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5B7B05-0749-4F97-BEB3-6A11F52B4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7" r:id="rId2"/>
    <sheet name="Graphs 2" sheetId="8" r:id="rId3"/>
    <sheet name="A (old)" sheetId="1" r:id="rId4"/>
    <sheet name="Sheet2" sheetId="6" r:id="rId5"/>
    <sheet name="BAV" sheetId="5" r:id="rId6"/>
    <sheet name="Q_fit" sheetId="2" r:id="rId7"/>
    <sheet name="C" sheetId="3" r:id="rId8"/>
  </sheets>
  <definedNames>
    <definedName name="solver_adj" localSheetId="3" hidden="1">'A (old)'!$E$11:$E$13</definedName>
    <definedName name="solver_adj" localSheetId="0" hidden="1">'Active 1'!$E$11:$E$13</definedName>
    <definedName name="solver_adj" localSheetId="1" hidden="1">'Active 2'!$AC$3:$AC$10</definedName>
    <definedName name="solver_cvg" localSheetId="3" hidden="1">0.001</definedName>
    <definedName name="solver_cvg" localSheetId="0" hidden="1">0.001</definedName>
    <definedName name="solver_cvg" localSheetId="1" hidden="1">0.001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itr" localSheetId="3" hidden="1">100</definedName>
    <definedName name="solver_itr" localSheetId="0" hidden="1">100</definedName>
    <definedName name="solver_itr" localSheetId="1" hidden="1">100</definedName>
    <definedName name="solver_lin" localSheetId="3" hidden="1">2</definedName>
    <definedName name="solver_lin" localSheetId="0" hidden="1">2</definedName>
    <definedName name="solver_lin" localSheetId="1" hidden="1">2</definedName>
    <definedName name="solver_neg" localSheetId="3" hidden="1">2</definedName>
    <definedName name="solver_neg" localSheetId="0" hidden="1">2</definedName>
    <definedName name="solver_neg" localSheetId="1" hidden="1">2</definedName>
    <definedName name="solver_num" localSheetId="3" hidden="1">0</definedName>
    <definedName name="solver_num" localSheetId="0" hidden="1">0</definedName>
    <definedName name="solver_num" localSheetId="1" hidden="1">0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opt" localSheetId="3" hidden="1">'A (old)'!$E$14</definedName>
    <definedName name="solver_opt" localSheetId="0" hidden="1">'Active 1'!$E$14</definedName>
    <definedName name="solver_opt" localSheetId="1" hidden="1">'Active 2'!$AC$11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scl" localSheetId="3" hidden="1">2</definedName>
    <definedName name="solver_scl" localSheetId="0" hidden="1">2</definedName>
    <definedName name="solver_scl" localSheetId="1" hidden="1">2</definedName>
    <definedName name="solver_sho" localSheetId="3" hidden="1">2</definedName>
    <definedName name="solver_sho" localSheetId="0" hidden="1">2</definedName>
    <definedName name="solver_sho" localSheetId="1" hidden="1">2</definedName>
    <definedName name="solver_tim" localSheetId="3" hidden="1">100</definedName>
    <definedName name="solver_tim" localSheetId="0" hidden="1">100</definedName>
    <definedName name="solver_tim" localSheetId="1" hidden="1">100</definedName>
    <definedName name="solver_tol" localSheetId="3" hidden="1">0.05</definedName>
    <definedName name="solver_tol" localSheetId="0" hidden="1">0.05</definedName>
    <definedName name="solver_tol" localSheetId="1" hidden="1">0.05</definedName>
    <definedName name="solver_typ" localSheetId="3" hidden="1">2</definedName>
    <definedName name="solver_typ" localSheetId="0" hidden="1">2</definedName>
    <definedName name="solver_typ" localSheetId="1" hidden="1">2</definedName>
    <definedName name="solver_val" localSheetId="3" hidden="1">0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4" i="7" l="1"/>
  <c r="F4" i="4"/>
  <c r="E469" i="7"/>
  <c r="F469" i="7" s="1"/>
  <c r="Q469" i="7"/>
  <c r="S469" i="7"/>
  <c r="E470" i="4"/>
  <c r="F470" i="4" s="1"/>
  <c r="Q470" i="4"/>
  <c r="S470" i="4"/>
  <c r="E468" i="7"/>
  <c r="F468" i="7" s="1"/>
  <c r="Q468" i="7"/>
  <c r="S468" i="7"/>
  <c r="E469" i="4"/>
  <c r="F469" i="4" s="1"/>
  <c r="Q469" i="4"/>
  <c r="S469" i="4"/>
  <c r="E460" i="7"/>
  <c r="F460" i="7"/>
  <c r="G460" i="7"/>
  <c r="Q460" i="7"/>
  <c r="S460" i="7"/>
  <c r="AU460" i="7"/>
  <c r="E461" i="7"/>
  <c r="F461" i="7"/>
  <c r="Q461" i="7"/>
  <c r="S461" i="7"/>
  <c r="E462" i="7"/>
  <c r="F462" i="7"/>
  <c r="Q462" i="7"/>
  <c r="S462" i="7"/>
  <c r="E463" i="7"/>
  <c r="F463" i="7"/>
  <c r="Q463" i="7"/>
  <c r="S463" i="7"/>
  <c r="E464" i="7"/>
  <c r="F464" i="7"/>
  <c r="G464" i="7"/>
  <c r="Q464" i="7"/>
  <c r="S464" i="7"/>
  <c r="Z464" i="7"/>
  <c r="E465" i="7"/>
  <c r="F465" i="7"/>
  <c r="G465" i="7"/>
  <c r="K465" i="7"/>
  <c r="Q465" i="7"/>
  <c r="S465" i="7"/>
  <c r="Z465" i="7"/>
  <c r="AU465" i="7"/>
  <c r="AT465" i="7"/>
  <c r="E466" i="7"/>
  <c r="F466" i="7"/>
  <c r="AU466" i="7"/>
  <c r="G466" i="7"/>
  <c r="K466" i="7"/>
  <c r="Q466" i="7"/>
  <c r="S466" i="7"/>
  <c r="Z466" i="7"/>
  <c r="E467" i="7"/>
  <c r="F467" i="7"/>
  <c r="Q467" i="7"/>
  <c r="S467" i="7"/>
  <c r="E468" i="4"/>
  <c r="F468" i="4" s="1"/>
  <c r="Q468" i="4"/>
  <c r="S468" i="4"/>
  <c r="E467" i="4"/>
  <c r="F467" i="4" s="1"/>
  <c r="G467" i="4" s="1"/>
  <c r="K467" i="4" s="1"/>
  <c r="D9" i="4"/>
  <c r="C9" i="4"/>
  <c r="Q467" i="4"/>
  <c r="S467" i="4"/>
  <c r="E461" i="4"/>
  <c r="F461" i="4" s="1"/>
  <c r="Q461" i="4"/>
  <c r="S461" i="4"/>
  <c r="E458" i="4"/>
  <c r="F458" i="4" s="1"/>
  <c r="G458" i="4" s="1"/>
  <c r="K458" i="4" s="1"/>
  <c r="Q458" i="4"/>
  <c r="S458" i="4"/>
  <c r="E462" i="4"/>
  <c r="F462" i="4" s="1"/>
  <c r="Q462" i="4"/>
  <c r="S462" i="4"/>
  <c r="E464" i="4"/>
  <c r="F464" i="4" s="1"/>
  <c r="Q464" i="4"/>
  <c r="S464" i="4"/>
  <c r="E466" i="4"/>
  <c r="F466" i="4" s="1"/>
  <c r="Q466" i="4"/>
  <c r="S466" i="4"/>
  <c r="E463" i="4"/>
  <c r="F463" i="4" s="1"/>
  <c r="G463" i="4" s="1"/>
  <c r="K463" i="4" s="1"/>
  <c r="E465" i="4"/>
  <c r="F465" i="4" s="1"/>
  <c r="G465" i="4" s="1"/>
  <c r="K465" i="4" s="1"/>
  <c r="Q463" i="4"/>
  <c r="S463" i="4"/>
  <c r="Q465" i="4"/>
  <c r="S465" i="4"/>
  <c r="AB4" i="7"/>
  <c r="AY75" i="7"/>
  <c r="D12" i="7"/>
  <c r="AB5" i="7"/>
  <c r="D13" i="7"/>
  <c r="AB3" i="7"/>
  <c r="D11" i="7"/>
  <c r="P464" i="7" s="1"/>
  <c r="R464" i="7" s="1"/>
  <c r="T464" i="7" s="1"/>
  <c r="AB9" i="7"/>
  <c r="AB8" i="7"/>
  <c r="AD2" i="7"/>
  <c r="AB18" i="7"/>
  <c r="AB10" i="7"/>
  <c r="AB15" i="7"/>
  <c r="AB2" i="7"/>
  <c r="AB7" i="7"/>
  <c r="AB6" i="7"/>
  <c r="AF452" i="7"/>
  <c r="AD452" i="7"/>
  <c r="AB452" i="7"/>
  <c r="AF426" i="7"/>
  <c r="AD426" i="7"/>
  <c r="AB426" i="7"/>
  <c r="E84" i="7"/>
  <c r="F84" i="7"/>
  <c r="E83" i="7"/>
  <c r="F83" i="7"/>
  <c r="Z83" i="7"/>
  <c r="E82" i="7"/>
  <c r="F82" i="7"/>
  <c r="E81" i="7"/>
  <c r="F81" i="7"/>
  <c r="E80" i="7"/>
  <c r="F80" i="7"/>
  <c r="E79" i="7"/>
  <c r="F79" i="7"/>
  <c r="Z79" i="7"/>
  <c r="E78" i="7"/>
  <c r="F78" i="7"/>
  <c r="AY77" i="7"/>
  <c r="E77" i="7"/>
  <c r="F77" i="7"/>
  <c r="AY76" i="7"/>
  <c r="E76" i="7"/>
  <c r="F76" i="7"/>
  <c r="E75" i="7"/>
  <c r="F75" i="7"/>
  <c r="E74" i="7"/>
  <c r="F74" i="7"/>
  <c r="E73" i="7"/>
  <c r="F73" i="7"/>
  <c r="E72" i="7"/>
  <c r="F72" i="7"/>
  <c r="E71" i="7"/>
  <c r="F71" i="7"/>
  <c r="E70" i="7"/>
  <c r="F70" i="7"/>
  <c r="AY69" i="7"/>
  <c r="E69" i="7"/>
  <c r="F69" i="7"/>
  <c r="AY68" i="7"/>
  <c r="E68" i="7"/>
  <c r="F68" i="7"/>
  <c r="E67" i="7"/>
  <c r="F67" i="7"/>
  <c r="E66" i="7"/>
  <c r="F66" i="7"/>
  <c r="E65" i="7"/>
  <c r="F65" i="7"/>
  <c r="E64" i="7"/>
  <c r="F64" i="7"/>
  <c r="E63" i="7"/>
  <c r="F63" i="7"/>
  <c r="E62" i="7"/>
  <c r="F62" i="7"/>
  <c r="AY61" i="7"/>
  <c r="E61" i="7"/>
  <c r="F61" i="7"/>
  <c r="AY60" i="7"/>
  <c r="E60" i="7"/>
  <c r="F60" i="7"/>
  <c r="E59" i="7"/>
  <c r="F59" i="7"/>
  <c r="E58" i="7"/>
  <c r="F58" i="7"/>
  <c r="E57" i="7"/>
  <c r="F57" i="7"/>
  <c r="E56" i="7"/>
  <c r="F56" i="7"/>
  <c r="E55" i="7"/>
  <c r="F55" i="7"/>
  <c r="E54" i="7"/>
  <c r="F54" i="7"/>
  <c r="E53" i="7"/>
  <c r="F53" i="7"/>
  <c r="G53" i="7"/>
  <c r="I53" i="7"/>
  <c r="E52" i="7"/>
  <c r="F52" i="7"/>
  <c r="G52" i="7"/>
  <c r="I52" i="7"/>
  <c r="E51" i="7"/>
  <c r="F51" i="7"/>
  <c r="G51" i="7"/>
  <c r="I51" i="7"/>
  <c r="AY50" i="7"/>
  <c r="E50" i="7"/>
  <c r="F50" i="7"/>
  <c r="Z50" i="7"/>
  <c r="E49" i="7"/>
  <c r="F49" i="7"/>
  <c r="Z49" i="7"/>
  <c r="E48" i="7"/>
  <c r="F48" i="7"/>
  <c r="Z48" i="7"/>
  <c r="E47" i="7"/>
  <c r="F47" i="7"/>
  <c r="Z47" i="7"/>
  <c r="AY46" i="7"/>
  <c r="E46" i="7"/>
  <c r="F46" i="7"/>
  <c r="Z46" i="7"/>
  <c r="E45" i="7"/>
  <c r="F45" i="7"/>
  <c r="Z45" i="7"/>
  <c r="E44" i="7"/>
  <c r="F44" i="7"/>
  <c r="Z44" i="7"/>
  <c r="P44" i="7"/>
  <c r="E43" i="7"/>
  <c r="F43" i="7"/>
  <c r="Z43" i="7"/>
  <c r="AY42" i="7"/>
  <c r="E42" i="7"/>
  <c r="F42" i="7"/>
  <c r="Z42" i="7"/>
  <c r="E41" i="7"/>
  <c r="F41" i="7"/>
  <c r="Z41" i="7"/>
  <c r="E40" i="7"/>
  <c r="F40" i="7"/>
  <c r="Z40" i="7"/>
  <c r="E39" i="7"/>
  <c r="F39" i="7"/>
  <c r="Z39" i="7"/>
  <c r="AY38" i="7"/>
  <c r="E38" i="7"/>
  <c r="F38" i="7"/>
  <c r="Z38" i="7"/>
  <c r="E37" i="7"/>
  <c r="F37" i="7"/>
  <c r="Z37" i="7"/>
  <c r="E36" i="7"/>
  <c r="F36" i="7"/>
  <c r="Z36" i="7"/>
  <c r="E35" i="7"/>
  <c r="F35" i="7"/>
  <c r="Z35" i="7"/>
  <c r="AY34" i="7"/>
  <c r="E34" i="7"/>
  <c r="F34" i="7"/>
  <c r="Z34" i="7"/>
  <c r="E33" i="7"/>
  <c r="F33" i="7"/>
  <c r="Z33" i="7"/>
  <c r="E32" i="7"/>
  <c r="F32" i="7"/>
  <c r="Z32" i="7"/>
  <c r="P32" i="7"/>
  <c r="E31" i="7"/>
  <c r="F31" i="7"/>
  <c r="Z31" i="7"/>
  <c r="AY30" i="7"/>
  <c r="E30" i="7"/>
  <c r="F30" i="7"/>
  <c r="Z30" i="7"/>
  <c r="AY29" i="7"/>
  <c r="E29" i="7"/>
  <c r="F29" i="7"/>
  <c r="Z29" i="7"/>
  <c r="E28" i="7"/>
  <c r="F28" i="7"/>
  <c r="Z28" i="7"/>
  <c r="E27" i="7"/>
  <c r="F27" i="7"/>
  <c r="Z27" i="7"/>
  <c r="AF27" i="7"/>
  <c r="AD27" i="7"/>
  <c r="AB27" i="7"/>
  <c r="AY26" i="7"/>
  <c r="E26" i="7"/>
  <c r="F26" i="7"/>
  <c r="Z26" i="7"/>
  <c r="E25" i="7"/>
  <c r="F25" i="7"/>
  <c r="Z25" i="7"/>
  <c r="AY24" i="7"/>
  <c r="E24" i="7"/>
  <c r="F24" i="7"/>
  <c r="Z24" i="7"/>
  <c r="E23" i="7"/>
  <c r="F23" i="7"/>
  <c r="Z23" i="7"/>
  <c r="AY22" i="7"/>
  <c r="E22" i="7"/>
  <c r="F22" i="7"/>
  <c r="Z22" i="7"/>
  <c r="E21" i="7"/>
  <c r="F21" i="7"/>
  <c r="Z21" i="7"/>
  <c r="AY20" i="7"/>
  <c r="AY19" i="7"/>
  <c r="AY18" i="7"/>
  <c r="AY17" i="7"/>
  <c r="AB13" i="7"/>
  <c r="AB17" i="7"/>
  <c r="AY16" i="7"/>
  <c r="AB16" i="7"/>
  <c r="AY15" i="7"/>
  <c r="AY14" i="7"/>
  <c r="AB14" i="7"/>
  <c r="AY13" i="7"/>
  <c r="AY12" i="7"/>
  <c r="AY11" i="7"/>
  <c r="AY10" i="7"/>
  <c r="Z10" i="7"/>
  <c r="AY9" i="7"/>
  <c r="AY8" i="7"/>
  <c r="AY7" i="7"/>
  <c r="AY6" i="7"/>
  <c r="AY5" i="7"/>
  <c r="AY4" i="7"/>
  <c r="AY3" i="7"/>
  <c r="AY2" i="7"/>
  <c r="C9" i="7"/>
  <c r="D9" i="7"/>
  <c r="C17" i="7"/>
  <c r="S21" i="7"/>
  <c r="S22" i="7"/>
  <c r="S23" i="7"/>
  <c r="S24" i="7"/>
  <c r="S25" i="7"/>
  <c r="S26" i="7"/>
  <c r="S28" i="7"/>
  <c r="S29" i="7"/>
  <c r="Q30" i="7"/>
  <c r="S30" i="7"/>
  <c r="Q31" i="7"/>
  <c r="S31" i="7"/>
  <c r="Q32" i="7"/>
  <c r="S32" i="7"/>
  <c r="Q33" i="7"/>
  <c r="S33" i="7"/>
  <c r="Q34" i="7"/>
  <c r="S34" i="7"/>
  <c r="Q35" i="7"/>
  <c r="S35" i="7"/>
  <c r="Q36" i="7"/>
  <c r="S36" i="7"/>
  <c r="Q37" i="7"/>
  <c r="S37" i="7"/>
  <c r="Q38" i="7"/>
  <c r="S38" i="7"/>
  <c r="Q39" i="7"/>
  <c r="S39" i="7"/>
  <c r="Q40" i="7"/>
  <c r="S40" i="7"/>
  <c r="Q41" i="7"/>
  <c r="S41" i="7"/>
  <c r="Q42" i="7"/>
  <c r="S42" i="7"/>
  <c r="Q43" i="7"/>
  <c r="S43" i="7"/>
  <c r="Q44" i="7"/>
  <c r="S44" i="7"/>
  <c r="Q45" i="7"/>
  <c r="S45" i="7"/>
  <c r="Q46" i="7"/>
  <c r="S46" i="7"/>
  <c r="Q47" i="7"/>
  <c r="S47" i="7"/>
  <c r="Q48" i="7"/>
  <c r="S48" i="7"/>
  <c r="Q49" i="7"/>
  <c r="S49" i="7"/>
  <c r="Q50" i="7"/>
  <c r="S50" i="7"/>
  <c r="Q51" i="7"/>
  <c r="S51" i="7"/>
  <c r="Q52" i="7"/>
  <c r="S52" i="7"/>
  <c r="Q53" i="7"/>
  <c r="S53" i="7"/>
  <c r="Q54" i="7"/>
  <c r="S54" i="7"/>
  <c r="Q55" i="7"/>
  <c r="S55" i="7"/>
  <c r="Q56" i="7"/>
  <c r="S56" i="7"/>
  <c r="Q57" i="7"/>
  <c r="S57" i="7"/>
  <c r="Q58" i="7"/>
  <c r="S58" i="7"/>
  <c r="Q59" i="7"/>
  <c r="S59" i="7"/>
  <c r="Q60" i="7"/>
  <c r="S60" i="7"/>
  <c r="Q61" i="7"/>
  <c r="S61" i="7"/>
  <c r="Q62" i="7"/>
  <c r="S62" i="7"/>
  <c r="Q63" i="7"/>
  <c r="S63" i="7"/>
  <c r="Q64" i="7"/>
  <c r="S64" i="7"/>
  <c r="Q65" i="7"/>
  <c r="S65" i="7"/>
  <c r="Q66" i="7"/>
  <c r="S66" i="7"/>
  <c r="Q67" i="7"/>
  <c r="S67" i="7"/>
  <c r="Q68" i="7"/>
  <c r="S68" i="7"/>
  <c r="Q69" i="7"/>
  <c r="S69" i="7"/>
  <c r="Q70" i="7"/>
  <c r="S70" i="7"/>
  <c r="Q71" i="7"/>
  <c r="S71" i="7"/>
  <c r="Q72" i="7"/>
  <c r="S72" i="7"/>
  <c r="Q73" i="7"/>
  <c r="S73" i="7"/>
  <c r="Q74" i="7"/>
  <c r="S74" i="7"/>
  <c r="Q75" i="7"/>
  <c r="S75" i="7"/>
  <c r="Q76" i="7"/>
  <c r="S76" i="7"/>
  <c r="Q77" i="7"/>
  <c r="S77" i="7"/>
  <c r="Q78" i="7"/>
  <c r="S78" i="7"/>
  <c r="Q79" i="7"/>
  <c r="S79" i="7"/>
  <c r="Q80" i="7"/>
  <c r="S80" i="7"/>
  <c r="Q81" i="7"/>
  <c r="S81" i="7"/>
  <c r="Q82" i="7"/>
  <c r="S82" i="7"/>
  <c r="Q83" i="7"/>
  <c r="S83" i="7"/>
  <c r="Q84" i="7"/>
  <c r="S84" i="7"/>
  <c r="E85" i="7"/>
  <c r="F85" i="7"/>
  <c r="Q85" i="7"/>
  <c r="S85" i="7"/>
  <c r="E86" i="7"/>
  <c r="F86" i="7"/>
  <c r="Q86" i="7"/>
  <c r="S86" i="7"/>
  <c r="E87" i="7"/>
  <c r="F87" i="7"/>
  <c r="Q87" i="7"/>
  <c r="S87" i="7"/>
  <c r="E88" i="7"/>
  <c r="F88" i="7"/>
  <c r="Q88" i="7"/>
  <c r="S88" i="7"/>
  <c r="E89" i="7"/>
  <c r="F89" i="7"/>
  <c r="Q89" i="7"/>
  <c r="S89" i="7"/>
  <c r="E90" i="7"/>
  <c r="F90" i="7"/>
  <c r="Q90" i="7"/>
  <c r="S90" i="7"/>
  <c r="E91" i="7"/>
  <c r="F91" i="7"/>
  <c r="Q91" i="7"/>
  <c r="S91" i="7"/>
  <c r="E92" i="7"/>
  <c r="F92" i="7"/>
  <c r="Q92" i="7"/>
  <c r="S92" i="7"/>
  <c r="E93" i="7"/>
  <c r="F93" i="7"/>
  <c r="Q93" i="7"/>
  <c r="S93" i="7"/>
  <c r="E94" i="7"/>
  <c r="F94" i="7"/>
  <c r="Q94" i="7"/>
  <c r="S94" i="7"/>
  <c r="E95" i="7"/>
  <c r="F95" i="7"/>
  <c r="Q95" i="7"/>
  <c r="S95" i="7"/>
  <c r="E96" i="7"/>
  <c r="F96" i="7"/>
  <c r="Q96" i="7"/>
  <c r="S96" i="7"/>
  <c r="E97" i="7"/>
  <c r="F97" i="7"/>
  <c r="Q97" i="7"/>
  <c r="S97" i="7"/>
  <c r="E98" i="7"/>
  <c r="F98" i="7"/>
  <c r="Q98" i="7"/>
  <c r="S98" i="7"/>
  <c r="E99" i="7"/>
  <c r="F99" i="7"/>
  <c r="Q99" i="7"/>
  <c r="S99" i="7"/>
  <c r="E100" i="7"/>
  <c r="F100" i="7"/>
  <c r="Q100" i="7"/>
  <c r="S100" i="7"/>
  <c r="E101" i="7"/>
  <c r="F101" i="7"/>
  <c r="Q101" i="7"/>
  <c r="S101" i="7"/>
  <c r="E102" i="7"/>
  <c r="F102" i="7"/>
  <c r="Q102" i="7"/>
  <c r="S102" i="7"/>
  <c r="E103" i="7"/>
  <c r="F103" i="7"/>
  <c r="Q103" i="7"/>
  <c r="S103" i="7"/>
  <c r="E104" i="7"/>
  <c r="F104" i="7"/>
  <c r="Q104" i="7"/>
  <c r="S104" i="7"/>
  <c r="E105" i="7"/>
  <c r="F105" i="7"/>
  <c r="Q105" i="7"/>
  <c r="S105" i="7"/>
  <c r="E106" i="7"/>
  <c r="F106" i="7"/>
  <c r="Q106" i="7"/>
  <c r="S106" i="7"/>
  <c r="E107" i="7"/>
  <c r="F107" i="7"/>
  <c r="Q107" i="7"/>
  <c r="S107" i="7"/>
  <c r="E108" i="7"/>
  <c r="F108" i="7"/>
  <c r="Q108" i="7"/>
  <c r="S108" i="7"/>
  <c r="E109" i="7"/>
  <c r="F109" i="7"/>
  <c r="Q109" i="7"/>
  <c r="S109" i="7"/>
  <c r="E110" i="7"/>
  <c r="F110" i="7"/>
  <c r="Q110" i="7"/>
  <c r="S110" i="7"/>
  <c r="E111" i="7"/>
  <c r="F111" i="7"/>
  <c r="Q111" i="7"/>
  <c r="S111" i="7"/>
  <c r="E112" i="7"/>
  <c r="F112" i="7"/>
  <c r="Q112" i="7"/>
  <c r="S112" i="7"/>
  <c r="E113" i="7"/>
  <c r="F113" i="7"/>
  <c r="Q113" i="7"/>
  <c r="S113" i="7"/>
  <c r="E114" i="7"/>
  <c r="F114" i="7"/>
  <c r="Q114" i="7"/>
  <c r="S114" i="7"/>
  <c r="E115" i="7"/>
  <c r="F115" i="7"/>
  <c r="Q115" i="7"/>
  <c r="S115" i="7"/>
  <c r="E116" i="7"/>
  <c r="F116" i="7"/>
  <c r="Q116" i="7"/>
  <c r="S116" i="7"/>
  <c r="E117" i="7"/>
  <c r="F117" i="7"/>
  <c r="Q117" i="7"/>
  <c r="S117" i="7"/>
  <c r="E118" i="7"/>
  <c r="F118" i="7"/>
  <c r="Q118" i="7"/>
  <c r="S118" i="7"/>
  <c r="E119" i="7"/>
  <c r="F119" i="7"/>
  <c r="Q119" i="7"/>
  <c r="S119" i="7"/>
  <c r="E120" i="7"/>
  <c r="F120" i="7"/>
  <c r="Q120" i="7"/>
  <c r="S120" i="7"/>
  <c r="E121" i="7"/>
  <c r="F121" i="7"/>
  <c r="Q121" i="7"/>
  <c r="S121" i="7"/>
  <c r="E122" i="7"/>
  <c r="F122" i="7"/>
  <c r="G122" i="7"/>
  <c r="Q122" i="7"/>
  <c r="S122" i="7"/>
  <c r="E123" i="7"/>
  <c r="F123" i="7"/>
  <c r="G123" i="7"/>
  <c r="Q123" i="7"/>
  <c r="S123" i="7"/>
  <c r="E124" i="7"/>
  <c r="F124" i="7"/>
  <c r="G124" i="7"/>
  <c r="Q124" i="7"/>
  <c r="S124" i="7"/>
  <c r="E125" i="7"/>
  <c r="F125" i="7"/>
  <c r="Q125" i="7"/>
  <c r="S125" i="7"/>
  <c r="E126" i="7"/>
  <c r="F126" i="7"/>
  <c r="G126" i="7"/>
  <c r="Q126" i="7"/>
  <c r="S126" i="7"/>
  <c r="E127" i="7"/>
  <c r="F127" i="7"/>
  <c r="G127" i="7"/>
  <c r="Q127" i="7"/>
  <c r="S127" i="7"/>
  <c r="E128" i="7"/>
  <c r="F128" i="7"/>
  <c r="G128" i="7"/>
  <c r="Q128" i="7"/>
  <c r="S128" i="7"/>
  <c r="E129" i="7"/>
  <c r="F129" i="7"/>
  <c r="Q129" i="7"/>
  <c r="S129" i="7"/>
  <c r="E130" i="7"/>
  <c r="F130" i="7"/>
  <c r="G130" i="7"/>
  <c r="Q130" i="7"/>
  <c r="S130" i="7"/>
  <c r="E131" i="7"/>
  <c r="F131" i="7"/>
  <c r="G131" i="7"/>
  <c r="Q131" i="7"/>
  <c r="S131" i="7"/>
  <c r="E132" i="7"/>
  <c r="F132" i="7"/>
  <c r="G132" i="7"/>
  <c r="Q132" i="7"/>
  <c r="S132" i="7"/>
  <c r="E133" i="7"/>
  <c r="F133" i="7"/>
  <c r="Q133" i="7"/>
  <c r="S133" i="7"/>
  <c r="E134" i="7"/>
  <c r="F134" i="7"/>
  <c r="G134" i="7"/>
  <c r="Q134" i="7"/>
  <c r="S134" i="7"/>
  <c r="E135" i="7"/>
  <c r="F135" i="7"/>
  <c r="G135" i="7"/>
  <c r="Q135" i="7"/>
  <c r="S135" i="7"/>
  <c r="E136" i="7"/>
  <c r="F136" i="7"/>
  <c r="G136" i="7"/>
  <c r="Q136" i="7"/>
  <c r="S136" i="7"/>
  <c r="E137" i="7"/>
  <c r="F137" i="7"/>
  <c r="Q137" i="7"/>
  <c r="S137" i="7"/>
  <c r="E138" i="7"/>
  <c r="F138" i="7"/>
  <c r="G138" i="7"/>
  <c r="Q138" i="7"/>
  <c r="S138" i="7"/>
  <c r="E139" i="7"/>
  <c r="F139" i="7"/>
  <c r="G139" i="7"/>
  <c r="Q139" i="7"/>
  <c r="S139" i="7"/>
  <c r="E140" i="7"/>
  <c r="F140" i="7"/>
  <c r="G140" i="7"/>
  <c r="Q140" i="7"/>
  <c r="S140" i="7"/>
  <c r="E141" i="7"/>
  <c r="F141" i="7"/>
  <c r="Q141" i="7"/>
  <c r="S141" i="7"/>
  <c r="E142" i="7"/>
  <c r="F142" i="7"/>
  <c r="G142" i="7"/>
  <c r="Q142" i="7"/>
  <c r="S142" i="7"/>
  <c r="E143" i="7"/>
  <c r="F143" i="7"/>
  <c r="G143" i="7"/>
  <c r="Q143" i="7"/>
  <c r="S143" i="7"/>
  <c r="E144" i="7"/>
  <c r="F144" i="7"/>
  <c r="G144" i="7"/>
  <c r="Q144" i="7"/>
  <c r="S144" i="7"/>
  <c r="E145" i="7"/>
  <c r="F145" i="7"/>
  <c r="Q145" i="7"/>
  <c r="S145" i="7"/>
  <c r="E146" i="7"/>
  <c r="F146" i="7"/>
  <c r="G146" i="7"/>
  <c r="Q146" i="7"/>
  <c r="S146" i="7"/>
  <c r="E147" i="7"/>
  <c r="F147" i="7"/>
  <c r="G147" i="7"/>
  <c r="Q147" i="7"/>
  <c r="S147" i="7"/>
  <c r="E148" i="7"/>
  <c r="F148" i="7"/>
  <c r="G148" i="7"/>
  <c r="Q148" i="7"/>
  <c r="S148" i="7"/>
  <c r="E149" i="7"/>
  <c r="F149" i="7"/>
  <c r="Q149" i="7"/>
  <c r="S149" i="7"/>
  <c r="E150" i="7"/>
  <c r="F150" i="7"/>
  <c r="G150" i="7"/>
  <c r="Q150" i="7"/>
  <c r="S150" i="7"/>
  <c r="E151" i="7"/>
  <c r="F151" i="7"/>
  <c r="G151" i="7"/>
  <c r="Q151" i="7"/>
  <c r="S151" i="7"/>
  <c r="E152" i="7"/>
  <c r="F152" i="7"/>
  <c r="G152" i="7"/>
  <c r="Q152" i="7"/>
  <c r="S152" i="7"/>
  <c r="E153" i="7"/>
  <c r="F153" i="7"/>
  <c r="G153" i="7"/>
  <c r="I153" i="7"/>
  <c r="Q153" i="7"/>
  <c r="S153" i="7"/>
  <c r="E154" i="7"/>
  <c r="F154" i="7"/>
  <c r="G154" i="7"/>
  <c r="Q154" i="7"/>
  <c r="S154" i="7"/>
  <c r="E155" i="7"/>
  <c r="F155" i="7"/>
  <c r="Q155" i="7"/>
  <c r="S155" i="7"/>
  <c r="E156" i="7"/>
  <c r="F156" i="7"/>
  <c r="G156" i="7"/>
  <c r="Q156" i="7"/>
  <c r="S156" i="7"/>
  <c r="E157" i="7"/>
  <c r="F157" i="7"/>
  <c r="G157" i="7"/>
  <c r="H157" i="7"/>
  <c r="Q157" i="7"/>
  <c r="S157" i="7"/>
  <c r="E158" i="7"/>
  <c r="F158" i="7"/>
  <c r="G158" i="7"/>
  <c r="Q158" i="7"/>
  <c r="S158" i="7"/>
  <c r="E159" i="7"/>
  <c r="F159" i="7"/>
  <c r="Q159" i="7"/>
  <c r="S159" i="7"/>
  <c r="E160" i="7"/>
  <c r="F160" i="7"/>
  <c r="G160" i="7"/>
  <c r="Q160" i="7"/>
  <c r="S160" i="7"/>
  <c r="E161" i="7"/>
  <c r="F161" i="7"/>
  <c r="G161" i="7"/>
  <c r="H161" i="7"/>
  <c r="Q161" i="7"/>
  <c r="S161" i="7"/>
  <c r="E162" i="7"/>
  <c r="F162" i="7"/>
  <c r="G162" i="7"/>
  <c r="Q162" i="7"/>
  <c r="S162" i="7"/>
  <c r="E163" i="7"/>
  <c r="F163" i="7"/>
  <c r="Q163" i="7"/>
  <c r="S163" i="7"/>
  <c r="E164" i="7"/>
  <c r="F164" i="7"/>
  <c r="G164" i="7"/>
  <c r="Q164" i="7"/>
  <c r="S164" i="7"/>
  <c r="E165" i="7"/>
  <c r="F165" i="7"/>
  <c r="G165" i="7"/>
  <c r="H165" i="7"/>
  <c r="Q165" i="7"/>
  <c r="S165" i="7"/>
  <c r="E166" i="7"/>
  <c r="F166" i="7"/>
  <c r="G166" i="7"/>
  <c r="Q166" i="7"/>
  <c r="S166" i="7"/>
  <c r="E167" i="7"/>
  <c r="F167" i="7"/>
  <c r="Q167" i="7"/>
  <c r="S167" i="7"/>
  <c r="E168" i="7"/>
  <c r="F168" i="7"/>
  <c r="G168" i="7"/>
  <c r="Q168" i="7"/>
  <c r="S168" i="7"/>
  <c r="E169" i="7"/>
  <c r="F169" i="7"/>
  <c r="G169" i="7"/>
  <c r="H169" i="7"/>
  <c r="Q169" i="7"/>
  <c r="S169" i="7"/>
  <c r="E170" i="7"/>
  <c r="F170" i="7"/>
  <c r="G170" i="7"/>
  <c r="Q170" i="7"/>
  <c r="S170" i="7"/>
  <c r="E171" i="7"/>
  <c r="F171" i="7"/>
  <c r="Q171" i="7"/>
  <c r="S171" i="7"/>
  <c r="E172" i="7"/>
  <c r="F172" i="7"/>
  <c r="G172" i="7"/>
  <c r="Q172" i="7"/>
  <c r="S172" i="7"/>
  <c r="E173" i="7"/>
  <c r="F173" i="7"/>
  <c r="G173" i="7"/>
  <c r="H173" i="7"/>
  <c r="Q173" i="7"/>
  <c r="S173" i="7"/>
  <c r="E174" i="7"/>
  <c r="F174" i="7"/>
  <c r="G174" i="7"/>
  <c r="Q174" i="7"/>
  <c r="S174" i="7"/>
  <c r="E175" i="7"/>
  <c r="F175" i="7"/>
  <c r="Q175" i="7"/>
  <c r="S175" i="7"/>
  <c r="E176" i="7"/>
  <c r="F176" i="7"/>
  <c r="G176" i="7"/>
  <c r="Q176" i="7"/>
  <c r="S176" i="7"/>
  <c r="E177" i="7"/>
  <c r="F177" i="7"/>
  <c r="G177" i="7"/>
  <c r="H177" i="7"/>
  <c r="Q177" i="7"/>
  <c r="S177" i="7"/>
  <c r="E178" i="7"/>
  <c r="F178" i="7"/>
  <c r="G178" i="7"/>
  <c r="Q178" i="7"/>
  <c r="S178" i="7"/>
  <c r="E179" i="7"/>
  <c r="F179" i="7"/>
  <c r="Q179" i="7"/>
  <c r="S179" i="7"/>
  <c r="E180" i="7"/>
  <c r="F180" i="7"/>
  <c r="G180" i="7"/>
  <c r="Q180" i="7"/>
  <c r="S180" i="7"/>
  <c r="E181" i="7"/>
  <c r="F181" i="7"/>
  <c r="G181" i="7"/>
  <c r="H181" i="7"/>
  <c r="Q181" i="7"/>
  <c r="S181" i="7"/>
  <c r="E182" i="7"/>
  <c r="F182" i="7"/>
  <c r="G182" i="7"/>
  <c r="Q182" i="7"/>
  <c r="S182" i="7"/>
  <c r="E183" i="7"/>
  <c r="F183" i="7"/>
  <c r="Q183" i="7"/>
  <c r="S183" i="7"/>
  <c r="E184" i="7"/>
  <c r="F184" i="7"/>
  <c r="G184" i="7"/>
  <c r="Q184" i="7"/>
  <c r="S184" i="7"/>
  <c r="E185" i="7"/>
  <c r="F185" i="7"/>
  <c r="G185" i="7"/>
  <c r="H185" i="7"/>
  <c r="Q185" i="7"/>
  <c r="S185" i="7"/>
  <c r="E186" i="7"/>
  <c r="F186" i="7"/>
  <c r="G186" i="7"/>
  <c r="Q186" i="7"/>
  <c r="S186" i="7"/>
  <c r="E187" i="7"/>
  <c r="F187" i="7"/>
  <c r="Q187" i="7"/>
  <c r="S187" i="7"/>
  <c r="E188" i="7"/>
  <c r="F188" i="7"/>
  <c r="G188" i="7"/>
  <c r="Q188" i="7"/>
  <c r="S188" i="7"/>
  <c r="E189" i="7"/>
  <c r="F189" i="7"/>
  <c r="G189" i="7"/>
  <c r="I189" i="7"/>
  <c r="Q189" i="7"/>
  <c r="S189" i="7"/>
  <c r="E190" i="7"/>
  <c r="F190" i="7"/>
  <c r="G190" i="7"/>
  <c r="Q190" i="7"/>
  <c r="S190" i="7"/>
  <c r="E191" i="7"/>
  <c r="F191" i="7"/>
  <c r="Q191" i="7"/>
  <c r="S191" i="7"/>
  <c r="E192" i="7"/>
  <c r="F192" i="7"/>
  <c r="G192" i="7"/>
  <c r="Q192" i="7"/>
  <c r="S192" i="7"/>
  <c r="E193" i="7"/>
  <c r="F193" i="7"/>
  <c r="G193" i="7"/>
  <c r="H193" i="7"/>
  <c r="Q193" i="7"/>
  <c r="S193" i="7"/>
  <c r="E194" i="7"/>
  <c r="F194" i="7"/>
  <c r="G194" i="7"/>
  <c r="Q194" i="7"/>
  <c r="S194" i="7"/>
  <c r="E195" i="7"/>
  <c r="F195" i="7"/>
  <c r="Q195" i="7"/>
  <c r="S195" i="7"/>
  <c r="E196" i="7"/>
  <c r="F196" i="7"/>
  <c r="G196" i="7"/>
  <c r="Q196" i="7"/>
  <c r="S196" i="7"/>
  <c r="E197" i="7"/>
  <c r="F197" i="7"/>
  <c r="G197" i="7"/>
  <c r="H197" i="7"/>
  <c r="Q197" i="7"/>
  <c r="S197" i="7"/>
  <c r="E198" i="7"/>
  <c r="F198" i="7"/>
  <c r="G198" i="7"/>
  <c r="Q198" i="7"/>
  <c r="S198" i="7"/>
  <c r="E199" i="7"/>
  <c r="F199" i="7"/>
  <c r="Q199" i="7"/>
  <c r="S199" i="7"/>
  <c r="E200" i="7"/>
  <c r="F200" i="7"/>
  <c r="G200" i="7"/>
  <c r="Q200" i="7"/>
  <c r="S200" i="7"/>
  <c r="E201" i="7"/>
  <c r="F201" i="7"/>
  <c r="G201" i="7"/>
  <c r="H201" i="7"/>
  <c r="Q201" i="7"/>
  <c r="S201" i="7"/>
  <c r="E202" i="7"/>
  <c r="F202" i="7"/>
  <c r="G202" i="7"/>
  <c r="Q202" i="7"/>
  <c r="S202" i="7"/>
  <c r="E203" i="7"/>
  <c r="F203" i="7"/>
  <c r="Q203" i="7"/>
  <c r="S203" i="7"/>
  <c r="E204" i="7"/>
  <c r="F204" i="7"/>
  <c r="G204" i="7"/>
  <c r="Q204" i="7"/>
  <c r="S204" i="7"/>
  <c r="E205" i="7"/>
  <c r="F205" i="7"/>
  <c r="G205" i="7"/>
  <c r="I205" i="7"/>
  <c r="Q205" i="7"/>
  <c r="S205" i="7"/>
  <c r="E206" i="7"/>
  <c r="F206" i="7"/>
  <c r="G206" i="7"/>
  <c r="Q206" i="7"/>
  <c r="S206" i="7"/>
  <c r="E207" i="7"/>
  <c r="F207" i="7"/>
  <c r="Q207" i="7"/>
  <c r="S207" i="7"/>
  <c r="E208" i="7"/>
  <c r="F208" i="7"/>
  <c r="G208" i="7"/>
  <c r="Q208" i="7"/>
  <c r="S208" i="7"/>
  <c r="E209" i="7"/>
  <c r="F209" i="7"/>
  <c r="G209" i="7"/>
  <c r="I209" i="7"/>
  <c r="Q209" i="7"/>
  <c r="S209" i="7"/>
  <c r="E210" i="7"/>
  <c r="B210" i="7"/>
  <c r="Q210" i="7"/>
  <c r="S210" i="7"/>
  <c r="E211" i="7"/>
  <c r="F211" i="7"/>
  <c r="G211" i="7"/>
  <c r="Q211" i="7"/>
  <c r="S211" i="7"/>
  <c r="E212" i="7"/>
  <c r="F212" i="7"/>
  <c r="Q212" i="7"/>
  <c r="S212" i="7"/>
  <c r="E213" i="7"/>
  <c r="B213" i="7"/>
  <c r="F213" i="7"/>
  <c r="Q213" i="7"/>
  <c r="S213" i="7"/>
  <c r="E214" i="7"/>
  <c r="F214" i="7"/>
  <c r="Q214" i="7"/>
  <c r="S214" i="7"/>
  <c r="E215" i="7"/>
  <c r="F215" i="7"/>
  <c r="Q215" i="7"/>
  <c r="S215" i="7"/>
  <c r="E216" i="7"/>
  <c r="F216" i="7"/>
  <c r="Q216" i="7"/>
  <c r="S216" i="7"/>
  <c r="E217" i="7"/>
  <c r="F217" i="7"/>
  <c r="Q217" i="7"/>
  <c r="S217" i="7"/>
  <c r="E218" i="7"/>
  <c r="F218" i="7"/>
  <c r="G218" i="7"/>
  <c r="Q218" i="7"/>
  <c r="S218" i="7"/>
  <c r="E219" i="7"/>
  <c r="F219" i="7"/>
  <c r="G219" i="7"/>
  <c r="I219" i="7"/>
  <c r="Q219" i="7"/>
  <c r="S219" i="7"/>
  <c r="E220" i="7"/>
  <c r="F220" i="7"/>
  <c r="G220" i="7"/>
  <c r="Q220" i="7"/>
  <c r="S220" i="7"/>
  <c r="E221" i="7"/>
  <c r="F221" i="7"/>
  <c r="Q221" i="7"/>
  <c r="S221" i="7"/>
  <c r="E222" i="7"/>
  <c r="F222" i="7"/>
  <c r="G222" i="7"/>
  <c r="Q222" i="7"/>
  <c r="S222" i="7"/>
  <c r="E223" i="7"/>
  <c r="F223" i="7"/>
  <c r="G223" i="7"/>
  <c r="I223" i="7"/>
  <c r="Q223" i="7"/>
  <c r="S223" i="7"/>
  <c r="E224" i="7"/>
  <c r="F224" i="7"/>
  <c r="G224" i="7"/>
  <c r="Q224" i="7"/>
  <c r="S224" i="7"/>
  <c r="E225" i="7"/>
  <c r="F225" i="7"/>
  <c r="Q225" i="7"/>
  <c r="S225" i="7"/>
  <c r="E226" i="7"/>
  <c r="F226" i="7"/>
  <c r="G226" i="7"/>
  <c r="Q226" i="7"/>
  <c r="S226" i="7"/>
  <c r="E227" i="7"/>
  <c r="F227" i="7"/>
  <c r="G227" i="7"/>
  <c r="I227" i="7"/>
  <c r="Q227" i="7"/>
  <c r="S227" i="7"/>
  <c r="E228" i="7"/>
  <c r="F228" i="7"/>
  <c r="G228" i="7"/>
  <c r="Q228" i="7"/>
  <c r="S228" i="7"/>
  <c r="E229" i="7"/>
  <c r="F229" i="7"/>
  <c r="Q229" i="7"/>
  <c r="S229" i="7"/>
  <c r="E230" i="7"/>
  <c r="F230" i="7"/>
  <c r="Q230" i="7"/>
  <c r="S230" i="7"/>
  <c r="E231" i="7"/>
  <c r="F231" i="7"/>
  <c r="Q231" i="7"/>
  <c r="S231" i="7"/>
  <c r="E232" i="7"/>
  <c r="F232" i="7"/>
  <c r="Q232" i="7"/>
  <c r="S232" i="7"/>
  <c r="E233" i="7"/>
  <c r="F233" i="7"/>
  <c r="Q233" i="7"/>
  <c r="S233" i="7"/>
  <c r="E234" i="7"/>
  <c r="F234" i="7"/>
  <c r="Q234" i="7"/>
  <c r="S234" i="7"/>
  <c r="E235" i="7"/>
  <c r="F235" i="7"/>
  <c r="Q235" i="7"/>
  <c r="S235" i="7"/>
  <c r="E236" i="7"/>
  <c r="F236" i="7"/>
  <c r="Q236" i="7"/>
  <c r="S236" i="7"/>
  <c r="E237" i="7"/>
  <c r="F237" i="7"/>
  <c r="Q237" i="7"/>
  <c r="S237" i="7"/>
  <c r="E238" i="7"/>
  <c r="F238" i="7"/>
  <c r="Q238" i="7"/>
  <c r="S238" i="7"/>
  <c r="E239" i="7"/>
  <c r="F239" i="7"/>
  <c r="G239" i="7"/>
  <c r="Q239" i="7"/>
  <c r="S239" i="7"/>
  <c r="E240" i="7"/>
  <c r="F240" i="7"/>
  <c r="G240" i="7"/>
  <c r="Q240" i="7"/>
  <c r="S240" i="7"/>
  <c r="E241" i="7"/>
  <c r="F241" i="7"/>
  <c r="Q241" i="7"/>
  <c r="S241" i="7"/>
  <c r="E242" i="7"/>
  <c r="F242" i="7"/>
  <c r="Q242" i="7"/>
  <c r="S242" i="7"/>
  <c r="E243" i="7"/>
  <c r="F243" i="7"/>
  <c r="Q243" i="7"/>
  <c r="S243" i="7"/>
  <c r="E244" i="7"/>
  <c r="F244" i="7"/>
  <c r="Q244" i="7"/>
  <c r="S244" i="7"/>
  <c r="E245" i="7"/>
  <c r="F245" i="7"/>
  <c r="Q245" i="7"/>
  <c r="S245" i="7"/>
  <c r="E246" i="7"/>
  <c r="F246" i="7"/>
  <c r="G246" i="7"/>
  <c r="J246" i="7"/>
  <c r="Q246" i="7"/>
  <c r="S246" i="7"/>
  <c r="E247" i="7"/>
  <c r="F247" i="7"/>
  <c r="G247" i="7"/>
  <c r="Q247" i="7"/>
  <c r="S247" i="7"/>
  <c r="E248" i="7"/>
  <c r="F248" i="7"/>
  <c r="Q248" i="7"/>
  <c r="S248" i="7"/>
  <c r="E249" i="7"/>
  <c r="F249" i="7"/>
  <c r="G249" i="7"/>
  <c r="J249" i="7"/>
  <c r="Q249" i="7"/>
  <c r="S249" i="7"/>
  <c r="E250" i="7"/>
  <c r="F250" i="7"/>
  <c r="G250" i="7"/>
  <c r="Q250" i="7"/>
  <c r="S250" i="7"/>
  <c r="E251" i="7"/>
  <c r="F251" i="7"/>
  <c r="Q251" i="7"/>
  <c r="S251" i="7"/>
  <c r="E252" i="7"/>
  <c r="F252" i="7"/>
  <c r="Q252" i="7"/>
  <c r="S252" i="7"/>
  <c r="E253" i="7"/>
  <c r="F253" i="7"/>
  <c r="Q253" i="7"/>
  <c r="S253" i="7"/>
  <c r="E254" i="7"/>
  <c r="F254" i="7"/>
  <c r="G254" i="7"/>
  <c r="Q254" i="7"/>
  <c r="S254" i="7"/>
  <c r="E255" i="7"/>
  <c r="F255" i="7"/>
  <c r="G255" i="7"/>
  <c r="Q255" i="7"/>
  <c r="S255" i="7"/>
  <c r="B256" i="7"/>
  <c r="E256" i="7"/>
  <c r="F256" i="7"/>
  <c r="G256" i="7"/>
  <c r="Q256" i="7"/>
  <c r="S256" i="7"/>
  <c r="E257" i="7"/>
  <c r="F257" i="7"/>
  <c r="Q257" i="7"/>
  <c r="S257" i="7"/>
  <c r="E258" i="7"/>
  <c r="F258" i="7"/>
  <c r="G258" i="7"/>
  <c r="I258" i="7"/>
  <c r="Q258" i="7"/>
  <c r="S258" i="7"/>
  <c r="E259" i="7"/>
  <c r="F259" i="7"/>
  <c r="Q259" i="7"/>
  <c r="S259" i="7"/>
  <c r="E260" i="7"/>
  <c r="F260" i="7"/>
  <c r="Q260" i="7"/>
  <c r="S260" i="7"/>
  <c r="E261" i="7"/>
  <c r="F261" i="7"/>
  <c r="Q261" i="7"/>
  <c r="S261" i="7"/>
  <c r="E262" i="7"/>
  <c r="F262" i="7"/>
  <c r="G262" i="7"/>
  <c r="I262" i="7"/>
  <c r="Q262" i="7"/>
  <c r="S262" i="7"/>
  <c r="E263" i="7"/>
  <c r="F263" i="7"/>
  <c r="Q263" i="7"/>
  <c r="S263" i="7"/>
  <c r="E264" i="7"/>
  <c r="F264" i="7"/>
  <c r="Q264" i="7"/>
  <c r="S264" i="7"/>
  <c r="E265" i="7"/>
  <c r="B265" i="7"/>
  <c r="F265" i="7"/>
  <c r="Q265" i="7"/>
  <c r="S265" i="7"/>
  <c r="E266" i="7"/>
  <c r="F266" i="7"/>
  <c r="Q266" i="7"/>
  <c r="S266" i="7"/>
  <c r="E267" i="7"/>
  <c r="F267" i="7"/>
  <c r="Q267" i="7"/>
  <c r="S267" i="7"/>
  <c r="E268" i="7"/>
  <c r="F268" i="7"/>
  <c r="G268" i="7"/>
  <c r="I268" i="7"/>
  <c r="Q268" i="7"/>
  <c r="S268" i="7"/>
  <c r="E269" i="7"/>
  <c r="F269" i="7"/>
  <c r="Q269" i="7"/>
  <c r="S269" i="7"/>
  <c r="E270" i="7"/>
  <c r="F270" i="7"/>
  <c r="Q270" i="7"/>
  <c r="S270" i="7"/>
  <c r="E271" i="7"/>
  <c r="B271" i="7"/>
  <c r="F271" i="7"/>
  <c r="Q271" i="7"/>
  <c r="S271" i="7"/>
  <c r="E272" i="7"/>
  <c r="F272" i="7"/>
  <c r="Q272" i="7"/>
  <c r="S272" i="7"/>
  <c r="E273" i="7"/>
  <c r="F273" i="7"/>
  <c r="Q273" i="7"/>
  <c r="S273" i="7"/>
  <c r="E274" i="7"/>
  <c r="F274" i="7"/>
  <c r="G274" i="7"/>
  <c r="I274" i="7"/>
  <c r="Q274" i="7"/>
  <c r="S274" i="7"/>
  <c r="E275" i="7"/>
  <c r="F275" i="7"/>
  <c r="Q275" i="7"/>
  <c r="S275" i="7"/>
  <c r="E276" i="7"/>
  <c r="F276" i="7"/>
  <c r="Q276" i="7"/>
  <c r="S276" i="7"/>
  <c r="E277" i="7"/>
  <c r="Q277" i="7"/>
  <c r="S277" i="7"/>
  <c r="E278" i="7"/>
  <c r="F278" i="7"/>
  <c r="Q278" i="7"/>
  <c r="S278" i="7"/>
  <c r="E279" i="7"/>
  <c r="F279" i="7"/>
  <c r="Q279" i="7"/>
  <c r="S279" i="7"/>
  <c r="E280" i="7"/>
  <c r="F280" i="7"/>
  <c r="G280" i="7"/>
  <c r="I280" i="7"/>
  <c r="Q280" i="7"/>
  <c r="S280" i="7"/>
  <c r="E281" i="7"/>
  <c r="F281" i="7"/>
  <c r="Q281" i="7"/>
  <c r="S281" i="7"/>
  <c r="E282" i="7"/>
  <c r="F282" i="7"/>
  <c r="Q282" i="7"/>
  <c r="S282" i="7"/>
  <c r="E283" i="7"/>
  <c r="F283" i="7"/>
  <c r="B283" i="7"/>
  <c r="Q283" i="7"/>
  <c r="S283" i="7"/>
  <c r="E284" i="7"/>
  <c r="F284" i="7"/>
  <c r="Q284" i="7"/>
  <c r="S284" i="7"/>
  <c r="E285" i="7"/>
  <c r="F285" i="7"/>
  <c r="Q285" i="7"/>
  <c r="S285" i="7"/>
  <c r="B286" i="7"/>
  <c r="E286" i="7"/>
  <c r="F286" i="7"/>
  <c r="Q286" i="7"/>
  <c r="S286" i="7"/>
  <c r="E287" i="7"/>
  <c r="F287" i="7"/>
  <c r="G287" i="7"/>
  <c r="Q287" i="7"/>
  <c r="S287" i="7"/>
  <c r="E288" i="7"/>
  <c r="F288" i="7"/>
  <c r="G288" i="7"/>
  <c r="Q288" i="7"/>
  <c r="S288" i="7"/>
  <c r="E289" i="7"/>
  <c r="F289" i="7"/>
  <c r="Q289" i="7"/>
  <c r="S289" i="7"/>
  <c r="E290" i="7"/>
  <c r="F290" i="7"/>
  <c r="Q290" i="7"/>
  <c r="S290" i="7"/>
  <c r="E291" i="7"/>
  <c r="F291" i="7"/>
  <c r="G291" i="7"/>
  <c r="Q291" i="7"/>
  <c r="S291" i="7"/>
  <c r="E292" i="7"/>
  <c r="F292" i="7"/>
  <c r="G292" i="7"/>
  <c r="Q292" i="7"/>
  <c r="S292" i="7"/>
  <c r="E293" i="7"/>
  <c r="F293" i="7"/>
  <c r="Q293" i="7"/>
  <c r="S293" i="7"/>
  <c r="E294" i="7"/>
  <c r="F294" i="7"/>
  <c r="Q294" i="7"/>
  <c r="S294" i="7"/>
  <c r="E295" i="7"/>
  <c r="F295" i="7"/>
  <c r="G295" i="7"/>
  <c r="Q295" i="7"/>
  <c r="S295" i="7"/>
  <c r="E296" i="7"/>
  <c r="B296" i="7"/>
  <c r="Q296" i="7"/>
  <c r="S296" i="7"/>
  <c r="E297" i="7"/>
  <c r="F297" i="7"/>
  <c r="Q297" i="7"/>
  <c r="S297" i="7"/>
  <c r="E298" i="7"/>
  <c r="B298" i="7"/>
  <c r="Q298" i="7"/>
  <c r="S298" i="7"/>
  <c r="E299" i="7"/>
  <c r="F299" i="7"/>
  <c r="Q299" i="7"/>
  <c r="S299" i="7"/>
  <c r="E300" i="7"/>
  <c r="F300" i="7"/>
  <c r="G300" i="7"/>
  <c r="J300" i="7"/>
  <c r="Q300" i="7"/>
  <c r="S300" i="7"/>
  <c r="E301" i="7"/>
  <c r="F301" i="7"/>
  <c r="Q301" i="7"/>
  <c r="S301" i="7"/>
  <c r="E302" i="7"/>
  <c r="F302" i="7"/>
  <c r="Q302" i="7"/>
  <c r="S302" i="7"/>
  <c r="E303" i="7"/>
  <c r="F303" i="7"/>
  <c r="Q303" i="7"/>
  <c r="S303" i="7"/>
  <c r="E304" i="7"/>
  <c r="F304" i="7"/>
  <c r="Q304" i="7"/>
  <c r="S304" i="7"/>
  <c r="E305" i="7"/>
  <c r="F305" i="7"/>
  <c r="Q305" i="7"/>
  <c r="S305" i="7"/>
  <c r="E306" i="7"/>
  <c r="F306" i="7"/>
  <c r="G306" i="7"/>
  <c r="Q306" i="7"/>
  <c r="S306" i="7"/>
  <c r="E307" i="7"/>
  <c r="B307" i="7"/>
  <c r="F307" i="7"/>
  <c r="G307" i="7"/>
  <c r="Q307" i="7"/>
  <c r="S307" i="7"/>
  <c r="E308" i="7"/>
  <c r="F308" i="7"/>
  <c r="G308" i="7"/>
  <c r="I308" i="7"/>
  <c r="Q308" i="7"/>
  <c r="S308" i="7"/>
  <c r="B309" i="7"/>
  <c r="E309" i="7"/>
  <c r="F309" i="7"/>
  <c r="G309" i="7"/>
  <c r="J309" i="7"/>
  <c r="Q309" i="7"/>
  <c r="S309" i="7"/>
  <c r="E310" i="7"/>
  <c r="F310" i="7"/>
  <c r="G310" i="7"/>
  <c r="Q310" i="7"/>
  <c r="S310" i="7"/>
  <c r="E311" i="7"/>
  <c r="B311" i="7"/>
  <c r="F311" i="7"/>
  <c r="G311" i="7"/>
  <c r="Q311" i="7"/>
  <c r="S311" i="7"/>
  <c r="E312" i="7"/>
  <c r="F312" i="7"/>
  <c r="Q312" i="7"/>
  <c r="S312" i="7"/>
  <c r="E313" i="7"/>
  <c r="F313" i="7"/>
  <c r="G313" i="7"/>
  <c r="I313" i="7"/>
  <c r="Q313" i="7"/>
  <c r="S313" i="7"/>
  <c r="E314" i="7"/>
  <c r="F314" i="7"/>
  <c r="Q314" i="7"/>
  <c r="S314" i="7"/>
  <c r="E315" i="7"/>
  <c r="F315" i="7"/>
  <c r="Q315" i="7"/>
  <c r="S315" i="7"/>
  <c r="E316" i="7"/>
  <c r="F316" i="7"/>
  <c r="Q316" i="7"/>
  <c r="S316" i="7"/>
  <c r="E317" i="7"/>
  <c r="F317" i="7"/>
  <c r="G317" i="7"/>
  <c r="I317" i="7"/>
  <c r="Q317" i="7"/>
  <c r="S317" i="7"/>
  <c r="E318" i="7"/>
  <c r="Q318" i="7"/>
  <c r="S318" i="7"/>
  <c r="E319" i="7"/>
  <c r="F319" i="7"/>
  <c r="Q319" i="7"/>
  <c r="S319" i="7"/>
  <c r="E320" i="7"/>
  <c r="F320" i="7"/>
  <c r="Q320" i="7"/>
  <c r="S320" i="7"/>
  <c r="E321" i="7"/>
  <c r="F321" i="7"/>
  <c r="Q321" i="7"/>
  <c r="S321" i="7"/>
  <c r="E322" i="7"/>
  <c r="F322" i="7"/>
  <c r="Q322" i="7"/>
  <c r="S322" i="7"/>
  <c r="E323" i="7"/>
  <c r="F323" i="7"/>
  <c r="Q323" i="7"/>
  <c r="S323" i="7"/>
  <c r="E324" i="7"/>
  <c r="F324" i="7"/>
  <c r="G324" i="7"/>
  <c r="Q324" i="7"/>
  <c r="S324" i="7"/>
  <c r="E325" i="7"/>
  <c r="F325" i="7"/>
  <c r="G325" i="7"/>
  <c r="Q325" i="7"/>
  <c r="S325" i="7"/>
  <c r="E326" i="7"/>
  <c r="F326" i="7"/>
  <c r="Q326" i="7"/>
  <c r="S326" i="7"/>
  <c r="E327" i="7"/>
  <c r="F327" i="7"/>
  <c r="G327" i="7"/>
  <c r="Q327" i="7"/>
  <c r="S327" i="7"/>
  <c r="E328" i="7"/>
  <c r="F328" i="7"/>
  <c r="Q328" i="7"/>
  <c r="S328" i="7"/>
  <c r="E329" i="7"/>
  <c r="F329" i="7"/>
  <c r="G329" i="7"/>
  <c r="Q329" i="7"/>
  <c r="S329" i="7"/>
  <c r="E330" i="7"/>
  <c r="F330" i="7"/>
  <c r="G330" i="7"/>
  <c r="Q330" i="7"/>
  <c r="S330" i="7"/>
  <c r="E331" i="7"/>
  <c r="F331" i="7"/>
  <c r="Q331" i="7"/>
  <c r="S331" i="7"/>
  <c r="E332" i="7"/>
  <c r="B332" i="7"/>
  <c r="Q332" i="7"/>
  <c r="S332" i="7"/>
  <c r="E333" i="7"/>
  <c r="F333" i="7"/>
  <c r="G333" i="7"/>
  <c r="Q333" i="7"/>
  <c r="S333" i="7"/>
  <c r="B334" i="7"/>
  <c r="E334" i="7"/>
  <c r="F334" i="7"/>
  <c r="G334" i="7"/>
  <c r="Q334" i="7"/>
  <c r="S334" i="7"/>
  <c r="E335" i="7"/>
  <c r="F335" i="7"/>
  <c r="G335" i="7"/>
  <c r="I335" i="7"/>
  <c r="Q335" i="7"/>
  <c r="S335" i="7"/>
  <c r="E336" i="7"/>
  <c r="F336" i="7"/>
  <c r="Q336" i="7"/>
  <c r="S336" i="7"/>
  <c r="E337" i="7"/>
  <c r="F337" i="7"/>
  <c r="G337" i="7"/>
  <c r="Q337" i="7"/>
  <c r="S337" i="7"/>
  <c r="E338" i="7"/>
  <c r="F338" i="7"/>
  <c r="Q338" i="7"/>
  <c r="S338" i="7"/>
  <c r="E339" i="7"/>
  <c r="B339" i="7"/>
  <c r="F339" i="7"/>
  <c r="Q339" i="7"/>
  <c r="S339" i="7"/>
  <c r="E340" i="7"/>
  <c r="F340" i="7"/>
  <c r="Q340" i="7"/>
  <c r="S340" i="7"/>
  <c r="E341" i="7"/>
  <c r="F341" i="7"/>
  <c r="Q341" i="7"/>
  <c r="S341" i="7"/>
  <c r="E342" i="7"/>
  <c r="F342" i="7"/>
  <c r="G342" i="7"/>
  <c r="I342" i="7"/>
  <c r="Q342" i="7"/>
  <c r="S342" i="7"/>
  <c r="E343" i="7"/>
  <c r="F343" i="7"/>
  <c r="Q343" i="7"/>
  <c r="S343" i="7"/>
  <c r="E344" i="7"/>
  <c r="F344" i="7"/>
  <c r="Q344" i="7"/>
  <c r="S344" i="7"/>
  <c r="E345" i="7"/>
  <c r="F345" i="7"/>
  <c r="Q345" i="7"/>
  <c r="S345" i="7"/>
  <c r="E346" i="7"/>
  <c r="F346" i="7"/>
  <c r="G346" i="7"/>
  <c r="I346" i="7"/>
  <c r="Q346" i="7"/>
  <c r="S346" i="7"/>
  <c r="E347" i="7"/>
  <c r="F347" i="7"/>
  <c r="Q347" i="7"/>
  <c r="S347" i="7"/>
  <c r="E348" i="7"/>
  <c r="F348" i="7"/>
  <c r="Q348" i="7"/>
  <c r="S348" i="7"/>
  <c r="E349" i="7"/>
  <c r="F349" i="7"/>
  <c r="Q349" i="7"/>
  <c r="S349" i="7"/>
  <c r="E350" i="7"/>
  <c r="F350" i="7"/>
  <c r="G350" i="7"/>
  <c r="I350" i="7"/>
  <c r="Q350" i="7"/>
  <c r="S350" i="7"/>
  <c r="E351" i="7"/>
  <c r="F351" i="7"/>
  <c r="Q351" i="7"/>
  <c r="S351" i="7"/>
  <c r="E352" i="7"/>
  <c r="F352" i="7"/>
  <c r="Q352" i="7"/>
  <c r="S352" i="7"/>
  <c r="E353" i="7"/>
  <c r="F353" i="7"/>
  <c r="Q353" i="7"/>
  <c r="S353" i="7"/>
  <c r="E354" i="7"/>
  <c r="F354" i="7"/>
  <c r="G354" i="7"/>
  <c r="I354" i="7"/>
  <c r="Q354" i="7"/>
  <c r="S354" i="7"/>
  <c r="E355" i="7"/>
  <c r="F355" i="7"/>
  <c r="Q355" i="7"/>
  <c r="S355" i="7"/>
  <c r="E356" i="7"/>
  <c r="F356" i="7"/>
  <c r="Q356" i="7"/>
  <c r="S356" i="7"/>
  <c r="E357" i="7"/>
  <c r="F357" i="7"/>
  <c r="Q357" i="7"/>
  <c r="S357" i="7"/>
  <c r="E358" i="7"/>
  <c r="F358" i="7"/>
  <c r="G358" i="7"/>
  <c r="Q358" i="7"/>
  <c r="S358" i="7"/>
  <c r="E359" i="7"/>
  <c r="F359" i="7"/>
  <c r="G359" i="7"/>
  <c r="Q359" i="7"/>
  <c r="S359" i="7"/>
  <c r="E360" i="7"/>
  <c r="F360" i="7"/>
  <c r="G360" i="7"/>
  <c r="Q360" i="7"/>
  <c r="S360" i="7"/>
  <c r="E361" i="7"/>
  <c r="F361" i="7"/>
  <c r="G361" i="7"/>
  <c r="I361" i="7"/>
  <c r="Q361" i="7"/>
  <c r="S361" i="7"/>
  <c r="E362" i="7"/>
  <c r="F362" i="7"/>
  <c r="G362" i="7"/>
  <c r="Q362" i="7"/>
  <c r="S362" i="7"/>
  <c r="E363" i="7"/>
  <c r="F363" i="7"/>
  <c r="Q363" i="7"/>
  <c r="S363" i="7"/>
  <c r="E364" i="7"/>
  <c r="F364" i="7"/>
  <c r="Q364" i="7"/>
  <c r="S364" i="7"/>
  <c r="E365" i="7"/>
  <c r="F365" i="7"/>
  <c r="Q365" i="7"/>
  <c r="S365" i="7"/>
  <c r="E366" i="7"/>
  <c r="F366" i="7"/>
  <c r="G366" i="7"/>
  <c r="I366" i="7"/>
  <c r="Q366" i="7"/>
  <c r="S366" i="7"/>
  <c r="E367" i="7"/>
  <c r="F367" i="7"/>
  <c r="Q367" i="7"/>
  <c r="S367" i="7"/>
  <c r="E368" i="7"/>
  <c r="F368" i="7"/>
  <c r="Q368" i="7"/>
  <c r="S368" i="7"/>
  <c r="E369" i="7"/>
  <c r="F369" i="7"/>
  <c r="Q369" i="7"/>
  <c r="S369" i="7"/>
  <c r="E370" i="7"/>
  <c r="F370" i="7"/>
  <c r="G370" i="7"/>
  <c r="I370" i="7"/>
  <c r="Q370" i="7"/>
  <c r="S370" i="7"/>
  <c r="E371" i="7"/>
  <c r="F371" i="7"/>
  <c r="Q371" i="7"/>
  <c r="S371" i="7"/>
  <c r="E372" i="7"/>
  <c r="F372" i="7"/>
  <c r="Q372" i="7"/>
  <c r="S372" i="7"/>
  <c r="E373" i="7"/>
  <c r="F373" i="7"/>
  <c r="Q373" i="7"/>
  <c r="S373" i="7"/>
  <c r="E374" i="7"/>
  <c r="F374" i="7"/>
  <c r="G374" i="7"/>
  <c r="Q374" i="7"/>
  <c r="S374" i="7"/>
  <c r="E375" i="7"/>
  <c r="F375" i="7"/>
  <c r="G375" i="7"/>
  <c r="Q375" i="7"/>
  <c r="S375" i="7"/>
  <c r="E376" i="7"/>
  <c r="F376" i="7"/>
  <c r="G376" i="7"/>
  <c r="Q376" i="7"/>
  <c r="S376" i="7"/>
  <c r="E377" i="7"/>
  <c r="F377" i="7"/>
  <c r="Q377" i="7"/>
  <c r="S377" i="7"/>
  <c r="E378" i="7"/>
  <c r="F378" i="7"/>
  <c r="G378" i="7"/>
  <c r="Q378" i="7"/>
  <c r="S378" i="7"/>
  <c r="E379" i="7"/>
  <c r="F379" i="7"/>
  <c r="G379" i="7"/>
  <c r="Q379" i="7"/>
  <c r="S379" i="7"/>
  <c r="E380" i="7"/>
  <c r="F380" i="7"/>
  <c r="G380" i="7"/>
  <c r="Q380" i="7"/>
  <c r="S380" i="7"/>
  <c r="E381" i="7"/>
  <c r="F381" i="7"/>
  <c r="Q381" i="7"/>
  <c r="S381" i="7"/>
  <c r="E382" i="7"/>
  <c r="F382" i="7"/>
  <c r="G382" i="7"/>
  <c r="Q382" i="7"/>
  <c r="S382" i="7"/>
  <c r="E383" i="7"/>
  <c r="F383" i="7"/>
  <c r="G383" i="7"/>
  <c r="Q383" i="7"/>
  <c r="S383" i="7"/>
  <c r="E384" i="7"/>
  <c r="F384" i="7"/>
  <c r="G384" i="7"/>
  <c r="Q384" i="7"/>
  <c r="S384" i="7"/>
  <c r="E385" i="7"/>
  <c r="F385" i="7"/>
  <c r="Q385" i="7"/>
  <c r="S385" i="7"/>
  <c r="E386" i="7"/>
  <c r="F386" i="7"/>
  <c r="G386" i="7"/>
  <c r="Q386" i="7"/>
  <c r="S386" i="7"/>
  <c r="E387" i="7"/>
  <c r="F387" i="7"/>
  <c r="G387" i="7"/>
  <c r="Q387" i="7"/>
  <c r="S387" i="7"/>
  <c r="E388" i="7"/>
  <c r="F388" i="7"/>
  <c r="G388" i="7"/>
  <c r="Q388" i="7"/>
  <c r="S388" i="7"/>
  <c r="E389" i="7"/>
  <c r="F389" i="7"/>
  <c r="Q389" i="7"/>
  <c r="S389" i="7"/>
  <c r="E390" i="7"/>
  <c r="F390" i="7"/>
  <c r="G390" i="7"/>
  <c r="Q390" i="7"/>
  <c r="S390" i="7"/>
  <c r="E391" i="7"/>
  <c r="F391" i="7"/>
  <c r="G391" i="7"/>
  <c r="Q391" i="7"/>
  <c r="S391" i="7"/>
  <c r="E392" i="7"/>
  <c r="F392" i="7"/>
  <c r="G392" i="7"/>
  <c r="Q392" i="7"/>
  <c r="S392" i="7"/>
  <c r="E393" i="7"/>
  <c r="F393" i="7"/>
  <c r="Q393" i="7"/>
  <c r="S393" i="7"/>
  <c r="E394" i="7"/>
  <c r="F394" i="7"/>
  <c r="G394" i="7"/>
  <c r="Q394" i="7"/>
  <c r="S394" i="7"/>
  <c r="E395" i="7"/>
  <c r="F395" i="7"/>
  <c r="Q395" i="7"/>
  <c r="S395" i="7"/>
  <c r="E396" i="7"/>
  <c r="F396" i="7"/>
  <c r="G396" i="7"/>
  <c r="Q396" i="7"/>
  <c r="S396" i="7"/>
  <c r="E397" i="7"/>
  <c r="F397" i="7"/>
  <c r="G397" i="7"/>
  <c r="Q397" i="7"/>
  <c r="S397" i="7"/>
  <c r="E398" i="7"/>
  <c r="F398" i="7"/>
  <c r="Q398" i="7"/>
  <c r="S398" i="7"/>
  <c r="E399" i="7"/>
  <c r="F399" i="7"/>
  <c r="G399" i="7"/>
  <c r="Q399" i="7"/>
  <c r="S399" i="7"/>
  <c r="E400" i="7"/>
  <c r="F400" i="7"/>
  <c r="G400" i="7"/>
  <c r="I400" i="7"/>
  <c r="Q400" i="7"/>
  <c r="S400" i="7"/>
  <c r="E401" i="7"/>
  <c r="F401" i="7"/>
  <c r="G401" i="7"/>
  <c r="Q401" i="7"/>
  <c r="S401" i="7"/>
  <c r="E402" i="7"/>
  <c r="F402" i="7"/>
  <c r="Q402" i="7"/>
  <c r="S402" i="7"/>
  <c r="E403" i="7"/>
  <c r="F403" i="7"/>
  <c r="Q403" i="7"/>
  <c r="S403" i="7"/>
  <c r="E404" i="7"/>
  <c r="F404" i="7"/>
  <c r="Q404" i="7"/>
  <c r="S404" i="7"/>
  <c r="E405" i="7"/>
  <c r="F405" i="7"/>
  <c r="G405" i="7"/>
  <c r="Q405" i="7"/>
  <c r="S405" i="7"/>
  <c r="E406" i="7"/>
  <c r="F406" i="7"/>
  <c r="Q406" i="7"/>
  <c r="S406" i="7"/>
  <c r="E407" i="7"/>
  <c r="F407" i="7"/>
  <c r="G407" i="7"/>
  <c r="Q407" i="7"/>
  <c r="S407" i="7"/>
  <c r="E408" i="7"/>
  <c r="F408" i="7"/>
  <c r="G408" i="7"/>
  <c r="I408" i="7"/>
  <c r="Q408" i="7"/>
  <c r="S408" i="7"/>
  <c r="E409" i="7"/>
  <c r="F409" i="7"/>
  <c r="Q409" i="7"/>
  <c r="S409" i="7"/>
  <c r="E410" i="7"/>
  <c r="F410" i="7"/>
  <c r="Q410" i="7"/>
  <c r="S410" i="7"/>
  <c r="E411" i="7"/>
  <c r="F411" i="7"/>
  <c r="Q411" i="7"/>
  <c r="S411" i="7"/>
  <c r="E412" i="7"/>
  <c r="F412" i="7"/>
  <c r="G412" i="7"/>
  <c r="K412" i="7"/>
  <c r="Q412" i="7"/>
  <c r="S412" i="7"/>
  <c r="E413" i="7"/>
  <c r="F413" i="7"/>
  <c r="Q413" i="7"/>
  <c r="S413" i="7"/>
  <c r="E414" i="7"/>
  <c r="F414" i="7"/>
  <c r="G414" i="7"/>
  <c r="Q414" i="7"/>
  <c r="S414" i="7"/>
  <c r="E415" i="7"/>
  <c r="F415" i="7"/>
  <c r="Q415" i="7"/>
  <c r="S415" i="7"/>
  <c r="E416" i="7"/>
  <c r="F416" i="7"/>
  <c r="Q416" i="7"/>
  <c r="S416" i="7"/>
  <c r="E417" i="7"/>
  <c r="F417" i="7"/>
  <c r="Q417" i="7"/>
  <c r="S417" i="7"/>
  <c r="E418" i="7"/>
  <c r="F418" i="7"/>
  <c r="Q418" i="7"/>
  <c r="S418" i="7"/>
  <c r="E419" i="7"/>
  <c r="F419" i="7"/>
  <c r="Q419" i="7"/>
  <c r="S419" i="7"/>
  <c r="E420" i="7"/>
  <c r="F420" i="7"/>
  <c r="Q420" i="7"/>
  <c r="S420" i="7"/>
  <c r="E421" i="7"/>
  <c r="F421" i="7"/>
  <c r="Q421" i="7"/>
  <c r="S421" i="7"/>
  <c r="E422" i="7"/>
  <c r="F422" i="7"/>
  <c r="Q422" i="7"/>
  <c r="S422" i="7"/>
  <c r="E423" i="7"/>
  <c r="F423" i="7"/>
  <c r="Q423" i="7"/>
  <c r="S423" i="7"/>
  <c r="E424" i="7"/>
  <c r="F424" i="7"/>
  <c r="Q424" i="7"/>
  <c r="S424" i="7"/>
  <c r="E425" i="7"/>
  <c r="F425" i="7"/>
  <c r="Q425" i="7"/>
  <c r="S425" i="7"/>
  <c r="E426" i="7"/>
  <c r="F426" i="7"/>
  <c r="Z426" i="7"/>
  <c r="Q426" i="7"/>
  <c r="E427" i="7"/>
  <c r="F427" i="7"/>
  <c r="Q427" i="7"/>
  <c r="S427" i="7"/>
  <c r="E428" i="7"/>
  <c r="F428" i="7"/>
  <c r="Q428" i="7"/>
  <c r="S428" i="7"/>
  <c r="E429" i="7"/>
  <c r="F429" i="7"/>
  <c r="Q429" i="7"/>
  <c r="S429" i="7"/>
  <c r="E430" i="7"/>
  <c r="F430" i="7"/>
  <c r="Q430" i="7"/>
  <c r="S430" i="7"/>
  <c r="E431" i="7"/>
  <c r="F431" i="7"/>
  <c r="Q431" i="7"/>
  <c r="S431" i="7"/>
  <c r="E432" i="7"/>
  <c r="F432" i="7"/>
  <c r="Q432" i="7"/>
  <c r="S432" i="7"/>
  <c r="E433" i="7"/>
  <c r="F433" i="7"/>
  <c r="Q433" i="7"/>
  <c r="S433" i="7"/>
  <c r="E434" i="7"/>
  <c r="F434" i="7"/>
  <c r="Q434" i="7"/>
  <c r="S434" i="7"/>
  <c r="E435" i="7"/>
  <c r="F435" i="7"/>
  <c r="Q435" i="7"/>
  <c r="S435" i="7"/>
  <c r="E436" i="7"/>
  <c r="F436" i="7"/>
  <c r="Q436" i="7"/>
  <c r="S436" i="7"/>
  <c r="E437" i="7"/>
  <c r="F437" i="7"/>
  <c r="Q437" i="7"/>
  <c r="S437" i="7"/>
  <c r="E438" i="7"/>
  <c r="F438" i="7"/>
  <c r="Q438" i="7"/>
  <c r="S438" i="7"/>
  <c r="E439" i="7"/>
  <c r="F439" i="7"/>
  <c r="Q439" i="7"/>
  <c r="S439" i="7"/>
  <c r="E440" i="7"/>
  <c r="F440" i="7"/>
  <c r="Q440" i="7"/>
  <c r="S440" i="7"/>
  <c r="E441" i="7"/>
  <c r="F441" i="7"/>
  <c r="Q441" i="7"/>
  <c r="S441" i="7"/>
  <c r="E442" i="7"/>
  <c r="F442" i="7"/>
  <c r="Q442" i="7"/>
  <c r="S442" i="7"/>
  <c r="E443" i="7"/>
  <c r="F443" i="7"/>
  <c r="Q443" i="7"/>
  <c r="S443" i="7"/>
  <c r="E444" i="7"/>
  <c r="F444" i="7"/>
  <c r="Q444" i="7"/>
  <c r="S444" i="7"/>
  <c r="E445" i="7"/>
  <c r="F445" i="7"/>
  <c r="Q445" i="7"/>
  <c r="S445" i="7"/>
  <c r="E446" i="7"/>
  <c r="F446" i="7"/>
  <c r="Q446" i="7"/>
  <c r="S446" i="7"/>
  <c r="E447" i="7"/>
  <c r="F447" i="7"/>
  <c r="Q447" i="7"/>
  <c r="S447" i="7"/>
  <c r="E448" i="7"/>
  <c r="F448" i="7"/>
  <c r="Q448" i="7"/>
  <c r="S448" i="7"/>
  <c r="E449" i="7"/>
  <c r="F449" i="7"/>
  <c r="Q449" i="7"/>
  <c r="S449" i="7"/>
  <c r="E450" i="7"/>
  <c r="F450" i="7"/>
  <c r="Q450" i="7"/>
  <c r="S450" i="7"/>
  <c r="E451" i="7"/>
  <c r="F451" i="7"/>
  <c r="Q451" i="7"/>
  <c r="S451" i="7"/>
  <c r="E452" i="7"/>
  <c r="F452" i="7"/>
  <c r="Q452" i="7"/>
  <c r="E453" i="7"/>
  <c r="F453" i="7"/>
  <c r="Z453" i="7"/>
  <c r="Q453" i="7"/>
  <c r="S453" i="7"/>
  <c r="E454" i="7"/>
  <c r="F454" i="7"/>
  <c r="Q454" i="7"/>
  <c r="S454" i="7"/>
  <c r="E455" i="7"/>
  <c r="F455" i="7"/>
  <c r="Z455" i="7"/>
  <c r="Q455" i="7"/>
  <c r="S455" i="7"/>
  <c r="E456" i="7"/>
  <c r="F456" i="7"/>
  <c r="Z456" i="7"/>
  <c r="Q456" i="7"/>
  <c r="S456" i="7"/>
  <c r="E457" i="7"/>
  <c r="F457" i="7"/>
  <c r="Q457" i="7"/>
  <c r="S457" i="7"/>
  <c r="E458" i="7"/>
  <c r="F458" i="7"/>
  <c r="Z458" i="7"/>
  <c r="Q458" i="7"/>
  <c r="S458" i="7"/>
  <c r="E459" i="7"/>
  <c r="F459" i="7"/>
  <c r="Z459" i="7"/>
  <c r="Q459" i="7"/>
  <c r="S459" i="7"/>
  <c r="E83" i="4"/>
  <c r="F83" i="4" s="1"/>
  <c r="G83" i="4" s="1"/>
  <c r="I83" i="4" s="1"/>
  <c r="E84" i="4"/>
  <c r="E61" i="4"/>
  <c r="F61" i="4" s="1"/>
  <c r="E62" i="4"/>
  <c r="F62" i="4" s="1"/>
  <c r="G62" i="4" s="1"/>
  <c r="I62" i="4" s="1"/>
  <c r="E63" i="4"/>
  <c r="F63" i="4" s="1"/>
  <c r="E64" i="4"/>
  <c r="F64" i="4" s="1"/>
  <c r="G64" i="4" s="1"/>
  <c r="E65" i="4"/>
  <c r="F65" i="4" s="1"/>
  <c r="G65" i="4" s="1"/>
  <c r="I65" i="4" s="1"/>
  <c r="E66" i="4"/>
  <c r="F66" i="4" s="1"/>
  <c r="E67" i="4"/>
  <c r="F67" i="4" s="1"/>
  <c r="G67" i="4" s="1"/>
  <c r="I67" i="4" s="1"/>
  <c r="E68" i="4"/>
  <c r="F68" i="4" s="1"/>
  <c r="G68" i="4" s="1"/>
  <c r="I68" i="4" s="1"/>
  <c r="E69" i="4"/>
  <c r="F69" i="4"/>
  <c r="E70" i="4"/>
  <c r="E71" i="4"/>
  <c r="F71" i="4" s="1"/>
  <c r="G71" i="4" s="1"/>
  <c r="I71" i="4" s="1"/>
  <c r="E72" i="4"/>
  <c r="F72" i="4" s="1"/>
  <c r="E73" i="4"/>
  <c r="F73" i="4" s="1"/>
  <c r="G73" i="4" s="1"/>
  <c r="I73" i="4" s="1"/>
  <c r="E74" i="4"/>
  <c r="F74" i="4"/>
  <c r="G74" i="4" s="1"/>
  <c r="I74" i="4" s="1"/>
  <c r="E75" i="4"/>
  <c r="F75" i="4"/>
  <c r="E76" i="4"/>
  <c r="F76" i="4" s="1"/>
  <c r="G76" i="4" s="1"/>
  <c r="I76" i="4" s="1"/>
  <c r="E77" i="4"/>
  <c r="F77" i="4" s="1"/>
  <c r="G77" i="4" s="1"/>
  <c r="I77" i="4" s="1"/>
  <c r="E78" i="4"/>
  <c r="F78" i="4" s="1"/>
  <c r="E79" i="4"/>
  <c r="E80" i="4"/>
  <c r="E241" i="5" s="1"/>
  <c r="F80" i="4"/>
  <c r="G80" i="4" s="1"/>
  <c r="I80" i="4" s="1"/>
  <c r="E81" i="4"/>
  <c r="F81" i="4" s="1"/>
  <c r="E82" i="4"/>
  <c r="F82" i="4" s="1"/>
  <c r="E48" i="4"/>
  <c r="F48" i="4" s="1"/>
  <c r="E49" i="4"/>
  <c r="F49" i="4" s="1"/>
  <c r="E50" i="4"/>
  <c r="E51" i="4"/>
  <c r="F51" i="4"/>
  <c r="E52" i="4"/>
  <c r="F52" i="4" s="1"/>
  <c r="G52" i="4" s="1"/>
  <c r="I52" i="4" s="1"/>
  <c r="E53" i="4"/>
  <c r="F53" i="4" s="1"/>
  <c r="G53" i="4" s="1"/>
  <c r="I53" i="4" s="1"/>
  <c r="E54" i="4"/>
  <c r="F54" i="4" s="1"/>
  <c r="E55" i="4"/>
  <c r="F55" i="4" s="1"/>
  <c r="G55" i="4" s="1"/>
  <c r="E56" i="4"/>
  <c r="E57" i="4"/>
  <c r="F57" i="4" s="1"/>
  <c r="E58" i="4"/>
  <c r="F58" i="4" s="1"/>
  <c r="G58" i="4" s="1"/>
  <c r="E59" i="4"/>
  <c r="F59" i="4" s="1"/>
  <c r="G59" i="4" s="1"/>
  <c r="I59" i="4" s="1"/>
  <c r="E60" i="4"/>
  <c r="F60" i="4" s="1"/>
  <c r="E37" i="4"/>
  <c r="F37" i="4" s="1"/>
  <c r="E38" i="4"/>
  <c r="F38" i="4" s="1"/>
  <c r="E39" i="4"/>
  <c r="E40" i="4"/>
  <c r="F40" i="4" s="1"/>
  <c r="E41" i="4"/>
  <c r="F41" i="4" s="1"/>
  <c r="E42" i="4"/>
  <c r="F42" i="4" s="1"/>
  <c r="E43" i="4"/>
  <c r="F43" i="4" s="1"/>
  <c r="G43" i="4" s="1"/>
  <c r="I43" i="4" s="1"/>
  <c r="E44" i="4"/>
  <c r="F44" i="4" s="1"/>
  <c r="G44" i="4" s="1"/>
  <c r="I44" i="4" s="1"/>
  <c r="E45" i="4"/>
  <c r="E46" i="4"/>
  <c r="F46" i="4" s="1"/>
  <c r="G46" i="4" s="1"/>
  <c r="I46" i="4" s="1"/>
  <c r="E47" i="4"/>
  <c r="F47" i="4" s="1"/>
  <c r="G47" i="4" s="1"/>
  <c r="I47" i="4" s="1"/>
  <c r="E22" i="4"/>
  <c r="E183" i="5" s="1"/>
  <c r="E23" i="4"/>
  <c r="F23" i="4" s="1"/>
  <c r="D11" i="4"/>
  <c r="D12" i="4"/>
  <c r="P330" i="4" s="1"/>
  <c r="E24" i="4"/>
  <c r="F24" i="4" s="1"/>
  <c r="G24" i="4" s="1"/>
  <c r="I24" i="4" s="1"/>
  <c r="E25" i="4"/>
  <c r="F25" i="4" s="1"/>
  <c r="G25" i="4" s="1"/>
  <c r="I25" i="4" s="1"/>
  <c r="E26" i="4"/>
  <c r="F26" i="4" s="1"/>
  <c r="E27" i="4"/>
  <c r="F27" i="4" s="1"/>
  <c r="E28" i="4"/>
  <c r="F28" i="4" s="1"/>
  <c r="G28" i="4" s="1"/>
  <c r="I28" i="4" s="1"/>
  <c r="E29" i="4"/>
  <c r="F29" i="4" s="1"/>
  <c r="E30" i="4"/>
  <c r="F30" i="4" s="1"/>
  <c r="E31" i="4"/>
  <c r="F31" i="4" s="1"/>
  <c r="G31" i="4" s="1"/>
  <c r="I31" i="4" s="1"/>
  <c r="E32" i="4"/>
  <c r="E33" i="4"/>
  <c r="F33" i="4" s="1"/>
  <c r="G33" i="4" s="1"/>
  <c r="I33" i="4" s="1"/>
  <c r="E34" i="4"/>
  <c r="F34" i="4" s="1"/>
  <c r="E35" i="4"/>
  <c r="F35" i="4" s="1"/>
  <c r="G35" i="4" s="1"/>
  <c r="I35" i="4" s="1"/>
  <c r="E36" i="4"/>
  <c r="F36" i="4" s="1"/>
  <c r="G36" i="4" s="1"/>
  <c r="I36" i="4" s="1"/>
  <c r="E21" i="4"/>
  <c r="F21" i="4" s="1"/>
  <c r="G21" i="4" s="1"/>
  <c r="I21" i="4" s="1"/>
  <c r="D13" i="4"/>
  <c r="S405" i="4"/>
  <c r="S409" i="4"/>
  <c r="S412" i="4"/>
  <c r="S414" i="4"/>
  <c r="S417" i="4"/>
  <c r="S421" i="4"/>
  <c r="S423" i="4"/>
  <c r="S424" i="4"/>
  <c r="S425" i="4"/>
  <c r="S428" i="4"/>
  <c r="S429" i="4"/>
  <c r="S431" i="4"/>
  <c r="S433" i="4"/>
  <c r="S435" i="4"/>
  <c r="S436" i="4"/>
  <c r="S437" i="4"/>
  <c r="S438" i="4"/>
  <c r="S439" i="4"/>
  <c r="S440" i="4"/>
  <c r="S441" i="4"/>
  <c r="S442" i="4"/>
  <c r="S443" i="4"/>
  <c r="S444" i="4"/>
  <c r="S446" i="4"/>
  <c r="S447" i="4"/>
  <c r="S448" i="4"/>
  <c r="S449" i="4"/>
  <c r="S450" i="4"/>
  <c r="S451" i="4"/>
  <c r="S453" i="4"/>
  <c r="S454" i="4"/>
  <c r="S455" i="4"/>
  <c r="S457" i="4"/>
  <c r="S459" i="4"/>
  <c r="S460" i="4"/>
  <c r="S404" i="4"/>
  <c r="S279" i="4"/>
  <c r="S270" i="4"/>
  <c r="S253" i="4"/>
  <c r="S296" i="4"/>
  <c r="S271" i="4"/>
  <c r="S283" i="4"/>
  <c r="S298" i="4"/>
  <c r="S288" i="4"/>
  <c r="S289" i="4"/>
  <c r="S256" i="4"/>
  <c r="S277" i="4"/>
  <c r="S265" i="4"/>
  <c r="S286" i="4"/>
  <c r="S305" i="4"/>
  <c r="S250" i="4"/>
  <c r="S251" i="4"/>
  <c r="S264" i="4"/>
  <c r="S307" i="4"/>
  <c r="S321" i="4"/>
  <c r="S309" i="4"/>
  <c r="S300" i="4"/>
  <c r="S249" i="4"/>
  <c r="S257" i="4"/>
  <c r="S303" i="4"/>
  <c r="S311" i="4"/>
  <c r="S326" i="4"/>
  <c r="S247" i="4"/>
  <c r="S246" i="4"/>
  <c r="S318" i="4"/>
  <c r="S243" i="4"/>
  <c r="S331" i="4"/>
  <c r="S332" i="4"/>
  <c r="S334" i="4"/>
  <c r="S228" i="4"/>
  <c r="S339" i="4"/>
  <c r="S230" i="4"/>
  <c r="S226" i="4"/>
  <c r="S224" i="4"/>
  <c r="S337" i="4"/>
  <c r="S218" i="4"/>
  <c r="S220" i="4"/>
  <c r="S212" i="4"/>
  <c r="S215" i="4"/>
  <c r="S214" i="4"/>
  <c r="S211" i="4"/>
  <c r="S213" i="4"/>
  <c r="S210" i="4"/>
  <c r="S371" i="4"/>
  <c r="S372" i="4"/>
  <c r="S387" i="4"/>
  <c r="S388" i="4"/>
  <c r="S389" i="4"/>
  <c r="S430" i="4"/>
  <c r="S432" i="4"/>
  <c r="S434" i="4"/>
  <c r="S445" i="4"/>
  <c r="S456" i="4"/>
  <c r="S208" i="4"/>
  <c r="S149" i="4"/>
  <c r="S148" i="4"/>
  <c r="S147" i="4"/>
  <c r="S144" i="4"/>
  <c r="S146" i="4"/>
  <c r="S137" i="4"/>
  <c r="S135" i="4"/>
  <c r="S139" i="4"/>
  <c r="S128" i="4"/>
  <c r="S142" i="4"/>
  <c r="S145" i="4"/>
  <c r="S140" i="4"/>
  <c r="S136" i="4"/>
  <c r="S138" i="4"/>
  <c r="S141" i="4"/>
  <c r="S133" i="4"/>
  <c r="S129" i="4"/>
  <c r="S130" i="4"/>
  <c r="S134" i="4"/>
  <c r="S122" i="4"/>
  <c r="S124" i="4"/>
  <c r="S132" i="4"/>
  <c r="S115" i="4"/>
  <c r="S126" i="4"/>
  <c r="S120" i="4"/>
  <c r="S116" i="4"/>
  <c r="S143" i="4"/>
  <c r="S127" i="4"/>
  <c r="S119" i="4"/>
  <c r="S101" i="4"/>
  <c r="S117" i="4"/>
  <c r="S113" i="4"/>
  <c r="S118" i="4"/>
  <c r="S114" i="4"/>
  <c r="S125" i="4"/>
  <c r="S121" i="4"/>
  <c r="S107" i="4"/>
  <c r="S111" i="4"/>
  <c r="S103" i="4"/>
  <c r="S71" i="4"/>
  <c r="S97" i="4"/>
  <c r="S105" i="4"/>
  <c r="S112" i="4"/>
  <c r="S62" i="4"/>
  <c r="S108" i="4"/>
  <c r="S75" i="4"/>
  <c r="S110" i="4"/>
  <c r="S106" i="4"/>
  <c r="S94" i="4"/>
  <c r="S109" i="4"/>
  <c r="S104" i="4"/>
  <c r="S102" i="4"/>
  <c r="S98" i="4"/>
  <c r="S93" i="4"/>
  <c r="S89" i="4"/>
  <c r="S99" i="4"/>
  <c r="S96" i="4"/>
  <c r="S95" i="4"/>
  <c r="S131" i="4"/>
  <c r="S64" i="4"/>
  <c r="S81" i="4"/>
  <c r="S72" i="4"/>
  <c r="S87" i="4"/>
  <c r="S90" i="4"/>
  <c r="S70" i="4"/>
  <c r="S91" i="4"/>
  <c r="S100" i="4"/>
  <c r="S88" i="4"/>
  <c r="S83" i="4"/>
  <c r="S77" i="4"/>
  <c r="S92" i="4"/>
  <c r="S56" i="4"/>
  <c r="S44" i="4"/>
  <c r="S22" i="4"/>
  <c r="S86" i="4"/>
  <c r="S76" i="4"/>
  <c r="S73" i="4"/>
  <c r="S74" i="4"/>
  <c r="S82" i="4"/>
  <c r="S63" i="4"/>
  <c r="S78" i="4"/>
  <c r="S80" i="4"/>
  <c r="S79" i="4"/>
  <c r="S68" i="4"/>
  <c r="S84" i="4"/>
  <c r="S53" i="4"/>
  <c r="S60" i="4"/>
  <c r="S67" i="4"/>
  <c r="S37" i="4"/>
  <c r="S59" i="4"/>
  <c r="S49" i="4"/>
  <c r="S48" i="4"/>
  <c r="S61" i="4"/>
  <c r="S65" i="4"/>
  <c r="S123" i="4"/>
  <c r="S57" i="4"/>
  <c r="S66" i="4"/>
  <c r="S50" i="4"/>
  <c r="S31" i="4"/>
  <c r="S52" i="4"/>
  <c r="S69" i="4"/>
  <c r="S45" i="4"/>
  <c r="S34" i="4"/>
  <c r="S24" i="4"/>
  <c r="S85" i="4"/>
  <c r="S51" i="4"/>
  <c r="S23" i="4"/>
  <c r="S46" i="4"/>
  <c r="S40" i="4"/>
  <c r="S26" i="4"/>
  <c r="S29" i="4"/>
  <c r="S25" i="4"/>
  <c r="S54" i="4"/>
  <c r="S36" i="4"/>
  <c r="S42" i="4"/>
  <c r="S55" i="4"/>
  <c r="S47" i="4"/>
  <c r="S39" i="4"/>
  <c r="S30" i="4"/>
  <c r="S35" i="4"/>
  <c r="S33" i="4"/>
  <c r="S38" i="4"/>
  <c r="S43" i="4"/>
  <c r="S58" i="4"/>
  <c r="S28" i="4"/>
  <c r="S32" i="4"/>
  <c r="S41" i="4"/>
  <c r="S27" i="4"/>
  <c r="S276" i="4"/>
  <c r="S281" i="4"/>
  <c r="S293" i="4"/>
  <c r="S297" i="4"/>
  <c r="S290" i="4"/>
  <c r="S268" i="4"/>
  <c r="S341" i="4"/>
  <c r="S273" i="4"/>
  <c r="S294" i="4"/>
  <c r="S233" i="4"/>
  <c r="S234" i="4"/>
  <c r="S235" i="4"/>
  <c r="S272" i="4"/>
  <c r="S282" i="4"/>
  <c r="S325" i="4"/>
  <c r="S236" i="4"/>
  <c r="S308" i="4"/>
  <c r="S292" i="4"/>
  <c r="S252" i="4"/>
  <c r="S262" i="4"/>
  <c r="S274" i="4"/>
  <c r="S304" i="4"/>
  <c r="S351" i="4"/>
  <c r="S261" i="4"/>
  <c r="S269" i="4"/>
  <c r="S280" i="4"/>
  <c r="S285" i="4"/>
  <c r="S287" i="4"/>
  <c r="S310" i="4"/>
  <c r="S295" i="4"/>
  <c r="S320" i="4"/>
  <c r="S301" i="4"/>
  <c r="S263" i="4"/>
  <c r="S350" i="4"/>
  <c r="S322" i="4"/>
  <c r="S313" i="4"/>
  <c r="S260" i="4"/>
  <c r="S319" i="4"/>
  <c r="S248" i="4"/>
  <c r="S327" i="4"/>
  <c r="S266" i="4"/>
  <c r="S278" i="4"/>
  <c r="S259" i="4"/>
  <c r="S302" i="4"/>
  <c r="S317" i="4"/>
  <c r="S258" i="4"/>
  <c r="S284" i="4"/>
  <c r="S291" i="4"/>
  <c r="S267" i="4"/>
  <c r="S316" i="4"/>
  <c r="S323" i="4"/>
  <c r="S342" i="4"/>
  <c r="S349" i="4"/>
  <c r="S299" i="4"/>
  <c r="S241" i="4"/>
  <c r="S275" i="4"/>
  <c r="S330" i="4"/>
  <c r="S254" i="4"/>
  <c r="S255" i="4"/>
  <c r="S245" i="4"/>
  <c r="S242" i="4"/>
  <c r="S324" i="4"/>
  <c r="S329" i="4"/>
  <c r="S312" i="4"/>
  <c r="S238" i="4"/>
  <c r="S306" i="4"/>
  <c r="S315" i="4"/>
  <c r="S237" i="4"/>
  <c r="S367" i="4"/>
  <c r="S239" i="4"/>
  <c r="S348" i="4"/>
  <c r="S344" i="4"/>
  <c r="S345" i="4"/>
  <c r="S346" i="4"/>
  <c r="S364" i="4"/>
  <c r="S314" i="4"/>
  <c r="S340" i="4"/>
  <c r="S354" i="4"/>
  <c r="S240" i="4"/>
  <c r="S338" i="4"/>
  <c r="S217" i="4"/>
  <c r="S335" i="4"/>
  <c r="S229" i="4"/>
  <c r="S357" i="4"/>
  <c r="S336" i="4"/>
  <c r="S328" i="4"/>
  <c r="S333" i="4"/>
  <c r="S347" i="4"/>
  <c r="S227" i="4"/>
  <c r="S343" i="4"/>
  <c r="S356" i="4"/>
  <c r="S353" i="4"/>
  <c r="S231" i="4"/>
  <c r="S352" i="4"/>
  <c r="S370" i="4"/>
  <c r="S359" i="4"/>
  <c r="S355" i="4"/>
  <c r="S222" i="4"/>
  <c r="S361" i="4"/>
  <c r="S223" i="4"/>
  <c r="S368" i="4"/>
  <c r="S244" i="4"/>
  <c r="S362" i="4"/>
  <c r="S358" i="4"/>
  <c r="S369" i="4"/>
  <c r="S365" i="4"/>
  <c r="S225" i="4"/>
  <c r="S360" i="4"/>
  <c r="S232" i="4"/>
  <c r="S373" i="4"/>
  <c r="S216" i="4"/>
  <c r="S221" i="4"/>
  <c r="S207" i="4"/>
  <c r="S363" i="4"/>
  <c r="S209" i="4"/>
  <c r="S219" i="4"/>
  <c r="S366" i="4"/>
  <c r="S375" i="4"/>
  <c r="S378" i="4"/>
  <c r="S374" i="4"/>
  <c r="S205" i="4"/>
  <c r="S381" i="4"/>
  <c r="S376" i="4"/>
  <c r="S380" i="4"/>
  <c r="S379" i="4"/>
  <c r="S202" i="4"/>
  <c r="S391" i="4"/>
  <c r="S206" i="4"/>
  <c r="S385" i="4"/>
  <c r="S377" i="4"/>
  <c r="S204" i="4"/>
  <c r="S382" i="4"/>
  <c r="S384" i="4"/>
  <c r="S386" i="4"/>
  <c r="S393" i="4"/>
  <c r="S392" i="4"/>
  <c r="S390" i="4"/>
  <c r="S383" i="4"/>
  <c r="S394" i="4"/>
  <c r="S401" i="4"/>
  <c r="S398" i="4"/>
  <c r="S395" i="4"/>
  <c r="S396" i="4"/>
  <c r="S400" i="4"/>
  <c r="S397" i="4"/>
  <c r="S402" i="4"/>
  <c r="S399" i="4"/>
  <c r="S413" i="4"/>
  <c r="S403" i="4"/>
  <c r="S406" i="4"/>
  <c r="S407" i="4"/>
  <c r="S411" i="4"/>
  <c r="S408" i="4"/>
  <c r="S410" i="4"/>
  <c r="S415" i="4"/>
  <c r="S416" i="4"/>
  <c r="S189" i="4"/>
  <c r="S418" i="4"/>
  <c r="S419" i="4"/>
  <c r="S420" i="4"/>
  <c r="S422" i="4"/>
  <c r="S427" i="4"/>
  <c r="S153" i="4"/>
  <c r="S154" i="4"/>
  <c r="S152" i="4"/>
  <c r="S151" i="4"/>
  <c r="S150" i="4"/>
  <c r="S21" i="4"/>
  <c r="S201" i="4"/>
  <c r="S192" i="4"/>
  <c r="S194" i="4"/>
  <c r="S195" i="4"/>
  <c r="S197" i="4"/>
  <c r="S196" i="4"/>
  <c r="S178" i="4"/>
  <c r="S200" i="4"/>
  <c r="S199" i="4"/>
  <c r="S193" i="4"/>
  <c r="S198" i="4"/>
  <c r="S187" i="4"/>
  <c r="S184" i="4"/>
  <c r="S190" i="4"/>
  <c r="S188" i="4"/>
  <c r="S179" i="4"/>
  <c r="S183" i="4"/>
  <c r="S185" i="4"/>
  <c r="S191" i="4"/>
  <c r="S186" i="4"/>
  <c r="S177" i="4"/>
  <c r="S182" i="4"/>
  <c r="S180" i="4"/>
  <c r="S181" i="4"/>
  <c r="S176" i="4"/>
  <c r="S175" i="4"/>
  <c r="S174" i="4"/>
  <c r="S173" i="4"/>
  <c r="S172" i="4"/>
  <c r="S171" i="4"/>
  <c r="S170" i="4"/>
  <c r="S167" i="4"/>
  <c r="S169" i="4"/>
  <c r="S168" i="4"/>
  <c r="S164" i="4"/>
  <c r="S165" i="4"/>
  <c r="S166" i="4"/>
  <c r="S163" i="4"/>
  <c r="S162" i="4"/>
  <c r="S160" i="4"/>
  <c r="S161" i="4"/>
  <c r="S156" i="4"/>
  <c r="S159" i="4"/>
  <c r="S158" i="4"/>
  <c r="S157" i="4"/>
  <c r="S155" i="4"/>
  <c r="S203" i="4"/>
  <c r="E295" i="4"/>
  <c r="F295" i="4" s="1"/>
  <c r="G295" i="4" s="1"/>
  <c r="I295" i="4" s="1"/>
  <c r="E255" i="4"/>
  <c r="F255" i="4" s="1"/>
  <c r="G255" i="4" s="1"/>
  <c r="I255" i="4" s="1"/>
  <c r="E427" i="4"/>
  <c r="F427" i="4" s="1"/>
  <c r="G427" i="4" s="1"/>
  <c r="I427" i="4" s="1"/>
  <c r="E436" i="4"/>
  <c r="F436" i="4" s="1"/>
  <c r="G436" i="4" s="1"/>
  <c r="K436" i="4" s="1"/>
  <c r="E253" i="4"/>
  <c r="F253" i="4" s="1"/>
  <c r="G253" i="4" s="1"/>
  <c r="E257" i="4"/>
  <c r="F257" i="4" s="1"/>
  <c r="E264" i="4"/>
  <c r="F264" i="4" s="1"/>
  <c r="G264" i="4" s="1"/>
  <c r="J264" i="4" s="1"/>
  <c r="E270" i="4"/>
  <c r="F270" i="4" s="1"/>
  <c r="G270" i="4" s="1"/>
  <c r="J270" i="4" s="1"/>
  <c r="E279" i="4"/>
  <c r="F279" i="4" s="1"/>
  <c r="G279" i="4" s="1"/>
  <c r="J279" i="4" s="1"/>
  <c r="E289" i="4"/>
  <c r="F289" i="4" s="1"/>
  <c r="E300" i="4"/>
  <c r="F300" i="4" s="1"/>
  <c r="G300" i="4" s="1"/>
  <c r="J300" i="4" s="1"/>
  <c r="E305" i="4"/>
  <c r="F305" i="4" s="1"/>
  <c r="G305" i="4" s="1"/>
  <c r="J305" i="4" s="1"/>
  <c r="E441" i="4"/>
  <c r="F441" i="4" s="1"/>
  <c r="G441" i="4" s="1"/>
  <c r="K441" i="4" s="1"/>
  <c r="E442" i="4"/>
  <c r="E443" i="4"/>
  <c r="F443" i="4" s="1"/>
  <c r="E444" i="4"/>
  <c r="F444" i="4" s="1"/>
  <c r="E448" i="4"/>
  <c r="F448" i="4" s="1"/>
  <c r="G448" i="4" s="1"/>
  <c r="K448" i="4" s="1"/>
  <c r="E449" i="4"/>
  <c r="F449" i="4" s="1"/>
  <c r="G449" i="4" s="1"/>
  <c r="K449" i="4" s="1"/>
  <c r="E454" i="4"/>
  <c r="F454" i="4" s="1"/>
  <c r="G454" i="4" s="1"/>
  <c r="K454" i="4" s="1"/>
  <c r="E250" i="4"/>
  <c r="F250" i="4" s="1"/>
  <c r="G250" i="4" s="1"/>
  <c r="J250" i="4" s="1"/>
  <c r="E440" i="4"/>
  <c r="F440" i="4" s="1"/>
  <c r="G440" i="4" s="1"/>
  <c r="K440" i="4" s="1"/>
  <c r="E261" i="4"/>
  <c r="F261" i="4" s="1"/>
  <c r="E262" i="4"/>
  <c r="F262" i="4" s="1"/>
  <c r="E267" i="4"/>
  <c r="F267" i="4" s="1"/>
  <c r="G267" i="4" s="1"/>
  <c r="I267" i="4" s="1"/>
  <c r="E269" i="4"/>
  <c r="F269" i="4" s="1"/>
  <c r="G269" i="4" s="1"/>
  <c r="I269" i="4" s="1"/>
  <c r="E273" i="4"/>
  <c r="E274" i="4"/>
  <c r="F274" i="4" s="1"/>
  <c r="E275" i="4"/>
  <c r="F275" i="4" s="1"/>
  <c r="G275" i="4" s="1"/>
  <c r="I275" i="4" s="1"/>
  <c r="E237" i="4"/>
  <c r="F237" i="4" s="1"/>
  <c r="G237" i="4" s="1"/>
  <c r="I237" i="4" s="1"/>
  <c r="E238" i="4"/>
  <c r="F238" i="4" s="1"/>
  <c r="E241" i="4"/>
  <c r="F241" i="4" s="1"/>
  <c r="G241" i="4" s="1"/>
  <c r="I241" i="4" s="1"/>
  <c r="E239" i="4"/>
  <c r="E242" i="4"/>
  <c r="E245" i="4"/>
  <c r="F245" i="4" s="1"/>
  <c r="E248" i="4"/>
  <c r="F248" i="4" s="1"/>
  <c r="G248" i="4" s="1"/>
  <c r="I248" i="4" s="1"/>
  <c r="E422" i="4"/>
  <c r="F422" i="4" s="1"/>
  <c r="G422" i="4" s="1"/>
  <c r="I422" i="4" s="1"/>
  <c r="E229" i="4"/>
  <c r="F229" i="4" s="1"/>
  <c r="E405" i="4"/>
  <c r="F405" i="4" s="1"/>
  <c r="G405" i="4" s="1"/>
  <c r="K405" i="4" s="1"/>
  <c r="E425" i="4"/>
  <c r="F425" i="4" s="1"/>
  <c r="G425" i="4" s="1"/>
  <c r="K425" i="4" s="1"/>
  <c r="E404" i="4"/>
  <c r="F404" i="4" s="1"/>
  <c r="E331" i="4"/>
  <c r="F331" i="4" s="1"/>
  <c r="E337" i="4"/>
  <c r="F337" i="4" s="1"/>
  <c r="G337" i="4" s="1"/>
  <c r="J337" i="4" s="1"/>
  <c r="E371" i="4"/>
  <c r="F371" i="4" s="1"/>
  <c r="G371" i="4" s="1"/>
  <c r="J371" i="4" s="1"/>
  <c r="E387" i="4"/>
  <c r="F387" i="4" s="1"/>
  <c r="E388" i="4"/>
  <c r="F388" i="4" s="1"/>
  <c r="G388" i="4" s="1"/>
  <c r="J388" i="4" s="1"/>
  <c r="E389" i="4"/>
  <c r="F389" i="4" s="1"/>
  <c r="G389" i="4" s="1"/>
  <c r="J389" i="4" s="1"/>
  <c r="E372" i="4"/>
  <c r="F372" i="4" s="1"/>
  <c r="E434" i="4"/>
  <c r="F434" i="4" s="1"/>
  <c r="E432" i="4"/>
  <c r="F432" i="4" s="1"/>
  <c r="G432" i="4" s="1"/>
  <c r="J432" i="4" s="1"/>
  <c r="E445" i="4"/>
  <c r="F445" i="4" s="1"/>
  <c r="G445" i="4" s="1"/>
  <c r="J445" i="4" s="1"/>
  <c r="E452" i="4"/>
  <c r="E456" i="4"/>
  <c r="E180" i="5" s="1"/>
  <c r="E430" i="4"/>
  <c r="F430" i="4" s="1"/>
  <c r="E409" i="4"/>
  <c r="F409" i="4" s="1"/>
  <c r="G409" i="4" s="1"/>
  <c r="K409" i="4" s="1"/>
  <c r="E412" i="4"/>
  <c r="F412" i="4" s="1"/>
  <c r="G412" i="4" s="1"/>
  <c r="K412" i="4" s="1"/>
  <c r="E424" i="4"/>
  <c r="E433" i="4"/>
  <c r="F433" i="4" s="1"/>
  <c r="G433" i="4" s="1"/>
  <c r="K433" i="4" s="1"/>
  <c r="E435" i="4"/>
  <c r="F435" i="4" s="1"/>
  <c r="G435" i="4" s="1"/>
  <c r="K435" i="4" s="1"/>
  <c r="E421" i="4"/>
  <c r="F421" i="4" s="1"/>
  <c r="G421" i="4" s="1"/>
  <c r="K421" i="4" s="1"/>
  <c r="E423" i="4"/>
  <c r="E438" i="4"/>
  <c r="F438" i="4" s="1"/>
  <c r="G438" i="4" s="1"/>
  <c r="K438" i="4" s="1"/>
  <c r="E437" i="4"/>
  <c r="E439" i="4"/>
  <c r="F439" i="4" s="1"/>
  <c r="E446" i="4"/>
  <c r="F446" i="4" s="1"/>
  <c r="G446" i="4" s="1"/>
  <c r="K446" i="4" s="1"/>
  <c r="E447" i="4"/>
  <c r="F447" i="4" s="1"/>
  <c r="E450" i="4"/>
  <c r="F450" i="4" s="1"/>
  <c r="G450" i="4" s="1"/>
  <c r="K450" i="4" s="1"/>
  <c r="E451" i="4"/>
  <c r="F451" i="4" s="1"/>
  <c r="E414" i="4"/>
  <c r="F414" i="4" s="1"/>
  <c r="G414" i="4" s="1"/>
  <c r="K414" i="4" s="1"/>
  <c r="E288" i="4"/>
  <c r="F288" i="4" s="1"/>
  <c r="G288" i="4" s="1"/>
  <c r="J288" i="4" s="1"/>
  <c r="E282" i="4"/>
  <c r="F282" i="4" s="1"/>
  <c r="E290" i="4"/>
  <c r="F290" i="4" s="1"/>
  <c r="G290" i="4" s="1"/>
  <c r="I290" i="4" s="1"/>
  <c r="E291" i="4"/>
  <c r="F291" i="4" s="1"/>
  <c r="G291" i="4" s="1"/>
  <c r="I291" i="4" s="1"/>
  <c r="E292" i="4"/>
  <c r="F292" i="4" s="1"/>
  <c r="G292" i="4" s="1"/>
  <c r="I292" i="4" s="1"/>
  <c r="E293" i="4"/>
  <c r="F293" i="4" s="1"/>
  <c r="G293" i="4" s="1"/>
  <c r="I293" i="4" s="1"/>
  <c r="E294" i="4"/>
  <c r="F294" i="4" s="1"/>
  <c r="G294" i="4" s="1"/>
  <c r="I294" i="4" s="1"/>
  <c r="E297" i="4"/>
  <c r="F297" i="4" s="1"/>
  <c r="E304" i="4"/>
  <c r="F304" i="4" s="1"/>
  <c r="G304" i="4" s="1"/>
  <c r="I304" i="4" s="1"/>
  <c r="E308" i="4"/>
  <c r="F308" i="4" s="1"/>
  <c r="G308" i="4" s="1"/>
  <c r="I308" i="4" s="1"/>
  <c r="E313" i="4"/>
  <c r="F313" i="4" s="1"/>
  <c r="E314" i="4"/>
  <c r="F314" i="4" s="1"/>
  <c r="G314" i="4" s="1"/>
  <c r="I314" i="4" s="1"/>
  <c r="E316" i="4"/>
  <c r="F316" i="4" s="1"/>
  <c r="G316" i="4" s="1"/>
  <c r="E319" i="4"/>
  <c r="F319" i="4" s="1"/>
  <c r="E333" i="4"/>
  <c r="F333" i="4" s="1"/>
  <c r="G333" i="4" s="1"/>
  <c r="I333" i="4" s="1"/>
  <c r="E341" i="4"/>
  <c r="F341" i="4" s="1"/>
  <c r="G341" i="4" s="1"/>
  <c r="I341" i="4" s="1"/>
  <c r="E349" i="4"/>
  <c r="F349" i="4" s="1"/>
  <c r="E350" i="4"/>
  <c r="F350" i="4" s="1"/>
  <c r="E351" i="4"/>
  <c r="F351" i="4" s="1"/>
  <c r="E353" i="4"/>
  <c r="E355" i="4"/>
  <c r="F355" i="4" s="1"/>
  <c r="G355" i="4" s="1"/>
  <c r="I355" i="4" s="1"/>
  <c r="E357" i="4"/>
  <c r="F357" i="4" s="1"/>
  <c r="G357" i="4" s="1"/>
  <c r="I357" i="4" s="1"/>
  <c r="E359" i="4"/>
  <c r="F359" i="4" s="1"/>
  <c r="G359" i="4" s="1"/>
  <c r="I359" i="4" s="1"/>
  <c r="E365" i="4"/>
  <c r="F365" i="4" s="1"/>
  <c r="G365" i="4" s="1"/>
  <c r="I365" i="4" s="1"/>
  <c r="E374" i="4"/>
  <c r="F374" i="4" s="1"/>
  <c r="G374" i="4" s="1"/>
  <c r="I374" i="4" s="1"/>
  <c r="E381" i="4"/>
  <c r="F381" i="4" s="1"/>
  <c r="E384" i="4"/>
  <c r="F384" i="4" s="1"/>
  <c r="G384" i="4" s="1"/>
  <c r="I384" i="4" s="1"/>
  <c r="E385" i="4"/>
  <c r="F385" i="4" s="1"/>
  <c r="G385" i="4" s="1"/>
  <c r="I385" i="4" s="1"/>
  <c r="E386" i="4"/>
  <c r="F386" i="4" s="1"/>
  <c r="G386" i="4" s="1"/>
  <c r="I386" i="4" s="1"/>
  <c r="E410" i="4"/>
  <c r="F410" i="4" s="1"/>
  <c r="G410" i="4" s="1"/>
  <c r="E411" i="4"/>
  <c r="F411" i="4" s="1"/>
  <c r="G411" i="4" s="1"/>
  <c r="I411" i="4" s="1"/>
  <c r="E420" i="4"/>
  <c r="F420" i="4" s="1"/>
  <c r="G420" i="4" s="1"/>
  <c r="I420" i="4" s="1"/>
  <c r="E254" i="4"/>
  <c r="F254" i="4" s="1"/>
  <c r="G254" i="4" s="1"/>
  <c r="I254" i="4" s="1"/>
  <c r="E375" i="4"/>
  <c r="F375" i="4" s="1"/>
  <c r="E376" i="4"/>
  <c r="E377" i="4"/>
  <c r="E125" i="5" s="1"/>
  <c r="E378" i="4"/>
  <c r="F378" i="4" s="1"/>
  <c r="E379" i="4"/>
  <c r="F379" i="4" s="1"/>
  <c r="E380" i="4"/>
  <c r="F380" i="4" s="1"/>
  <c r="G380" i="4" s="1"/>
  <c r="I380" i="4" s="1"/>
  <c r="E382" i="4"/>
  <c r="E383" i="4"/>
  <c r="F383" i="4" s="1"/>
  <c r="E390" i="4"/>
  <c r="E391" i="4"/>
  <c r="E139" i="5" s="1"/>
  <c r="E392" i="4"/>
  <c r="F392" i="4" s="1"/>
  <c r="G392" i="4" s="1"/>
  <c r="I392" i="4" s="1"/>
  <c r="E393" i="4"/>
  <c r="F393" i="4" s="1"/>
  <c r="G393" i="4" s="1"/>
  <c r="I393" i="4" s="1"/>
  <c r="E395" i="4"/>
  <c r="E396" i="4"/>
  <c r="F396" i="4" s="1"/>
  <c r="G396" i="4" s="1"/>
  <c r="I396" i="4" s="1"/>
  <c r="E401" i="4"/>
  <c r="E406" i="4"/>
  <c r="F406" i="4" s="1"/>
  <c r="E408" i="4"/>
  <c r="F408" i="4" s="1"/>
  <c r="E266" i="4"/>
  <c r="F266" i="4" s="1"/>
  <c r="E268" i="4"/>
  <c r="F268" i="4" s="1"/>
  <c r="G268" i="4" s="1"/>
  <c r="I268" i="4" s="1"/>
  <c r="E272" i="4"/>
  <c r="F272" i="4" s="1"/>
  <c r="G272" i="4" s="1"/>
  <c r="I272" i="4" s="1"/>
  <c r="E276" i="4"/>
  <c r="E278" i="4"/>
  <c r="F278" i="4" s="1"/>
  <c r="G278" i="4" s="1"/>
  <c r="I278" i="4" s="1"/>
  <c r="E280" i="4"/>
  <c r="F280" i="4" s="1"/>
  <c r="G280" i="4" s="1"/>
  <c r="I280" i="4" s="1"/>
  <c r="E284" i="4"/>
  <c r="F284" i="4"/>
  <c r="G284" i="4" s="1"/>
  <c r="I284" i="4" s="1"/>
  <c r="E285" i="4"/>
  <c r="F285" i="4" s="1"/>
  <c r="G285" i="4" s="1"/>
  <c r="I285" i="4" s="1"/>
  <c r="E287" i="4"/>
  <c r="F287" i="4" s="1"/>
  <c r="E299" i="4"/>
  <c r="F299" i="4" s="1"/>
  <c r="G299" i="4" s="1"/>
  <c r="I299" i="4" s="1"/>
  <c r="E301" i="4"/>
  <c r="E69" i="5" s="1"/>
  <c r="E302" i="4"/>
  <c r="F302" i="4" s="1"/>
  <c r="E258" i="4"/>
  <c r="F258" i="4" s="1"/>
  <c r="E306" i="4"/>
  <c r="F306" i="4" s="1"/>
  <c r="G306" i="4" s="1"/>
  <c r="I306" i="4" s="1"/>
  <c r="E310" i="4"/>
  <c r="F310" i="4" s="1"/>
  <c r="E259" i="4"/>
  <c r="F259" i="4" s="1"/>
  <c r="E312" i="4"/>
  <c r="E315" i="4"/>
  <c r="E317" i="4"/>
  <c r="F317" i="4" s="1"/>
  <c r="G317" i="4" s="1"/>
  <c r="I317" i="4" s="1"/>
  <c r="E320" i="4"/>
  <c r="F320" i="4" s="1"/>
  <c r="G320" i="4" s="1"/>
  <c r="I320" i="4" s="1"/>
  <c r="E322" i="4"/>
  <c r="E323" i="4"/>
  <c r="F323" i="4" s="1"/>
  <c r="G323" i="4" s="1"/>
  <c r="I323" i="4" s="1"/>
  <c r="E324" i="4"/>
  <c r="E325" i="4"/>
  <c r="F325" i="4" s="1"/>
  <c r="G325" i="4" s="1"/>
  <c r="I325" i="4" s="1"/>
  <c r="E260" i="4"/>
  <c r="F260" i="4" s="1"/>
  <c r="G260" i="4" s="1"/>
  <c r="I260" i="4" s="1"/>
  <c r="E327" i="4"/>
  <c r="F327" i="4" s="1"/>
  <c r="G327" i="4" s="1"/>
  <c r="I327" i="4" s="1"/>
  <c r="E328" i="4"/>
  <c r="F328" i="4" s="1"/>
  <c r="G328" i="4" s="1"/>
  <c r="I328" i="4" s="1"/>
  <c r="E335" i="4"/>
  <c r="F335" i="4" s="1"/>
  <c r="E338" i="4"/>
  <c r="F338" i="4" s="1"/>
  <c r="G338" i="4" s="1"/>
  <c r="I338" i="4" s="1"/>
  <c r="E340" i="4"/>
  <c r="F340" i="4"/>
  <c r="G340" i="4" s="1"/>
  <c r="I340" i="4" s="1"/>
  <c r="E342" i="4"/>
  <c r="F342" i="4" s="1"/>
  <c r="E343" i="4"/>
  <c r="F343" i="4" s="1"/>
  <c r="E348" i="4"/>
  <c r="E354" i="4"/>
  <c r="F354" i="4" s="1"/>
  <c r="G354" i="4" s="1"/>
  <c r="I354" i="4" s="1"/>
  <c r="E263" i="4"/>
  <c r="F263" i="4" s="1"/>
  <c r="E358" i="4"/>
  <c r="F358" i="4" s="1"/>
  <c r="E363" i="4"/>
  <c r="F363" i="4" s="1"/>
  <c r="G363" i="4" s="1"/>
  <c r="I363" i="4" s="1"/>
  <c r="E364" i="4"/>
  <c r="F364" i="4" s="1"/>
  <c r="G364" i="4" s="1"/>
  <c r="I364" i="4" s="1"/>
  <c r="E366" i="4"/>
  <c r="F366" i="4" s="1"/>
  <c r="G366" i="4" s="1"/>
  <c r="I366" i="4" s="1"/>
  <c r="E370" i="4"/>
  <c r="F370" i="4" s="1"/>
  <c r="G370" i="4" s="1"/>
  <c r="I370" i="4" s="1"/>
  <c r="E373" i="4"/>
  <c r="F373" i="4" s="1"/>
  <c r="E329" i="4"/>
  <c r="F329" i="4" s="1"/>
  <c r="G329" i="4" s="1"/>
  <c r="I329" i="4" s="1"/>
  <c r="E344" i="4"/>
  <c r="F344" i="4" s="1"/>
  <c r="G344" i="4" s="1"/>
  <c r="I344" i="4" s="1"/>
  <c r="E345" i="4"/>
  <c r="F345" i="4" s="1"/>
  <c r="G345" i="4" s="1"/>
  <c r="I345" i="4" s="1"/>
  <c r="E346" i="4"/>
  <c r="F346" i="4" s="1"/>
  <c r="G346" i="4" s="1"/>
  <c r="I346" i="4" s="1"/>
  <c r="E347" i="4"/>
  <c r="F347" i="4" s="1"/>
  <c r="G347" i="4" s="1"/>
  <c r="I347" i="4" s="1"/>
  <c r="E352" i="4"/>
  <c r="F352" i="4" s="1"/>
  <c r="G352" i="4" s="1"/>
  <c r="I352" i="4" s="1"/>
  <c r="E367" i="4"/>
  <c r="F367" i="4" s="1"/>
  <c r="G367" i="4" s="1"/>
  <c r="I367" i="4" s="1"/>
  <c r="E368" i="4"/>
  <c r="F368" i="4" s="1"/>
  <c r="G368" i="4" s="1"/>
  <c r="I368" i="4" s="1"/>
  <c r="E369" i="4"/>
  <c r="F369" i="4" s="1"/>
  <c r="G369" i="4" s="1"/>
  <c r="I369" i="4" s="1"/>
  <c r="E213" i="4"/>
  <c r="F213" i="4" s="1"/>
  <c r="E218" i="4"/>
  <c r="F218" i="4" s="1"/>
  <c r="G218" i="4" s="1"/>
  <c r="J218" i="4" s="1"/>
  <c r="E256" i="4"/>
  <c r="F256" i="4" s="1"/>
  <c r="G256" i="4" s="1"/>
  <c r="J256" i="4" s="1"/>
  <c r="E265" i="4"/>
  <c r="F265" i="4" s="1"/>
  <c r="G265" i="4" s="1"/>
  <c r="J265" i="4" s="1"/>
  <c r="E271" i="4"/>
  <c r="F271" i="4" s="1"/>
  <c r="G271" i="4" s="1"/>
  <c r="J271" i="4" s="1"/>
  <c r="E277" i="4"/>
  <c r="F277" i="4" s="1"/>
  <c r="G277" i="4" s="1"/>
  <c r="J277" i="4" s="1"/>
  <c r="E283" i="4"/>
  <c r="F283" i="4" s="1"/>
  <c r="E286" i="4"/>
  <c r="E296" i="4"/>
  <c r="F296" i="4" s="1"/>
  <c r="G296" i="4" s="1"/>
  <c r="J296" i="4" s="1"/>
  <c r="E298" i="4"/>
  <c r="E67" i="5" s="1"/>
  <c r="E303" i="4"/>
  <c r="F303" i="4" s="1"/>
  <c r="G303" i="4" s="1"/>
  <c r="J303" i="4" s="1"/>
  <c r="E307" i="4"/>
  <c r="F307" i="4" s="1"/>
  <c r="G307" i="4" s="1"/>
  <c r="J307" i="4" s="1"/>
  <c r="E309" i="4"/>
  <c r="F309" i="4" s="1"/>
  <c r="E311" i="4"/>
  <c r="F311" i="4" s="1"/>
  <c r="E318" i="4"/>
  <c r="F318" i="4" s="1"/>
  <c r="G318" i="4" s="1"/>
  <c r="J318" i="4" s="1"/>
  <c r="E321" i="4"/>
  <c r="F321" i="4" s="1"/>
  <c r="G321" i="4" s="1"/>
  <c r="J321" i="4" s="1"/>
  <c r="E326" i="4"/>
  <c r="E332" i="4"/>
  <c r="F332" i="4" s="1"/>
  <c r="G332" i="4" s="1"/>
  <c r="J332" i="4" s="1"/>
  <c r="E334" i="4"/>
  <c r="F334" i="4"/>
  <c r="E339" i="4"/>
  <c r="F339" i="4" s="1"/>
  <c r="E281" i="4"/>
  <c r="F281" i="4" s="1"/>
  <c r="E210" i="4"/>
  <c r="F210" i="4" s="1"/>
  <c r="G210" i="4" s="1"/>
  <c r="J210" i="4" s="1"/>
  <c r="E455" i="4"/>
  <c r="F455" i="4" s="1"/>
  <c r="G455" i="4" s="1"/>
  <c r="K455" i="4" s="1"/>
  <c r="E459" i="4"/>
  <c r="E453" i="4"/>
  <c r="F453" i="4" s="1"/>
  <c r="G453" i="4" s="1"/>
  <c r="K453" i="4" s="1"/>
  <c r="E211" i="4"/>
  <c r="F211" i="4" s="1"/>
  <c r="E212" i="4"/>
  <c r="F212" i="4" s="1"/>
  <c r="G212" i="4" s="1"/>
  <c r="J212" i="4" s="1"/>
  <c r="E214" i="4"/>
  <c r="F214" i="4" s="1"/>
  <c r="G214" i="4" s="1"/>
  <c r="J214" i="4" s="1"/>
  <c r="E215" i="4"/>
  <c r="F215" i="4" s="1"/>
  <c r="E220" i="4"/>
  <c r="F220" i="4" s="1"/>
  <c r="G220" i="4" s="1"/>
  <c r="J220" i="4" s="1"/>
  <c r="E224" i="4"/>
  <c r="F224" i="4" s="1"/>
  <c r="G224" i="4" s="1"/>
  <c r="J224" i="4" s="1"/>
  <c r="E226" i="4"/>
  <c r="F226" i="4" s="1"/>
  <c r="E228" i="4"/>
  <c r="F228" i="4" s="1"/>
  <c r="G228" i="4" s="1"/>
  <c r="J228" i="4" s="1"/>
  <c r="E230" i="4"/>
  <c r="F230" i="4" s="1"/>
  <c r="E243" i="4"/>
  <c r="E246" i="4"/>
  <c r="E247" i="4"/>
  <c r="F247" i="4" s="1"/>
  <c r="E251" i="4"/>
  <c r="F251" i="4" s="1"/>
  <c r="E205" i="4"/>
  <c r="E366" i="5" s="1"/>
  <c r="E206" i="4"/>
  <c r="F206" i="4" s="1"/>
  <c r="G206" i="4" s="1"/>
  <c r="I206" i="4" s="1"/>
  <c r="E207" i="4"/>
  <c r="F207" i="4" s="1"/>
  <c r="E209" i="4"/>
  <c r="F209" i="4" s="1"/>
  <c r="G209" i="4" s="1"/>
  <c r="I209" i="4" s="1"/>
  <c r="E216" i="4"/>
  <c r="F216" i="4" s="1"/>
  <c r="G216" i="4" s="1"/>
  <c r="I216" i="4" s="1"/>
  <c r="E217" i="4"/>
  <c r="F217" i="4" s="1"/>
  <c r="E219" i="4"/>
  <c r="F219" i="4" s="1"/>
  <c r="G219" i="4" s="1"/>
  <c r="I219" i="4" s="1"/>
  <c r="E221" i="4"/>
  <c r="E222" i="4"/>
  <c r="F222" i="4" s="1"/>
  <c r="G222" i="4" s="1"/>
  <c r="E223" i="4"/>
  <c r="F223" i="4" s="1"/>
  <c r="E225" i="4"/>
  <c r="F225" i="4" s="1"/>
  <c r="E227" i="4"/>
  <c r="F227" i="4" s="1"/>
  <c r="E231" i="4"/>
  <c r="E232" i="4"/>
  <c r="F232" i="4" s="1"/>
  <c r="G232" i="4" s="1"/>
  <c r="I232" i="4" s="1"/>
  <c r="E240" i="4"/>
  <c r="E384" i="5" s="1"/>
  <c r="F240" i="4"/>
  <c r="G240" i="4" s="1"/>
  <c r="I240" i="4" s="1"/>
  <c r="E244" i="4"/>
  <c r="F244" i="4" s="1"/>
  <c r="G244" i="4" s="1"/>
  <c r="I244" i="4" s="1"/>
  <c r="E202" i="4"/>
  <c r="F202" i="4" s="1"/>
  <c r="G202" i="4" s="1"/>
  <c r="I202" i="4" s="1"/>
  <c r="E208" i="4"/>
  <c r="F208" i="4" s="1"/>
  <c r="G208" i="4" s="1"/>
  <c r="J208" i="4" s="1"/>
  <c r="E204" i="4"/>
  <c r="F204" i="4" s="1"/>
  <c r="G204" i="4" s="1"/>
  <c r="I204" i="4" s="1"/>
  <c r="E460" i="4"/>
  <c r="F460" i="4" s="1"/>
  <c r="E457" i="4"/>
  <c r="F457" i="4" s="1"/>
  <c r="G457" i="4" s="1"/>
  <c r="K457" i="4" s="1"/>
  <c r="E360" i="4"/>
  <c r="E392" i="5" s="1"/>
  <c r="F360" i="4"/>
  <c r="G360" i="4" s="1"/>
  <c r="I360" i="4" s="1"/>
  <c r="E361" i="4"/>
  <c r="F361" i="4" s="1"/>
  <c r="E362" i="4"/>
  <c r="F362" i="4" s="1"/>
  <c r="E252" i="4"/>
  <c r="F252" i="4" s="1"/>
  <c r="G252" i="4" s="1"/>
  <c r="I252" i="4" s="1"/>
  <c r="E413" i="4"/>
  <c r="F413" i="4" s="1"/>
  <c r="G413" i="4" s="1"/>
  <c r="I413" i="4" s="1"/>
  <c r="E415" i="4"/>
  <c r="E416" i="4"/>
  <c r="F416" i="4"/>
  <c r="G416" i="4" s="1"/>
  <c r="I416" i="4" s="1"/>
  <c r="E418" i="4"/>
  <c r="F418" i="4" s="1"/>
  <c r="G418" i="4" s="1"/>
  <c r="I418" i="4" s="1"/>
  <c r="E419" i="4"/>
  <c r="F419" i="4" s="1"/>
  <c r="E233" i="4"/>
  <c r="F233" i="4" s="1"/>
  <c r="E234" i="4"/>
  <c r="F234" i="4" s="1"/>
  <c r="G234" i="4" s="1"/>
  <c r="I234" i="4" s="1"/>
  <c r="E235" i="4"/>
  <c r="F235" i="4" s="1"/>
  <c r="E236" i="4"/>
  <c r="F236" i="4" s="1"/>
  <c r="G236" i="4" s="1"/>
  <c r="I236" i="4" s="1"/>
  <c r="E114" i="4"/>
  <c r="E275" i="5" s="1"/>
  <c r="F114" i="4"/>
  <c r="G114" i="4" s="1"/>
  <c r="I114" i="4" s="1"/>
  <c r="E116" i="4"/>
  <c r="F116" i="4" s="1"/>
  <c r="E118" i="4"/>
  <c r="F118" i="4" s="1"/>
  <c r="E119" i="4"/>
  <c r="F119" i="4" s="1"/>
  <c r="E127" i="4"/>
  <c r="F127" i="4" s="1"/>
  <c r="G127" i="4" s="1"/>
  <c r="I127" i="4" s="1"/>
  <c r="E133" i="4"/>
  <c r="E149" i="4"/>
  <c r="F149" i="4" s="1"/>
  <c r="E150" i="4"/>
  <c r="F150" i="4" s="1"/>
  <c r="G150" i="4" s="1"/>
  <c r="I150" i="4" s="1"/>
  <c r="E151" i="4"/>
  <c r="F151" i="4" s="1"/>
  <c r="G151" i="4" s="1"/>
  <c r="I151" i="4" s="1"/>
  <c r="E152" i="4"/>
  <c r="E153" i="4"/>
  <c r="E154" i="4"/>
  <c r="F154" i="4" s="1"/>
  <c r="G154" i="4" s="1"/>
  <c r="I154" i="4" s="1"/>
  <c r="E87" i="4"/>
  <c r="F87" i="4" s="1"/>
  <c r="G87" i="4" s="1"/>
  <c r="E89" i="4"/>
  <c r="F89" i="4" s="1"/>
  <c r="E90" i="4"/>
  <c r="F90" i="4" s="1"/>
  <c r="G90" i="4" s="1"/>
  <c r="I90" i="4" s="1"/>
  <c r="E92" i="4"/>
  <c r="F92" i="4" s="1"/>
  <c r="G92" i="4" s="1"/>
  <c r="I92" i="4" s="1"/>
  <c r="E103" i="4"/>
  <c r="E129" i="4"/>
  <c r="E290" i="5" s="1"/>
  <c r="E140" i="4"/>
  <c r="F140" i="4" s="1"/>
  <c r="E141" i="4"/>
  <c r="F141" i="4" s="1"/>
  <c r="G141" i="4" s="1"/>
  <c r="I141" i="4" s="1"/>
  <c r="I64" i="4"/>
  <c r="E85" i="4"/>
  <c r="F85" i="4" s="1"/>
  <c r="G85" i="4" s="1"/>
  <c r="I85" i="4" s="1"/>
  <c r="E101" i="4"/>
  <c r="F101" i="4" s="1"/>
  <c r="G101" i="4" s="1"/>
  <c r="I101" i="4" s="1"/>
  <c r="E115" i="4"/>
  <c r="F115" i="4" s="1"/>
  <c r="G115" i="4" s="1"/>
  <c r="I115" i="4" s="1"/>
  <c r="E123" i="4"/>
  <c r="F123" i="4" s="1"/>
  <c r="G123" i="4" s="1"/>
  <c r="I123" i="4" s="1"/>
  <c r="E128" i="4"/>
  <c r="F128" i="4" s="1"/>
  <c r="G128" i="4" s="1"/>
  <c r="I128" i="4" s="1"/>
  <c r="E130" i="4"/>
  <c r="F130" i="4" s="1"/>
  <c r="G130" i="4" s="1"/>
  <c r="I130" i="4" s="1"/>
  <c r="E131" i="4"/>
  <c r="F131" i="4" s="1"/>
  <c r="G131" i="4" s="1"/>
  <c r="I131" i="4" s="1"/>
  <c r="E132" i="4"/>
  <c r="F132" i="4" s="1"/>
  <c r="G132" i="4" s="1"/>
  <c r="I132" i="4" s="1"/>
  <c r="E134" i="4"/>
  <c r="F134" i="4" s="1"/>
  <c r="G134" i="4" s="1"/>
  <c r="I134" i="4" s="1"/>
  <c r="E135" i="4"/>
  <c r="F135" i="4" s="1"/>
  <c r="G135" i="4" s="1"/>
  <c r="I135" i="4" s="1"/>
  <c r="E136" i="4"/>
  <c r="F136" i="4" s="1"/>
  <c r="G136" i="4" s="1"/>
  <c r="I136" i="4" s="1"/>
  <c r="E137" i="4"/>
  <c r="F137" i="4" s="1"/>
  <c r="G137" i="4" s="1"/>
  <c r="E138" i="4"/>
  <c r="E139" i="4"/>
  <c r="F139" i="4" s="1"/>
  <c r="E143" i="4"/>
  <c r="F143" i="4" s="1"/>
  <c r="G143" i="4" s="1"/>
  <c r="I143" i="4" s="1"/>
  <c r="E144" i="4"/>
  <c r="F144" i="4" s="1"/>
  <c r="E145" i="4"/>
  <c r="F145" i="4"/>
  <c r="G145" i="4" s="1"/>
  <c r="I145" i="4" s="1"/>
  <c r="E147" i="4"/>
  <c r="F147" i="4" s="1"/>
  <c r="G147" i="4" s="1"/>
  <c r="I147" i="4" s="1"/>
  <c r="E148" i="4"/>
  <c r="F148" i="4" s="1"/>
  <c r="G148" i="4" s="1"/>
  <c r="I148" i="4" s="1"/>
  <c r="E330" i="4"/>
  <c r="F330" i="4" s="1"/>
  <c r="E336" i="4"/>
  <c r="F336" i="4" s="1"/>
  <c r="G336" i="4" s="1"/>
  <c r="I336" i="4" s="1"/>
  <c r="E86" i="4"/>
  <c r="F86" i="4" s="1"/>
  <c r="E88" i="4"/>
  <c r="E249" i="5" s="1"/>
  <c r="E91" i="4"/>
  <c r="F91" i="4" s="1"/>
  <c r="G91" i="4" s="1"/>
  <c r="I91" i="4" s="1"/>
  <c r="E93" i="4"/>
  <c r="E254" i="5" s="1"/>
  <c r="E94" i="4"/>
  <c r="E95" i="4"/>
  <c r="F95" i="4" s="1"/>
  <c r="E96" i="4"/>
  <c r="F96" i="4" s="1"/>
  <c r="G96" i="4" s="1"/>
  <c r="I96" i="4" s="1"/>
  <c r="E97" i="4"/>
  <c r="F97" i="4" s="1"/>
  <c r="G97" i="4" s="1"/>
  <c r="I97" i="4" s="1"/>
  <c r="E98" i="4"/>
  <c r="F98" i="4" s="1"/>
  <c r="E99" i="4"/>
  <c r="F99" i="4" s="1"/>
  <c r="E100" i="4"/>
  <c r="F100" i="4" s="1"/>
  <c r="G100" i="4" s="1"/>
  <c r="I100" i="4" s="1"/>
  <c r="E102" i="4"/>
  <c r="F102" i="4" s="1"/>
  <c r="G102" i="4" s="1"/>
  <c r="I102" i="4" s="1"/>
  <c r="E104" i="4"/>
  <c r="E105" i="4"/>
  <c r="F105" i="4" s="1"/>
  <c r="E106" i="4"/>
  <c r="F106" i="4" s="1"/>
  <c r="G106" i="4" s="1"/>
  <c r="I106" i="4" s="1"/>
  <c r="E107" i="4"/>
  <c r="F107" i="4" s="1"/>
  <c r="G107" i="4" s="1"/>
  <c r="E108" i="4"/>
  <c r="E109" i="4"/>
  <c r="E110" i="4"/>
  <c r="E111" i="4"/>
  <c r="F111" i="4" s="1"/>
  <c r="G111" i="4" s="1"/>
  <c r="I111" i="4" s="1"/>
  <c r="E112" i="4"/>
  <c r="F112" i="4" s="1"/>
  <c r="G112" i="4" s="1"/>
  <c r="I112" i="4" s="1"/>
  <c r="E113" i="4"/>
  <c r="F113" i="4" s="1"/>
  <c r="G113" i="4" s="1"/>
  <c r="I113" i="4" s="1"/>
  <c r="E117" i="4"/>
  <c r="F117" i="4"/>
  <c r="G117" i="4" s="1"/>
  <c r="I117" i="4" s="1"/>
  <c r="E120" i="4"/>
  <c r="E121" i="4"/>
  <c r="F121" i="4" s="1"/>
  <c r="E122" i="4"/>
  <c r="F122" i="4" s="1"/>
  <c r="E124" i="4"/>
  <c r="F124" i="4" s="1"/>
  <c r="G124" i="4" s="1"/>
  <c r="I124" i="4" s="1"/>
  <c r="E125" i="4"/>
  <c r="F125" i="4" s="1"/>
  <c r="G125" i="4" s="1"/>
  <c r="I125" i="4" s="1"/>
  <c r="E126" i="4"/>
  <c r="E142" i="4"/>
  <c r="E146" i="4"/>
  <c r="F146" i="4" s="1"/>
  <c r="E394" i="4"/>
  <c r="F394" i="4" s="1"/>
  <c r="G394" i="4" s="1"/>
  <c r="I394" i="4" s="1"/>
  <c r="E397" i="4"/>
  <c r="E398" i="4"/>
  <c r="E399" i="4"/>
  <c r="F399" i="4"/>
  <c r="G399" i="4" s="1"/>
  <c r="I399" i="4" s="1"/>
  <c r="E400" i="4"/>
  <c r="E400" i="5" s="1"/>
  <c r="E402" i="4"/>
  <c r="F402" i="4" s="1"/>
  <c r="E403" i="4"/>
  <c r="F403" i="4" s="1"/>
  <c r="G403" i="4" s="1"/>
  <c r="I403" i="4" s="1"/>
  <c r="E407" i="4"/>
  <c r="E404" i="5" s="1"/>
  <c r="E417" i="4"/>
  <c r="F417" i="4" s="1"/>
  <c r="G417" i="4" s="1"/>
  <c r="K417" i="4" s="1"/>
  <c r="E428" i="4"/>
  <c r="F428" i="4" s="1"/>
  <c r="G428" i="4" s="1"/>
  <c r="K428" i="4" s="1"/>
  <c r="E429" i="4"/>
  <c r="F429" i="4" s="1"/>
  <c r="E431" i="4"/>
  <c r="F431" i="4" s="1"/>
  <c r="E356" i="4"/>
  <c r="F356" i="4" s="1"/>
  <c r="E189" i="4"/>
  <c r="F189" i="4" s="1"/>
  <c r="G189" i="4" s="1"/>
  <c r="I189" i="4" s="1"/>
  <c r="E249" i="4"/>
  <c r="F249" i="4" s="1"/>
  <c r="E181" i="4"/>
  <c r="F181" i="4" s="1"/>
  <c r="G181" i="4" s="1"/>
  <c r="H181" i="4" s="1"/>
  <c r="E182" i="4"/>
  <c r="E183" i="4"/>
  <c r="F183" i="4" s="1"/>
  <c r="G183" i="4" s="1"/>
  <c r="H183" i="4" s="1"/>
  <c r="E184" i="4"/>
  <c r="F184" i="4" s="1"/>
  <c r="G184" i="4" s="1"/>
  <c r="H184" i="4" s="1"/>
  <c r="E185" i="4"/>
  <c r="E186" i="4"/>
  <c r="F186" i="4" s="1"/>
  <c r="G186" i="4" s="1"/>
  <c r="H186" i="4" s="1"/>
  <c r="E187" i="4"/>
  <c r="F187" i="4" s="1"/>
  <c r="G187" i="4" s="1"/>
  <c r="H187" i="4" s="1"/>
  <c r="E188" i="4"/>
  <c r="F188" i="4" s="1"/>
  <c r="E190" i="4"/>
  <c r="F190" i="4" s="1"/>
  <c r="G190" i="4" s="1"/>
  <c r="H190" i="4" s="1"/>
  <c r="E191" i="4"/>
  <c r="F191" i="4" s="1"/>
  <c r="G191" i="4" s="1"/>
  <c r="H191" i="4" s="1"/>
  <c r="E192" i="4"/>
  <c r="E193" i="4"/>
  <c r="F193" i="4" s="1"/>
  <c r="G193" i="4" s="1"/>
  <c r="H193" i="4" s="1"/>
  <c r="E194" i="4"/>
  <c r="F194" i="4" s="1"/>
  <c r="G194" i="4" s="1"/>
  <c r="H194" i="4" s="1"/>
  <c r="E195" i="4"/>
  <c r="E196" i="4"/>
  <c r="F196" i="4" s="1"/>
  <c r="G196" i="4" s="1"/>
  <c r="H196" i="4" s="1"/>
  <c r="E197" i="4"/>
  <c r="F197" i="4" s="1"/>
  <c r="E157" i="4"/>
  <c r="F157" i="4" s="1"/>
  <c r="G157" i="4" s="1"/>
  <c r="H157" i="4" s="1"/>
  <c r="E198" i="4"/>
  <c r="F198" i="4" s="1"/>
  <c r="G198" i="4" s="1"/>
  <c r="H198" i="4" s="1"/>
  <c r="E199" i="4"/>
  <c r="E360" i="5" s="1"/>
  <c r="E201" i="4"/>
  <c r="F201" i="4" s="1"/>
  <c r="G201" i="4" s="1"/>
  <c r="H201" i="4" s="1"/>
  <c r="E203" i="4"/>
  <c r="F203" i="4" s="1"/>
  <c r="E155" i="4"/>
  <c r="F155" i="4" s="1"/>
  <c r="G155" i="4" s="1"/>
  <c r="H155" i="4" s="1"/>
  <c r="E156" i="4"/>
  <c r="E317" i="5" s="1"/>
  <c r="E158" i="4"/>
  <c r="E159" i="4"/>
  <c r="F159" i="4" s="1"/>
  <c r="E160" i="4"/>
  <c r="F160" i="4" s="1"/>
  <c r="G160" i="4" s="1"/>
  <c r="H160" i="4" s="1"/>
  <c r="E161" i="4"/>
  <c r="F161" i="4" s="1"/>
  <c r="G161" i="4" s="1"/>
  <c r="H161" i="4" s="1"/>
  <c r="E162" i="4"/>
  <c r="F162" i="4" s="1"/>
  <c r="G162" i="4" s="1"/>
  <c r="H162" i="4" s="1"/>
  <c r="E163" i="4"/>
  <c r="E324" i="5" s="1"/>
  <c r="E164" i="4"/>
  <c r="F164" i="4" s="1"/>
  <c r="G164" i="4" s="1"/>
  <c r="H164" i="4" s="1"/>
  <c r="E165" i="4"/>
  <c r="F165" i="4" s="1"/>
  <c r="G165" i="4" s="1"/>
  <c r="H165" i="4" s="1"/>
  <c r="E166" i="4"/>
  <c r="E327" i="5" s="1"/>
  <c r="E167" i="4"/>
  <c r="F167" i="4" s="1"/>
  <c r="G167" i="4" s="1"/>
  <c r="H167" i="4" s="1"/>
  <c r="E168" i="4"/>
  <c r="F168" i="4" s="1"/>
  <c r="G168" i="4" s="1"/>
  <c r="H168" i="4" s="1"/>
  <c r="E169" i="4"/>
  <c r="E330" i="5" s="1"/>
  <c r="E170" i="4"/>
  <c r="F170" i="4" s="1"/>
  <c r="G170" i="4" s="1"/>
  <c r="H170" i="4" s="1"/>
  <c r="E171" i="4"/>
  <c r="F171" i="4" s="1"/>
  <c r="E172" i="4"/>
  <c r="F172" i="4" s="1"/>
  <c r="G172" i="4" s="1"/>
  <c r="H172" i="4" s="1"/>
  <c r="E173" i="4"/>
  <c r="F173" i="4" s="1"/>
  <c r="G173" i="4" s="1"/>
  <c r="H173" i="4" s="1"/>
  <c r="E174" i="4"/>
  <c r="F174" i="4" s="1"/>
  <c r="E175" i="4"/>
  <c r="E336" i="5" s="1"/>
  <c r="E176" i="4"/>
  <c r="F176" i="4" s="1"/>
  <c r="G176" i="4" s="1"/>
  <c r="H176" i="4" s="1"/>
  <c r="E177" i="4"/>
  <c r="F177" i="4" s="1"/>
  <c r="E178" i="4"/>
  <c r="F178" i="4" s="1"/>
  <c r="G178" i="4" s="1"/>
  <c r="H178" i="4" s="1"/>
  <c r="E179" i="4"/>
  <c r="E340" i="5" s="1"/>
  <c r="E180" i="4"/>
  <c r="F180" i="4" s="1"/>
  <c r="G180" i="4" s="1"/>
  <c r="H180" i="4" s="1"/>
  <c r="E200" i="4"/>
  <c r="F200" i="4" s="1"/>
  <c r="G200" i="4" s="1"/>
  <c r="H200" i="4" s="1"/>
  <c r="E426" i="4"/>
  <c r="F426" i="4" s="1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9" i="4"/>
  <c r="Q216" i="4"/>
  <c r="Q217" i="4"/>
  <c r="Q219" i="4"/>
  <c r="Q221" i="4"/>
  <c r="Q222" i="4"/>
  <c r="Q223" i="4"/>
  <c r="Q225" i="4"/>
  <c r="Q227" i="4"/>
  <c r="Q231" i="4"/>
  <c r="Q232" i="4"/>
  <c r="Q233" i="4"/>
  <c r="Q234" i="4"/>
  <c r="Q235" i="4"/>
  <c r="Q236" i="4"/>
  <c r="Q240" i="4"/>
  <c r="Q244" i="4"/>
  <c r="Q249" i="4"/>
  <c r="Q252" i="4"/>
  <c r="Q295" i="4"/>
  <c r="Q330" i="4"/>
  <c r="Q336" i="4"/>
  <c r="Q356" i="4"/>
  <c r="Q360" i="4"/>
  <c r="Q361" i="4"/>
  <c r="Q362" i="4"/>
  <c r="Q372" i="4"/>
  <c r="Q394" i="4"/>
  <c r="Q397" i="4"/>
  <c r="Q398" i="4"/>
  <c r="Q399" i="4"/>
  <c r="Q400" i="4"/>
  <c r="Q402" i="4"/>
  <c r="Q403" i="4"/>
  <c r="Q405" i="4"/>
  <c r="Q407" i="4"/>
  <c r="Q413" i="4"/>
  <c r="Q415" i="4"/>
  <c r="Q416" i="4"/>
  <c r="Q417" i="4"/>
  <c r="Q418" i="4"/>
  <c r="Q419" i="4"/>
  <c r="Q428" i="4"/>
  <c r="Q429" i="4"/>
  <c r="Q431" i="4"/>
  <c r="Q438" i="4"/>
  <c r="Q457" i="4"/>
  <c r="Q460" i="4"/>
  <c r="G417" i="5"/>
  <c r="C417" i="5"/>
  <c r="E417" i="5"/>
  <c r="G181" i="5"/>
  <c r="C181" i="5"/>
  <c r="G416" i="5"/>
  <c r="C416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E174" i="5"/>
  <c r="G173" i="5"/>
  <c r="C173" i="5"/>
  <c r="G172" i="5"/>
  <c r="C172" i="5"/>
  <c r="E172" i="5"/>
  <c r="G171" i="5"/>
  <c r="C171" i="5"/>
  <c r="G170" i="5"/>
  <c r="C170" i="5"/>
  <c r="G169" i="5"/>
  <c r="C169" i="5"/>
  <c r="E169" i="5"/>
  <c r="G168" i="5"/>
  <c r="C168" i="5"/>
  <c r="E168" i="5"/>
  <c r="G167" i="5"/>
  <c r="C167" i="5"/>
  <c r="G166" i="5"/>
  <c r="C166" i="5"/>
  <c r="E166" i="5"/>
  <c r="G165" i="5"/>
  <c r="C165" i="5"/>
  <c r="E165" i="5"/>
  <c r="G164" i="5"/>
  <c r="C164" i="5"/>
  <c r="E164" i="5"/>
  <c r="G415" i="5"/>
  <c r="C415" i="5"/>
  <c r="E415" i="5"/>
  <c r="G163" i="5"/>
  <c r="C163" i="5"/>
  <c r="G162" i="5"/>
  <c r="C162" i="5"/>
  <c r="G161" i="5"/>
  <c r="C161" i="5"/>
  <c r="G160" i="5"/>
  <c r="C160" i="5"/>
  <c r="E160" i="5"/>
  <c r="G159" i="5"/>
  <c r="C159" i="5"/>
  <c r="G158" i="5"/>
  <c r="C158" i="5"/>
  <c r="E158" i="5"/>
  <c r="G414" i="5"/>
  <c r="C414" i="5"/>
  <c r="E414" i="5"/>
  <c r="G157" i="5"/>
  <c r="C157" i="5"/>
  <c r="E157" i="5"/>
  <c r="G413" i="5"/>
  <c r="C413" i="5"/>
  <c r="G412" i="5"/>
  <c r="C412" i="5"/>
  <c r="G156" i="5"/>
  <c r="C156" i="5"/>
  <c r="E156" i="5"/>
  <c r="G155" i="5"/>
  <c r="C155" i="5"/>
  <c r="G154" i="5"/>
  <c r="C154" i="5"/>
  <c r="G153" i="5"/>
  <c r="C153" i="5"/>
  <c r="G152" i="5"/>
  <c r="C152" i="5"/>
  <c r="G151" i="5"/>
  <c r="C151" i="5"/>
  <c r="E151" i="5"/>
  <c r="G411" i="5"/>
  <c r="C411" i="5"/>
  <c r="E411" i="5"/>
  <c r="G410" i="5"/>
  <c r="C410" i="5"/>
  <c r="G409" i="5"/>
  <c r="C409" i="5"/>
  <c r="E409" i="5"/>
  <c r="G408" i="5"/>
  <c r="C408" i="5"/>
  <c r="E408" i="5"/>
  <c r="G407" i="5"/>
  <c r="C407" i="5"/>
  <c r="G406" i="5"/>
  <c r="C406" i="5"/>
  <c r="E406" i="5"/>
  <c r="G405" i="5"/>
  <c r="C405" i="5"/>
  <c r="E405" i="5"/>
  <c r="G150" i="5"/>
  <c r="C150" i="5"/>
  <c r="E150" i="5"/>
  <c r="G149" i="5"/>
  <c r="C149" i="5"/>
  <c r="G148" i="5"/>
  <c r="C148" i="5"/>
  <c r="E148" i="5"/>
  <c r="G147" i="5"/>
  <c r="C147" i="5"/>
  <c r="E147" i="5"/>
  <c r="G146" i="5"/>
  <c r="C146" i="5"/>
  <c r="G404" i="5"/>
  <c r="C404" i="5"/>
  <c r="G145" i="5"/>
  <c r="C145" i="5"/>
  <c r="E145" i="5"/>
  <c r="G403" i="5"/>
  <c r="C403" i="5"/>
  <c r="G402" i="5"/>
  <c r="C402" i="5"/>
  <c r="G401" i="5"/>
  <c r="C401" i="5"/>
  <c r="E401" i="5"/>
  <c r="G144" i="5"/>
  <c r="C144" i="5"/>
  <c r="G400" i="5"/>
  <c r="C400" i="5"/>
  <c r="G399" i="5"/>
  <c r="C399" i="5"/>
  <c r="E399" i="5"/>
  <c r="G398" i="5"/>
  <c r="C398" i="5"/>
  <c r="G397" i="5"/>
  <c r="C397" i="5"/>
  <c r="G143" i="5"/>
  <c r="C143" i="5"/>
  <c r="G142" i="5"/>
  <c r="C142" i="5"/>
  <c r="G396" i="5"/>
  <c r="C396" i="5"/>
  <c r="E396" i="5"/>
  <c r="G141" i="5"/>
  <c r="C141" i="5"/>
  <c r="E141" i="5"/>
  <c r="G140" i="5"/>
  <c r="C140" i="5"/>
  <c r="E140" i="5"/>
  <c r="G139" i="5"/>
  <c r="C139" i="5"/>
  <c r="G138" i="5"/>
  <c r="C138" i="5"/>
  <c r="G137" i="5"/>
  <c r="C137" i="5"/>
  <c r="E137" i="5"/>
  <c r="G136" i="5"/>
  <c r="C136" i="5"/>
  <c r="G135" i="5"/>
  <c r="C135" i="5"/>
  <c r="E135" i="5"/>
  <c r="G134" i="5"/>
  <c r="C134" i="5"/>
  <c r="G133" i="5"/>
  <c r="C133" i="5"/>
  <c r="E133" i="5"/>
  <c r="G132" i="5"/>
  <c r="C132" i="5"/>
  <c r="E132" i="5"/>
  <c r="G131" i="5"/>
  <c r="C131" i="5"/>
  <c r="E131" i="5"/>
  <c r="G130" i="5"/>
  <c r="C130" i="5"/>
  <c r="G129" i="5"/>
  <c r="C129" i="5"/>
  <c r="E129" i="5"/>
  <c r="G128" i="5"/>
  <c r="C128" i="5"/>
  <c r="G127" i="5"/>
  <c r="C127" i="5"/>
  <c r="G126" i="5"/>
  <c r="C126" i="5"/>
  <c r="E126" i="5"/>
  <c r="G125" i="5"/>
  <c r="C125" i="5"/>
  <c r="G124" i="5"/>
  <c r="C124" i="5"/>
  <c r="G123" i="5"/>
  <c r="C123" i="5"/>
  <c r="E123" i="5"/>
  <c r="G122" i="5"/>
  <c r="C122" i="5"/>
  <c r="E122" i="5"/>
  <c r="G121" i="5"/>
  <c r="C121" i="5"/>
  <c r="G395" i="5"/>
  <c r="C395" i="5"/>
  <c r="E395" i="5"/>
  <c r="G120" i="5"/>
  <c r="C120" i="5"/>
  <c r="E120" i="5"/>
  <c r="G119" i="5"/>
  <c r="C119" i="5"/>
  <c r="E119" i="5"/>
  <c r="G118" i="5"/>
  <c r="C118" i="5"/>
  <c r="E118" i="5"/>
  <c r="G117" i="5"/>
  <c r="C117" i="5"/>
  <c r="G116" i="5"/>
  <c r="C116" i="5"/>
  <c r="E116" i="5"/>
  <c r="G115" i="5"/>
  <c r="C115" i="5"/>
  <c r="E115" i="5"/>
  <c r="G114" i="5"/>
  <c r="C114" i="5"/>
  <c r="E114" i="5"/>
  <c r="G113" i="5"/>
  <c r="C113" i="5"/>
  <c r="G394" i="5"/>
  <c r="C394" i="5"/>
  <c r="E394" i="5"/>
  <c r="G393" i="5"/>
  <c r="C393" i="5"/>
  <c r="E393" i="5"/>
  <c r="G392" i="5"/>
  <c r="C392" i="5"/>
  <c r="G112" i="5"/>
  <c r="C112" i="5"/>
  <c r="G111" i="5"/>
  <c r="C111" i="5"/>
  <c r="E111" i="5"/>
  <c r="G110" i="5"/>
  <c r="C110" i="5"/>
  <c r="G391" i="5"/>
  <c r="C391" i="5"/>
  <c r="E391" i="5"/>
  <c r="G109" i="5"/>
  <c r="C109" i="5"/>
  <c r="E109" i="5"/>
  <c r="G108" i="5"/>
  <c r="C108" i="5"/>
  <c r="G107" i="5"/>
  <c r="C107" i="5"/>
  <c r="G106" i="5"/>
  <c r="C106" i="5"/>
  <c r="G105" i="5"/>
  <c r="C105" i="5"/>
  <c r="G104" i="5"/>
  <c r="C104" i="5"/>
  <c r="E104" i="5"/>
  <c r="G103" i="5"/>
  <c r="C103" i="5"/>
  <c r="E103" i="5"/>
  <c r="G102" i="5"/>
  <c r="C102" i="5"/>
  <c r="E102" i="5"/>
  <c r="G101" i="5"/>
  <c r="C101" i="5"/>
  <c r="E101" i="5"/>
  <c r="G100" i="5"/>
  <c r="C100" i="5"/>
  <c r="E100" i="5"/>
  <c r="G99" i="5"/>
  <c r="C99" i="5"/>
  <c r="E99" i="5"/>
  <c r="G98" i="5"/>
  <c r="C98" i="5"/>
  <c r="E98" i="5"/>
  <c r="G97" i="5"/>
  <c r="C97" i="5"/>
  <c r="E97" i="5"/>
  <c r="G390" i="5"/>
  <c r="C390" i="5"/>
  <c r="E390" i="5"/>
  <c r="G96" i="5"/>
  <c r="C96" i="5"/>
  <c r="E96" i="5"/>
  <c r="G95" i="5"/>
  <c r="C95" i="5"/>
  <c r="E95" i="5"/>
  <c r="G94" i="5"/>
  <c r="C94" i="5"/>
  <c r="G93" i="5"/>
  <c r="C93" i="5"/>
  <c r="E93" i="5"/>
  <c r="G389" i="5"/>
  <c r="C389" i="5"/>
  <c r="E389" i="5"/>
  <c r="G92" i="5"/>
  <c r="C92" i="5"/>
  <c r="G91" i="5"/>
  <c r="C91" i="5"/>
  <c r="G90" i="5"/>
  <c r="C90" i="5"/>
  <c r="G89" i="5"/>
  <c r="C89" i="5"/>
  <c r="G88" i="5"/>
  <c r="C88" i="5"/>
  <c r="G87" i="5"/>
  <c r="C87" i="5"/>
  <c r="E87" i="5"/>
  <c r="G86" i="5"/>
  <c r="C86" i="5"/>
  <c r="G85" i="5"/>
  <c r="C85" i="5"/>
  <c r="E85" i="5"/>
  <c r="G84" i="5"/>
  <c r="C84" i="5"/>
  <c r="E84" i="5"/>
  <c r="G83" i="5"/>
  <c r="C83" i="5"/>
  <c r="E83" i="5"/>
  <c r="G82" i="5"/>
  <c r="C82" i="5"/>
  <c r="G81" i="5"/>
  <c r="C81" i="5"/>
  <c r="E81" i="5"/>
  <c r="G80" i="5"/>
  <c r="C80" i="5"/>
  <c r="G79" i="5"/>
  <c r="C79" i="5"/>
  <c r="E79" i="5"/>
  <c r="G78" i="5"/>
  <c r="C78" i="5"/>
  <c r="E78" i="5"/>
  <c r="G77" i="5"/>
  <c r="C77" i="5"/>
  <c r="G76" i="5"/>
  <c r="C76" i="5"/>
  <c r="E76" i="5"/>
  <c r="G75" i="5"/>
  <c r="C75" i="5"/>
  <c r="E75" i="5"/>
  <c r="G74" i="5"/>
  <c r="C74" i="5"/>
  <c r="G73" i="5"/>
  <c r="C73" i="5"/>
  <c r="E73" i="5"/>
  <c r="G72" i="5"/>
  <c r="C72" i="5"/>
  <c r="E72" i="5"/>
  <c r="G71" i="5"/>
  <c r="C71" i="5"/>
  <c r="G70" i="5"/>
  <c r="C70" i="5"/>
  <c r="E70" i="5"/>
  <c r="G69" i="5"/>
  <c r="C69" i="5"/>
  <c r="G68" i="5"/>
  <c r="C68" i="5"/>
  <c r="G67" i="5"/>
  <c r="C67" i="5"/>
  <c r="G66" i="5"/>
  <c r="C66" i="5"/>
  <c r="E66" i="5"/>
  <c r="G65" i="5"/>
  <c r="C65" i="5"/>
  <c r="E65" i="5"/>
  <c r="G388" i="5"/>
  <c r="C388" i="5"/>
  <c r="G64" i="5"/>
  <c r="C64" i="5"/>
  <c r="G63" i="5"/>
  <c r="C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57" i="5"/>
  <c r="C57" i="5"/>
  <c r="E57" i="5"/>
  <c r="G56" i="5"/>
  <c r="C56" i="5"/>
  <c r="E56" i="5"/>
  <c r="G55" i="5"/>
  <c r="C55" i="5"/>
  <c r="E55" i="5"/>
  <c r="G54" i="5"/>
  <c r="C54" i="5"/>
  <c r="E54" i="5"/>
  <c r="G53" i="5"/>
  <c r="C53" i="5"/>
  <c r="E53" i="5"/>
  <c r="G52" i="5"/>
  <c r="C52" i="5"/>
  <c r="E52" i="5"/>
  <c r="G51" i="5"/>
  <c r="C51" i="5"/>
  <c r="E51" i="5"/>
  <c r="G50" i="5"/>
  <c r="C50" i="5"/>
  <c r="G49" i="5"/>
  <c r="C49" i="5"/>
  <c r="G48" i="5"/>
  <c r="C48" i="5"/>
  <c r="E48" i="5"/>
  <c r="G47" i="5"/>
  <c r="C47" i="5"/>
  <c r="G46" i="5"/>
  <c r="C46" i="5"/>
  <c r="E46" i="5"/>
  <c r="G45" i="5"/>
  <c r="C45" i="5"/>
  <c r="G44" i="5"/>
  <c r="C44" i="5"/>
  <c r="E44" i="5"/>
  <c r="G43" i="5"/>
  <c r="C43" i="5"/>
  <c r="E43" i="5"/>
  <c r="G42" i="5"/>
  <c r="C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36" i="5"/>
  <c r="C36" i="5"/>
  <c r="E36" i="5"/>
  <c r="G35" i="5"/>
  <c r="C35" i="5"/>
  <c r="E35" i="5"/>
  <c r="G34" i="5"/>
  <c r="C34" i="5"/>
  <c r="E34" i="5"/>
  <c r="G33" i="5"/>
  <c r="C33" i="5"/>
  <c r="G387" i="5"/>
  <c r="C387" i="5"/>
  <c r="E387" i="5"/>
  <c r="G32" i="5"/>
  <c r="C32" i="5"/>
  <c r="G386" i="5"/>
  <c r="C386" i="5"/>
  <c r="E386" i="5"/>
  <c r="G31" i="5"/>
  <c r="C31" i="5"/>
  <c r="G30" i="5"/>
  <c r="C30" i="5"/>
  <c r="E30" i="5"/>
  <c r="G29" i="5"/>
  <c r="C29" i="5"/>
  <c r="G28" i="5"/>
  <c r="C28" i="5"/>
  <c r="E28" i="5"/>
  <c r="G385" i="5"/>
  <c r="C385" i="5"/>
  <c r="E385" i="5"/>
  <c r="G27" i="5"/>
  <c r="C27" i="5"/>
  <c r="G26" i="5"/>
  <c r="C26" i="5"/>
  <c r="G25" i="5"/>
  <c r="C25" i="5"/>
  <c r="G384" i="5"/>
  <c r="C384" i="5"/>
  <c r="G24" i="5"/>
  <c r="C24" i="5"/>
  <c r="G23" i="5"/>
  <c r="C23" i="5"/>
  <c r="E23" i="5"/>
  <c r="G22" i="5"/>
  <c r="C22" i="5"/>
  <c r="E22" i="5"/>
  <c r="G383" i="5"/>
  <c r="C383" i="5"/>
  <c r="E383" i="5"/>
  <c r="G382" i="5"/>
  <c r="C382" i="5"/>
  <c r="E382" i="5"/>
  <c r="G381" i="5"/>
  <c r="C381" i="5"/>
  <c r="E381" i="5"/>
  <c r="G380" i="5"/>
  <c r="C380" i="5"/>
  <c r="E380" i="5"/>
  <c r="G379" i="5"/>
  <c r="C379" i="5"/>
  <c r="G378" i="5"/>
  <c r="C378" i="5"/>
  <c r="G21" i="5"/>
  <c r="C21" i="5"/>
  <c r="E21" i="5"/>
  <c r="G20" i="5"/>
  <c r="C20" i="5"/>
  <c r="E20" i="5"/>
  <c r="G19" i="5"/>
  <c r="C19" i="5"/>
  <c r="E19" i="5"/>
  <c r="G377" i="5"/>
  <c r="C377" i="5"/>
  <c r="E377" i="5"/>
  <c r="G18" i="5"/>
  <c r="C18" i="5"/>
  <c r="G376" i="5"/>
  <c r="C376" i="5"/>
  <c r="E376" i="5"/>
  <c r="G17" i="5"/>
  <c r="C17" i="5"/>
  <c r="E17" i="5"/>
  <c r="G375" i="5"/>
  <c r="C375" i="5"/>
  <c r="E375" i="5"/>
  <c r="G374" i="5"/>
  <c r="C374" i="5"/>
  <c r="E374" i="5"/>
  <c r="G373" i="5"/>
  <c r="C373" i="5"/>
  <c r="G16" i="5"/>
  <c r="C16" i="5"/>
  <c r="E16" i="5"/>
  <c r="G372" i="5"/>
  <c r="C372" i="5"/>
  <c r="G371" i="5"/>
  <c r="C371" i="5"/>
  <c r="G370" i="5"/>
  <c r="C370" i="5"/>
  <c r="E370" i="5"/>
  <c r="G15" i="5"/>
  <c r="C15" i="5"/>
  <c r="G14" i="5"/>
  <c r="C14" i="5"/>
  <c r="E14" i="5"/>
  <c r="G13" i="5"/>
  <c r="C13" i="5"/>
  <c r="E13" i="5"/>
  <c r="G12" i="5"/>
  <c r="C12" i="5"/>
  <c r="E12" i="5"/>
  <c r="G369" i="5"/>
  <c r="C369" i="5"/>
  <c r="E369" i="5"/>
  <c r="G11" i="5"/>
  <c r="C11" i="5"/>
  <c r="G368" i="5"/>
  <c r="C368" i="5"/>
  <c r="E368" i="5"/>
  <c r="G367" i="5"/>
  <c r="C367" i="5"/>
  <c r="E367" i="5"/>
  <c r="G366" i="5"/>
  <c r="C366" i="5"/>
  <c r="G365" i="5"/>
  <c r="C365" i="5"/>
  <c r="E365" i="5"/>
  <c r="G364" i="5"/>
  <c r="C364" i="5"/>
  <c r="E364" i="5"/>
  <c r="G363" i="5"/>
  <c r="C363" i="5"/>
  <c r="E363" i="5"/>
  <c r="G362" i="5"/>
  <c r="C362" i="5"/>
  <c r="G361" i="5"/>
  <c r="C361" i="5"/>
  <c r="E361" i="5"/>
  <c r="G360" i="5"/>
  <c r="C360" i="5"/>
  <c r="G359" i="5"/>
  <c r="C359" i="5"/>
  <c r="G358" i="5"/>
  <c r="C358" i="5"/>
  <c r="E358" i="5"/>
  <c r="G357" i="5"/>
  <c r="C357" i="5"/>
  <c r="E357" i="5"/>
  <c r="G356" i="5"/>
  <c r="C356" i="5"/>
  <c r="G355" i="5"/>
  <c r="C355" i="5"/>
  <c r="E355" i="5"/>
  <c r="G354" i="5"/>
  <c r="C354" i="5"/>
  <c r="G353" i="5"/>
  <c r="C353" i="5"/>
  <c r="G352" i="5"/>
  <c r="C352" i="5"/>
  <c r="E352" i="5"/>
  <c r="G351" i="5"/>
  <c r="C351" i="5"/>
  <c r="E351" i="5"/>
  <c r="G350" i="5"/>
  <c r="C350" i="5"/>
  <c r="E350" i="5"/>
  <c r="G349" i="5"/>
  <c r="C349" i="5"/>
  <c r="E349" i="5"/>
  <c r="G348" i="5"/>
  <c r="C348" i="5"/>
  <c r="G347" i="5"/>
  <c r="C347" i="5"/>
  <c r="E347" i="5"/>
  <c r="G346" i="5"/>
  <c r="C346" i="5"/>
  <c r="G345" i="5"/>
  <c r="C345" i="5"/>
  <c r="G344" i="5"/>
  <c r="C344" i="5"/>
  <c r="G343" i="5"/>
  <c r="C343" i="5"/>
  <c r="G342" i="5"/>
  <c r="C342" i="5"/>
  <c r="E342" i="5"/>
  <c r="G341" i="5"/>
  <c r="C341" i="5"/>
  <c r="E341" i="5"/>
  <c r="G340" i="5"/>
  <c r="C340" i="5"/>
  <c r="G339" i="5"/>
  <c r="C339" i="5"/>
  <c r="E339" i="5"/>
  <c r="G338" i="5"/>
  <c r="C338" i="5"/>
  <c r="G337" i="5"/>
  <c r="C337" i="5"/>
  <c r="E337" i="5"/>
  <c r="G336" i="5"/>
  <c r="C336" i="5"/>
  <c r="G335" i="5"/>
  <c r="C335" i="5"/>
  <c r="E335" i="5"/>
  <c r="G334" i="5"/>
  <c r="C334" i="5"/>
  <c r="E334" i="5"/>
  <c r="G333" i="5"/>
  <c r="C333" i="5"/>
  <c r="E333" i="5"/>
  <c r="G332" i="5"/>
  <c r="C332" i="5"/>
  <c r="E332" i="5"/>
  <c r="G331" i="5"/>
  <c r="C331" i="5"/>
  <c r="E331" i="5"/>
  <c r="G330" i="5"/>
  <c r="C330" i="5"/>
  <c r="G329" i="5"/>
  <c r="C329" i="5"/>
  <c r="G328" i="5"/>
  <c r="C328" i="5"/>
  <c r="E328" i="5"/>
  <c r="G327" i="5"/>
  <c r="C327" i="5"/>
  <c r="G326" i="5"/>
  <c r="C326" i="5"/>
  <c r="E326" i="5"/>
  <c r="G325" i="5"/>
  <c r="C325" i="5"/>
  <c r="E325" i="5"/>
  <c r="G324" i="5"/>
  <c r="C324" i="5"/>
  <c r="G323" i="5"/>
  <c r="C323" i="5"/>
  <c r="E323" i="5"/>
  <c r="G322" i="5"/>
  <c r="C322" i="5"/>
  <c r="G321" i="5"/>
  <c r="C321" i="5"/>
  <c r="G320" i="5"/>
  <c r="C320" i="5"/>
  <c r="E320" i="5"/>
  <c r="G319" i="5"/>
  <c r="C319" i="5"/>
  <c r="G318" i="5"/>
  <c r="C318" i="5"/>
  <c r="G317" i="5"/>
  <c r="C317" i="5"/>
  <c r="G316" i="5"/>
  <c r="C316" i="5"/>
  <c r="E316" i="5"/>
  <c r="G315" i="5"/>
  <c r="C315" i="5"/>
  <c r="G314" i="5"/>
  <c r="C314" i="5"/>
  <c r="G313" i="5"/>
  <c r="C313" i="5"/>
  <c r="G312" i="5"/>
  <c r="C312" i="5"/>
  <c r="G311" i="5"/>
  <c r="C311" i="5"/>
  <c r="G310" i="5"/>
  <c r="C310" i="5"/>
  <c r="E310" i="5"/>
  <c r="G309" i="5"/>
  <c r="C309" i="5"/>
  <c r="E309" i="5"/>
  <c r="G308" i="5"/>
  <c r="C308" i="5"/>
  <c r="G307" i="5"/>
  <c r="C307" i="5"/>
  <c r="E307" i="5"/>
  <c r="G306" i="5"/>
  <c r="C306" i="5"/>
  <c r="E306" i="5"/>
  <c r="G305" i="5"/>
  <c r="C305" i="5"/>
  <c r="E305" i="5"/>
  <c r="G304" i="5"/>
  <c r="C304" i="5"/>
  <c r="E304" i="5"/>
  <c r="G303" i="5"/>
  <c r="C303" i="5"/>
  <c r="G302" i="5"/>
  <c r="C302" i="5"/>
  <c r="E302" i="5"/>
  <c r="G301" i="5"/>
  <c r="C301" i="5"/>
  <c r="E301" i="5"/>
  <c r="G300" i="5"/>
  <c r="C300" i="5"/>
  <c r="E300" i="5"/>
  <c r="G299" i="5"/>
  <c r="C299" i="5"/>
  <c r="G298" i="5"/>
  <c r="C298" i="5"/>
  <c r="E298" i="5"/>
  <c r="G297" i="5"/>
  <c r="C297" i="5"/>
  <c r="G296" i="5"/>
  <c r="C296" i="5"/>
  <c r="G295" i="5"/>
  <c r="C295" i="5"/>
  <c r="E295" i="5"/>
  <c r="G294" i="5"/>
  <c r="C294" i="5"/>
  <c r="G293" i="5"/>
  <c r="C293" i="5"/>
  <c r="E293" i="5"/>
  <c r="G292" i="5"/>
  <c r="C292" i="5"/>
  <c r="E292" i="5"/>
  <c r="G291" i="5"/>
  <c r="C291" i="5"/>
  <c r="E291" i="5"/>
  <c r="G290" i="5"/>
  <c r="C290" i="5"/>
  <c r="G289" i="5"/>
  <c r="C289" i="5"/>
  <c r="E289" i="5"/>
  <c r="G288" i="5"/>
  <c r="C288" i="5"/>
  <c r="G287" i="5"/>
  <c r="C287" i="5"/>
  <c r="G286" i="5"/>
  <c r="C286" i="5"/>
  <c r="G285" i="5"/>
  <c r="C285" i="5"/>
  <c r="G284" i="5"/>
  <c r="C284" i="5"/>
  <c r="G283" i="5"/>
  <c r="C283" i="5"/>
  <c r="E283" i="5"/>
  <c r="G282" i="5"/>
  <c r="C282" i="5"/>
  <c r="E282" i="5"/>
  <c r="G281" i="5"/>
  <c r="C281" i="5"/>
  <c r="G280" i="5"/>
  <c r="C280" i="5"/>
  <c r="E280" i="5"/>
  <c r="G279" i="5"/>
  <c r="C279" i="5"/>
  <c r="E279" i="5"/>
  <c r="G278" i="5"/>
  <c r="C278" i="5"/>
  <c r="E278" i="5"/>
  <c r="G277" i="5"/>
  <c r="C277" i="5"/>
  <c r="E277" i="5"/>
  <c r="G276" i="5"/>
  <c r="C276" i="5"/>
  <c r="G275" i="5"/>
  <c r="C275" i="5"/>
  <c r="G274" i="5"/>
  <c r="C274" i="5"/>
  <c r="G273" i="5"/>
  <c r="C273" i="5"/>
  <c r="G272" i="5"/>
  <c r="C272" i="5"/>
  <c r="G271" i="5"/>
  <c r="C271" i="5"/>
  <c r="G270" i="5"/>
  <c r="C270" i="5"/>
  <c r="G269" i="5"/>
  <c r="C269" i="5"/>
  <c r="G268" i="5"/>
  <c r="C268" i="5"/>
  <c r="G267" i="5"/>
  <c r="C267" i="5"/>
  <c r="G266" i="5"/>
  <c r="C266" i="5"/>
  <c r="E266" i="5"/>
  <c r="G265" i="5"/>
  <c r="C265" i="5"/>
  <c r="G264" i="5"/>
  <c r="C264" i="5"/>
  <c r="G263" i="5"/>
  <c r="C263" i="5"/>
  <c r="G262" i="5"/>
  <c r="C262" i="5"/>
  <c r="E262" i="5"/>
  <c r="G261" i="5"/>
  <c r="C261" i="5"/>
  <c r="E261" i="5"/>
  <c r="G260" i="5"/>
  <c r="C260" i="5"/>
  <c r="E260" i="5"/>
  <c r="G259" i="5"/>
  <c r="C259" i="5"/>
  <c r="E259" i="5"/>
  <c r="G258" i="5"/>
  <c r="C258" i="5"/>
  <c r="G257" i="5"/>
  <c r="C257" i="5"/>
  <c r="E257" i="5"/>
  <c r="G256" i="5"/>
  <c r="C256" i="5"/>
  <c r="E256" i="5"/>
  <c r="G255" i="5"/>
  <c r="C255" i="5"/>
  <c r="G254" i="5"/>
  <c r="C254" i="5"/>
  <c r="G253" i="5"/>
  <c r="C253" i="5"/>
  <c r="G252" i="5"/>
  <c r="C252" i="5"/>
  <c r="E252" i="5"/>
  <c r="G251" i="5"/>
  <c r="C251" i="5"/>
  <c r="E251" i="5"/>
  <c r="G250" i="5"/>
  <c r="C250" i="5"/>
  <c r="E250" i="5"/>
  <c r="G249" i="5"/>
  <c r="C249" i="5"/>
  <c r="G248" i="5"/>
  <c r="C248" i="5"/>
  <c r="E248" i="5"/>
  <c r="G247" i="5"/>
  <c r="C247" i="5"/>
  <c r="E247" i="5"/>
  <c r="G246" i="5"/>
  <c r="C246" i="5"/>
  <c r="E246" i="5"/>
  <c r="G245" i="5"/>
  <c r="C245" i="5"/>
  <c r="G244" i="5"/>
  <c r="C244" i="5"/>
  <c r="G243" i="5"/>
  <c r="C243" i="5"/>
  <c r="E243" i="5"/>
  <c r="G242" i="5"/>
  <c r="C242" i="5"/>
  <c r="E242" i="5"/>
  <c r="G241" i="5"/>
  <c r="C241" i="5"/>
  <c r="G240" i="5"/>
  <c r="C240" i="5"/>
  <c r="G239" i="5"/>
  <c r="C239" i="5"/>
  <c r="E239" i="5"/>
  <c r="G238" i="5"/>
  <c r="C238" i="5"/>
  <c r="E238" i="5"/>
  <c r="G237" i="5"/>
  <c r="C237" i="5"/>
  <c r="E237" i="5"/>
  <c r="G236" i="5"/>
  <c r="C236" i="5"/>
  <c r="E236" i="5"/>
  <c r="G235" i="5"/>
  <c r="C235" i="5"/>
  <c r="E235" i="5"/>
  <c r="G234" i="5"/>
  <c r="C234" i="5"/>
  <c r="E234" i="5"/>
  <c r="G233" i="5"/>
  <c r="C233" i="5"/>
  <c r="E233" i="5"/>
  <c r="G232" i="5"/>
  <c r="C232" i="5"/>
  <c r="E232" i="5"/>
  <c r="G231" i="5"/>
  <c r="C231" i="5"/>
  <c r="G230" i="5"/>
  <c r="C230" i="5"/>
  <c r="E230" i="5"/>
  <c r="G229" i="5"/>
  <c r="C229" i="5"/>
  <c r="G228" i="5"/>
  <c r="C228" i="5"/>
  <c r="G227" i="5"/>
  <c r="C227" i="5"/>
  <c r="E227" i="5"/>
  <c r="G226" i="5"/>
  <c r="C226" i="5"/>
  <c r="E226" i="5"/>
  <c r="G225" i="5"/>
  <c r="C225" i="5"/>
  <c r="E225" i="5"/>
  <c r="G224" i="5"/>
  <c r="C224" i="5"/>
  <c r="E224" i="5"/>
  <c r="G223" i="5"/>
  <c r="C223" i="5"/>
  <c r="E223" i="5"/>
  <c r="G222" i="5"/>
  <c r="C222" i="5"/>
  <c r="E222" i="5"/>
  <c r="G221" i="5"/>
  <c r="C221" i="5"/>
  <c r="G220" i="5"/>
  <c r="C220" i="5"/>
  <c r="G219" i="5"/>
  <c r="C219" i="5"/>
  <c r="E219" i="5"/>
  <c r="G218" i="5"/>
  <c r="C218" i="5"/>
  <c r="G217" i="5"/>
  <c r="C217" i="5"/>
  <c r="G216" i="5"/>
  <c r="C216" i="5"/>
  <c r="E216" i="5"/>
  <c r="G215" i="5"/>
  <c r="C215" i="5"/>
  <c r="E215" i="5"/>
  <c r="G214" i="5"/>
  <c r="C214" i="5"/>
  <c r="E214" i="5"/>
  <c r="G213" i="5"/>
  <c r="C213" i="5"/>
  <c r="G212" i="5"/>
  <c r="C212" i="5"/>
  <c r="E212" i="5"/>
  <c r="G211" i="5"/>
  <c r="C211" i="5"/>
  <c r="G210" i="5"/>
  <c r="C210" i="5"/>
  <c r="E210" i="5"/>
  <c r="G209" i="5"/>
  <c r="C209" i="5"/>
  <c r="E209" i="5"/>
  <c r="G208" i="5"/>
  <c r="C208" i="5"/>
  <c r="E208" i="5"/>
  <c r="G207" i="5"/>
  <c r="C207" i="5"/>
  <c r="E207" i="5"/>
  <c r="G206" i="5"/>
  <c r="C206" i="5"/>
  <c r="G205" i="5"/>
  <c r="C205" i="5"/>
  <c r="G204" i="5"/>
  <c r="C204" i="5"/>
  <c r="G203" i="5"/>
  <c r="C203" i="5"/>
  <c r="E203" i="5"/>
  <c r="G202" i="5"/>
  <c r="C202" i="5"/>
  <c r="G201" i="5"/>
  <c r="C201" i="5"/>
  <c r="E201" i="5"/>
  <c r="G200" i="5"/>
  <c r="C200" i="5"/>
  <c r="G199" i="5"/>
  <c r="C199" i="5"/>
  <c r="E199" i="5"/>
  <c r="G198" i="5"/>
  <c r="C198" i="5"/>
  <c r="E198" i="5"/>
  <c r="G197" i="5"/>
  <c r="C197" i="5"/>
  <c r="E197" i="5"/>
  <c r="G196" i="5"/>
  <c r="C196" i="5"/>
  <c r="E196" i="5"/>
  <c r="G195" i="5"/>
  <c r="C195" i="5"/>
  <c r="E195" i="5"/>
  <c r="G194" i="5"/>
  <c r="C194" i="5"/>
  <c r="E194" i="5"/>
  <c r="G193" i="5"/>
  <c r="C193" i="5"/>
  <c r="G192" i="5"/>
  <c r="C192" i="5"/>
  <c r="G191" i="5"/>
  <c r="C191" i="5"/>
  <c r="G190" i="5"/>
  <c r="C190" i="5"/>
  <c r="G189" i="5"/>
  <c r="C189" i="5"/>
  <c r="E189" i="5"/>
  <c r="G188" i="5"/>
  <c r="C188" i="5"/>
  <c r="E188" i="5"/>
  <c r="G187" i="5"/>
  <c r="C187" i="5"/>
  <c r="E187" i="5"/>
  <c r="G186" i="5"/>
  <c r="C186" i="5"/>
  <c r="E186" i="5"/>
  <c r="G185" i="5"/>
  <c r="C185" i="5"/>
  <c r="G184" i="5"/>
  <c r="C184" i="5"/>
  <c r="E184" i="5"/>
  <c r="G183" i="5"/>
  <c r="C183" i="5"/>
  <c r="G182" i="5"/>
  <c r="C182" i="5"/>
  <c r="A360" i="5"/>
  <c r="H360" i="5"/>
  <c r="B360" i="5"/>
  <c r="D360" i="5"/>
  <c r="A361" i="5"/>
  <c r="H361" i="5"/>
  <c r="B361" i="5"/>
  <c r="D361" i="5"/>
  <c r="A362" i="5"/>
  <c r="H362" i="5"/>
  <c r="B362" i="5"/>
  <c r="D362" i="5"/>
  <c r="A363" i="5"/>
  <c r="H363" i="5"/>
  <c r="B363" i="5"/>
  <c r="D363" i="5"/>
  <c r="A364" i="5"/>
  <c r="H364" i="5"/>
  <c r="B364" i="5"/>
  <c r="D364" i="5"/>
  <c r="A365" i="5"/>
  <c r="H365" i="5"/>
  <c r="B365" i="5"/>
  <c r="D365" i="5"/>
  <c r="A366" i="5"/>
  <c r="H366" i="5"/>
  <c r="B366" i="5"/>
  <c r="D366" i="5"/>
  <c r="A367" i="5"/>
  <c r="H367" i="5"/>
  <c r="B367" i="5"/>
  <c r="D367" i="5"/>
  <c r="A368" i="5"/>
  <c r="H368" i="5"/>
  <c r="B368" i="5"/>
  <c r="D368" i="5"/>
  <c r="A11" i="5"/>
  <c r="H11" i="5"/>
  <c r="B11" i="5"/>
  <c r="D11" i="5"/>
  <c r="A369" i="5"/>
  <c r="H369" i="5"/>
  <c r="B369" i="5"/>
  <c r="D369" i="5"/>
  <c r="A12" i="5"/>
  <c r="H12" i="5"/>
  <c r="B12" i="5"/>
  <c r="D12" i="5"/>
  <c r="A13" i="5"/>
  <c r="H13" i="5"/>
  <c r="B13" i="5"/>
  <c r="D13" i="5"/>
  <c r="A14" i="5"/>
  <c r="H14" i="5"/>
  <c r="B14" i="5"/>
  <c r="D14" i="5"/>
  <c r="A15" i="5"/>
  <c r="H15" i="5"/>
  <c r="B15" i="5"/>
  <c r="D15" i="5"/>
  <c r="A370" i="5"/>
  <c r="H370" i="5"/>
  <c r="B370" i="5"/>
  <c r="D370" i="5"/>
  <c r="A371" i="5"/>
  <c r="H371" i="5"/>
  <c r="B371" i="5"/>
  <c r="D371" i="5"/>
  <c r="A372" i="5"/>
  <c r="H372" i="5"/>
  <c r="B372" i="5"/>
  <c r="D372" i="5"/>
  <c r="A16" i="5"/>
  <c r="H16" i="5"/>
  <c r="B16" i="5"/>
  <c r="D16" i="5"/>
  <c r="A373" i="5"/>
  <c r="H373" i="5"/>
  <c r="B373" i="5"/>
  <c r="D373" i="5"/>
  <c r="A374" i="5"/>
  <c r="H374" i="5"/>
  <c r="B374" i="5"/>
  <c r="D374" i="5"/>
  <c r="A375" i="5"/>
  <c r="H375" i="5"/>
  <c r="B375" i="5"/>
  <c r="D375" i="5"/>
  <c r="A17" i="5"/>
  <c r="H17" i="5"/>
  <c r="B17" i="5"/>
  <c r="D17" i="5"/>
  <c r="A376" i="5"/>
  <c r="H376" i="5"/>
  <c r="B376" i="5"/>
  <c r="D376" i="5"/>
  <c r="A18" i="5"/>
  <c r="H18" i="5"/>
  <c r="B18" i="5"/>
  <c r="D18" i="5"/>
  <c r="A377" i="5"/>
  <c r="H377" i="5"/>
  <c r="B377" i="5"/>
  <c r="D377" i="5"/>
  <c r="A19" i="5"/>
  <c r="H19" i="5"/>
  <c r="B19" i="5"/>
  <c r="D19" i="5"/>
  <c r="A20" i="5"/>
  <c r="H20" i="5"/>
  <c r="B20" i="5"/>
  <c r="D20" i="5"/>
  <c r="A21" i="5"/>
  <c r="H21" i="5"/>
  <c r="B21" i="5"/>
  <c r="D21" i="5"/>
  <c r="A378" i="5"/>
  <c r="H378" i="5"/>
  <c r="B378" i="5"/>
  <c r="D378" i="5"/>
  <c r="A379" i="5"/>
  <c r="H379" i="5"/>
  <c r="B379" i="5"/>
  <c r="D379" i="5"/>
  <c r="A380" i="5"/>
  <c r="H380" i="5"/>
  <c r="B380" i="5"/>
  <c r="D380" i="5"/>
  <c r="A381" i="5"/>
  <c r="H381" i="5"/>
  <c r="B381" i="5"/>
  <c r="D381" i="5"/>
  <c r="A382" i="5"/>
  <c r="H382" i="5"/>
  <c r="B382" i="5"/>
  <c r="D382" i="5"/>
  <c r="A383" i="5"/>
  <c r="H383" i="5"/>
  <c r="B383" i="5"/>
  <c r="D383" i="5"/>
  <c r="A22" i="5"/>
  <c r="H22" i="5"/>
  <c r="B22" i="5"/>
  <c r="D22" i="5"/>
  <c r="A23" i="5"/>
  <c r="H23" i="5"/>
  <c r="B23" i="5"/>
  <c r="D23" i="5"/>
  <c r="A24" i="5"/>
  <c r="H24" i="5"/>
  <c r="B24" i="5"/>
  <c r="D24" i="5"/>
  <c r="A384" i="5"/>
  <c r="H384" i="5"/>
  <c r="B384" i="5"/>
  <c r="D384" i="5"/>
  <c r="A25" i="5"/>
  <c r="H25" i="5"/>
  <c r="B25" i="5"/>
  <c r="D25" i="5"/>
  <c r="A26" i="5"/>
  <c r="H26" i="5"/>
  <c r="B26" i="5"/>
  <c r="D26" i="5"/>
  <c r="A27" i="5"/>
  <c r="H27" i="5"/>
  <c r="B27" i="5"/>
  <c r="D27" i="5"/>
  <c r="A385" i="5"/>
  <c r="H385" i="5"/>
  <c r="B385" i="5"/>
  <c r="D385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86" i="5"/>
  <c r="H386" i="5"/>
  <c r="B386" i="5"/>
  <c r="D386" i="5"/>
  <c r="A32" i="5"/>
  <c r="H32" i="5"/>
  <c r="B32" i="5"/>
  <c r="D32" i="5"/>
  <c r="A387" i="5"/>
  <c r="H387" i="5"/>
  <c r="B387" i="5"/>
  <c r="D387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37" i="5"/>
  <c r="H37" i="5"/>
  <c r="B37" i="5"/>
  <c r="D37" i="5"/>
  <c r="A38" i="5"/>
  <c r="H38" i="5"/>
  <c r="B38" i="5"/>
  <c r="D38" i="5"/>
  <c r="A39" i="5"/>
  <c r="H39" i="5"/>
  <c r="B39" i="5"/>
  <c r="D39" i="5"/>
  <c r="A40" i="5"/>
  <c r="H40" i="5"/>
  <c r="B40" i="5"/>
  <c r="D40" i="5"/>
  <c r="A41" i="5"/>
  <c r="H41" i="5"/>
  <c r="B41" i="5"/>
  <c r="D41" i="5"/>
  <c r="A42" i="5"/>
  <c r="H42" i="5"/>
  <c r="B42" i="5"/>
  <c r="D42" i="5"/>
  <c r="A43" i="5"/>
  <c r="H43" i="5"/>
  <c r="B43" i="5"/>
  <c r="D43" i="5"/>
  <c r="A44" i="5"/>
  <c r="H44" i="5"/>
  <c r="B44" i="5"/>
  <c r="D44" i="5"/>
  <c r="A45" i="5"/>
  <c r="H45" i="5"/>
  <c r="B45" i="5"/>
  <c r="D45" i="5"/>
  <c r="A46" i="5"/>
  <c r="H46" i="5"/>
  <c r="B46" i="5"/>
  <c r="D46" i="5"/>
  <c r="A47" i="5"/>
  <c r="H47" i="5"/>
  <c r="B47" i="5"/>
  <c r="D47" i="5"/>
  <c r="A48" i="5"/>
  <c r="H48" i="5"/>
  <c r="B48" i="5"/>
  <c r="D48" i="5"/>
  <c r="A49" i="5"/>
  <c r="H49" i="5"/>
  <c r="B49" i="5"/>
  <c r="D49" i="5"/>
  <c r="A50" i="5"/>
  <c r="H50" i="5"/>
  <c r="B50" i="5"/>
  <c r="D50" i="5"/>
  <c r="A51" i="5"/>
  <c r="H51" i="5"/>
  <c r="B51" i="5"/>
  <c r="D51" i="5"/>
  <c r="A52" i="5"/>
  <c r="H52" i="5"/>
  <c r="B52" i="5"/>
  <c r="D52" i="5"/>
  <c r="A53" i="5"/>
  <c r="H53" i="5"/>
  <c r="B53" i="5"/>
  <c r="D53" i="5"/>
  <c r="A54" i="5"/>
  <c r="H54" i="5"/>
  <c r="B54" i="5"/>
  <c r="D54" i="5"/>
  <c r="A55" i="5"/>
  <c r="H55" i="5"/>
  <c r="B55" i="5"/>
  <c r="D55" i="5"/>
  <c r="A56" i="5"/>
  <c r="H56" i="5"/>
  <c r="B56" i="5"/>
  <c r="D56" i="5"/>
  <c r="A57" i="5"/>
  <c r="H57" i="5"/>
  <c r="B57" i="5"/>
  <c r="D57" i="5"/>
  <c r="A58" i="5"/>
  <c r="H58" i="5"/>
  <c r="B58" i="5"/>
  <c r="D58" i="5"/>
  <c r="A59" i="5"/>
  <c r="H59" i="5"/>
  <c r="B59" i="5"/>
  <c r="D59" i="5"/>
  <c r="A60" i="5"/>
  <c r="H60" i="5"/>
  <c r="B60" i="5"/>
  <c r="D60" i="5"/>
  <c r="A61" i="5"/>
  <c r="H61" i="5"/>
  <c r="B61" i="5"/>
  <c r="D61" i="5"/>
  <c r="A62" i="5"/>
  <c r="H62" i="5"/>
  <c r="B62" i="5"/>
  <c r="D62" i="5"/>
  <c r="A63" i="5"/>
  <c r="H63" i="5"/>
  <c r="B63" i="5"/>
  <c r="D63" i="5"/>
  <c r="A64" i="5"/>
  <c r="H64" i="5"/>
  <c r="B64" i="5"/>
  <c r="D64" i="5"/>
  <c r="A388" i="5"/>
  <c r="H388" i="5"/>
  <c r="B388" i="5"/>
  <c r="D388" i="5"/>
  <c r="A65" i="5"/>
  <c r="H65" i="5"/>
  <c r="B65" i="5"/>
  <c r="D65" i="5"/>
  <c r="A66" i="5"/>
  <c r="H66" i="5"/>
  <c r="B66" i="5"/>
  <c r="D66" i="5"/>
  <c r="A67" i="5"/>
  <c r="H67" i="5"/>
  <c r="B67" i="5"/>
  <c r="D67" i="5"/>
  <c r="A68" i="5"/>
  <c r="H68" i="5"/>
  <c r="B68" i="5"/>
  <c r="D68" i="5"/>
  <c r="A69" i="5"/>
  <c r="H69" i="5"/>
  <c r="B69" i="5"/>
  <c r="D69" i="5"/>
  <c r="A70" i="5"/>
  <c r="H70" i="5"/>
  <c r="B70" i="5"/>
  <c r="D70" i="5"/>
  <c r="A71" i="5"/>
  <c r="H71" i="5"/>
  <c r="B71" i="5"/>
  <c r="D71" i="5"/>
  <c r="A72" i="5"/>
  <c r="H72" i="5"/>
  <c r="B72" i="5"/>
  <c r="D72" i="5"/>
  <c r="A73" i="5"/>
  <c r="H73" i="5"/>
  <c r="B73" i="5"/>
  <c r="D73" i="5"/>
  <c r="A74" i="5"/>
  <c r="H74" i="5"/>
  <c r="B74" i="5"/>
  <c r="D74" i="5"/>
  <c r="A75" i="5"/>
  <c r="H75" i="5"/>
  <c r="B75" i="5"/>
  <c r="D75" i="5"/>
  <c r="A76" i="5"/>
  <c r="H76" i="5"/>
  <c r="B76" i="5"/>
  <c r="D76" i="5"/>
  <c r="A77" i="5"/>
  <c r="H77" i="5"/>
  <c r="B77" i="5"/>
  <c r="D77" i="5"/>
  <c r="A78" i="5"/>
  <c r="H78" i="5"/>
  <c r="B78" i="5"/>
  <c r="D78" i="5"/>
  <c r="A79" i="5"/>
  <c r="H79" i="5"/>
  <c r="B79" i="5"/>
  <c r="D79" i="5"/>
  <c r="A80" i="5"/>
  <c r="H80" i="5"/>
  <c r="B80" i="5"/>
  <c r="D80" i="5"/>
  <c r="A81" i="5"/>
  <c r="H81" i="5"/>
  <c r="B81" i="5"/>
  <c r="D81" i="5"/>
  <c r="A82" i="5"/>
  <c r="H82" i="5"/>
  <c r="B82" i="5"/>
  <c r="D82" i="5"/>
  <c r="A83" i="5"/>
  <c r="H83" i="5"/>
  <c r="B83" i="5"/>
  <c r="D83" i="5"/>
  <c r="A84" i="5"/>
  <c r="H84" i="5"/>
  <c r="B84" i="5"/>
  <c r="D84" i="5"/>
  <c r="A85" i="5"/>
  <c r="H85" i="5"/>
  <c r="B85" i="5"/>
  <c r="D85" i="5"/>
  <c r="A86" i="5"/>
  <c r="H86" i="5"/>
  <c r="B86" i="5"/>
  <c r="D86" i="5"/>
  <c r="A87" i="5"/>
  <c r="H87" i="5"/>
  <c r="B87" i="5"/>
  <c r="D87" i="5"/>
  <c r="A88" i="5"/>
  <c r="H88" i="5"/>
  <c r="B88" i="5"/>
  <c r="D88" i="5"/>
  <c r="A89" i="5"/>
  <c r="H89" i="5"/>
  <c r="B89" i="5"/>
  <c r="D89" i="5"/>
  <c r="A90" i="5"/>
  <c r="H90" i="5"/>
  <c r="B90" i="5"/>
  <c r="D90" i="5"/>
  <c r="A91" i="5"/>
  <c r="H91" i="5"/>
  <c r="B91" i="5"/>
  <c r="D91" i="5"/>
  <c r="A92" i="5"/>
  <c r="H92" i="5"/>
  <c r="B92" i="5"/>
  <c r="D92" i="5"/>
  <c r="A389" i="5"/>
  <c r="H389" i="5"/>
  <c r="B389" i="5"/>
  <c r="D389" i="5"/>
  <c r="A93" i="5"/>
  <c r="H93" i="5"/>
  <c r="B93" i="5"/>
  <c r="D93" i="5"/>
  <c r="A94" i="5"/>
  <c r="H94" i="5"/>
  <c r="B94" i="5"/>
  <c r="D94" i="5"/>
  <c r="A95" i="5"/>
  <c r="H95" i="5"/>
  <c r="B95" i="5"/>
  <c r="D95" i="5"/>
  <c r="A96" i="5"/>
  <c r="H96" i="5"/>
  <c r="B96" i="5"/>
  <c r="D96" i="5"/>
  <c r="A390" i="5"/>
  <c r="H390" i="5"/>
  <c r="B390" i="5"/>
  <c r="D390" i="5"/>
  <c r="A97" i="5"/>
  <c r="H97" i="5"/>
  <c r="B97" i="5"/>
  <c r="D97" i="5"/>
  <c r="A98" i="5"/>
  <c r="H98" i="5"/>
  <c r="B98" i="5"/>
  <c r="D98" i="5"/>
  <c r="A99" i="5"/>
  <c r="H99" i="5"/>
  <c r="B99" i="5"/>
  <c r="D99" i="5"/>
  <c r="A100" i="5"/>
  <c r="H100" i="5"/>
  <c r="B100" i="5"/>
  <c r="D100" i="5"/>
  <c r="A101" i="5"/>
  <c r="H101" i="5"/>
  <c r="B101" i="5"/>
  <c r="D101" i="5"/>
  <c r="A102" i="5"/>
  <c r="H102" i="5"/>
  <c r="B102" i="5"/>
  <c r="D102" i="5"/>
  <c r="A103" i="5"/>
  <c r="H103" i="5"/>
  <c r="B103" i="5"/>
  <c r="D103" i="5"/>
  <c r="A104" i="5"/>
  <c r="H104" i="5"/>
  <c r="B104" i="5"/>
  <c r="D104" i="5"/>
  <c r="A105" i="5"/>
  <c r="H105" i="5"/>
  <c r="B105" i="5"/>
  <c r="D105" i="5"/>
  <c r="A106" i="5"/>
  <c r="H106" i="5"/>
  <c r="B106" i="5"/>
  <c r="D106" i="5"/>
  <c r="A107" i="5"/>
  <c r="H107" i="5"/>
  <c r="B107" i="5"/>
  <c r="D107" i="5"/>
  <c r="A108" i="5"/>
  <c r="H108" i="5"/>
  <c r="B108" i="5"/>
  <c r="D108" i="5"/>
  <c r="A109" i="5"/>
  <c r="H109" i="5"/>
  <c r="B109" i="5"/>
  <c r="D109" i="5"/>
  <c r="A391" i="5"/>
  <c r="H391" i="5"/>
  <c r="B391" i="5"/>
  <c r="D391" i="5"/>
  <c r="A110" i="5"/>
  <c r="H110" i="5"/>
  <c r="B110" i="5"/>
  <c r="D110" i="5"/>
  <c r="A111" i="5"/>
  <c r="H111" i="5"/>
  <c r="B111" i="5"/>
  <c r="D111" i="5"/>
  <c r="A112" i="5"/>
  <c r="H112" i="5"/>
  <c r="B112" i="5"/>
  <c r="D112" i="5"/>
  <c r="A392" i="5"/>
  <c r="H392" i="5"/>
  <c r="B392" i="5"/>
  <c r="D392" i="5"/>
  <c r="A393" i="5"/>
  <c r="H393" i="5"/>
  <c r="B393" i="5"/>
  <c r="D393" i="5"/>
  <c r="A394" i="5"/>
  <c r="H394" i="5"/>
  <c r="B394" i="5"/>
  <c r="D394" i="5"/>
  <c r="A113" i="5"/>
  <c r="H113" i="5"/>
  <c r="B113" i="5"/>
  <c r="D113" i="5"/>
  <c r="A114" i="5"/>
  <c r="H114" i="5"/>
  <c r="B114" i="5"/>
  <c r="D114" i="5"/>
  <c r="A115" i="5"/>
  <c r="H115" i="5"/>
  <c r="B115" i="5"/>
  <c r="D115" i="5"/>
  <c r="A116" i="5"/>
  <c r="H116" i="5"/>
  <c r="B116" i="5"/>
  <c r="D116" i="5"/>
  <c r="A117" i="5"/>
  <c r="H117" i="5"/>
  <c r="B117" i="5"/>
  <c r="D117" i="5"/>
  <c r="A118" i="5"/>
  <c r="H118" i="5"/>
  <c r="B118" i="5"/>
  <c r="D118" i="5"/>
  <c r="A119" i="5"/>
  <c r="H119" i="5"/>
  <c r="B119" i="5"/>
  <c r="D119" i="5"/>
  <c r="A120" i="5"/>
  <c r="H120" i="5"/>
  <c r="B120" i="5"/>
  <c r="D120" i="5"/>
  <c r="A395" i="5"/>
  <c r="H395" i="5"/>
  <c r="B395" i="5"/>
  <c r="D395" i="5"/>
  <c r="A121" i="5"/>
  <c r="H121" i="5"/>
  <c r="B121" i="5"/>
  <c r="D121" i="5"/>
  <c r="A122" i="5"/>
  <c r="H122" i="5"/>
  <c r="B122" i="5"/>
  <c r="D122" i="5"/>
  <c r="A123" i="5"/>
  <c r="H123" i="5"/>
  <c r="B123" i="5"/>
  <c r="D123" i="5"/>
  <c r="A124" i="5"/>
  <c r="H124" i="5"/>
  <c r="B124" i="5"/>
  <c r="D124" i="5"/>
  <c r="A125" i="5"/>
  <c r="H125" i="5"/>
  <c r="B125" i="5"/>
  <c r="D125" i="5"/>
  <c r="A126" i="5"/>
  <c r="H126" i="5"/>
  <c r="B126" i="5"/>
  <c r="D126" i="5"/>
  <c r="A127" i="5"/>
  <c r="H127" i="5"/>
  <c r="B127" i="5"/>
  <c r="D127" i="5"/>
  <c r="A128" i="5"/>
  <c r="H128" i="5"/>
  <c r="B128" i="5"/>
  <c r="D128" i="5"/>
  <c r="A129" i="5"/>
  <c r="H129" i="5"/>
  <c r="B129" i="5"/>
  <c r="D129" i="5"/>
  <c r="A130" i="5"/>
  <c r="H130" i="5"/>
  <c r="B130" i="5"/>
  <c r="D130" i="5"/>
  <c r="A131" i="5"/>
  <c r="H131" i="5"/>
  <c r="B131" i="5"/>
  <c r="D131" i="5"/>
  <c r="A132" i="5"/>
  <c r="H132" i="5"/>
  <c r="B132" i="5"/>
  <c r="D132" i="5"/>
  <c r="A133" i="5"/>
  <c r="H133" i="5"/>
  <c r="B133" i="5"/>
  <c r="D133" i="5"/>
  <c r="A134" i="5"/>
  <c r="H134" i="5"/>
  <c r="B134" i="5"/>
  <c r="D134" i="5"/>
  <c r="A135" i="5"/>
  <c r="H135" i="5"/>
  <c r="B135" i="5"/>
  <c r="D135" i="5"/>
  <c r="A136" i="5"/>
  <c r="H136" i="5"/>
  <c r="B136" i="5"/>
  <c r="D136" i="5"/>
  <c r="A137" i="5"/>
  <c r="H137" i="5"/>
  <c r="B137" i="5"/>
  <c r="D137" i="5"/>
  <c r="A138" i="5"/>
  <c r="H138" i="5"/>
  <c r="B138" i="5"/>
  <c r="D138" i="5"/>
  <c r="A139" i="5"/>
  <c r="H139" i="5"/>
  <c r="B139" i="5"/>
  <c r="D139" i="5"/>
  <c r="A140" i="5"/>
  <c r="H140" i="5"/>
  <c r="B140" i="5"/>
  <c r="D140" i="5"/>
  <c r="A141" i="5"/>
  <c r="H141" i="5"/>
  <c r="B141" i="5"/>
  <c r="D141" i="5"/>
  <c r="A396" i="5"/>
  <c r="H396" i="5"/>
  <c r="B396" i="5"/>
  <c r="D396" i="5"/>
  <c r="A142" i="5"/>
  <c r="H142" i="5"/>
  <c r="B142" i="5"/>
  <c r="D142" i="5"/>
  <c r="A143" i="5"/>
  <c r="H143" i="5"/>
  <c r="B143" i="5"/>
  <c r="D143" i="5"/>
  <c r="A397" i="5"/>
  <c r="H397" i="5"/>
  <c r="B397" i="5"/>
  <c r="D397" i="5"/>
  <c r="A398" i="5"/>
  <c r="H398" i="5"/>
  <c r="B398" i="5"/>
  <c r="D398" i="5"/>
  <c r="A399" i="5"/>
  <c r="H399" i="5"/>
  <c r="B399" i="5"/>
  <c r="D399" i="5"/>
  <c r="A400" i="5"/>
  <c r="H400" i="5"/>
  <c r="B400" i="5"/>
  <c r="D400" i="5"/>
  <c r="A144" i="5"/>
  <c r="H144" i="5"/>
  <c r="B144" i="5"/>
  <c r="D144" i="5"/>
  <c r="A401" i="5"/>
  <c r="H401" i="5"/>
  <c r="B401" i="5"/>
  <c r="D401" i="5"/>
  <c r="A402" i="5"/>
  <c r="H402" i="5"/>
  <c r="B402" i="5"/>
  <c r="D402" i="5"/>
  <c r="A403" i="5"/>
  <c r="H403" i="5"/>
  <c r="B403" i="5"/>
  <c r="D403" i="5"/>
  <c r="A145" i="5"/>
  <c r="H145" i="5"/>
  <c r="B145" i="5"/>
  <c r="D145" i="5"/>
  <c r="A404" i="5"/>
  <c r="H404" i="5"/>
  <c r="B404" i="5"/>
  <c r="D404" i="5"/>
  <c r="A146" i="5"/>
  <c r="H146" i="5"/>
  <c r="B146" i="5"/>
  <c r="D146" i="5"/>
  <c r="A147" i="5"/>
  <c r="H147" i="5"/>
  <c r="B147" i="5"/>
  <c r="D147" i="5"/>
  <c r="A148" i="5"/>
  <c r="H148" i="5"/>
  <c r="B148" i="5"/>
  <c r="D148" i="5"/>
  <c r="A149" i="5"/>
  <c r="H149" i="5"/>
  <c r="B149" i="5"/>
  <c r="D149" i="5"/>
  <c r="A150" i="5"/>
  <c r="H150" i="5"/>
  <c r="B150" i="5"/>
  <c r="D150" i="5"/>
  <c r="A405" i="5"/>
  <c r="H405" i="5"/>
  <c r="B405" i="5"/>
  <c r="D405" i="5"/>
  <c r="A406" i="5"/>
  <c r="H406" i="5"/>
  <c r="B406" i="5"/>
  <c r="D406" i="5"/>
  <c r="A407" i="5"/>
  <c r="H407" i="5"/>
  <c r="B407" i="5"/>
  <c r="D407" i="5"/>
  <c r="A408" i="5"/>
  <c r="H408" i="5"/>
  <c r="B408" i="5"/>
  <c r="D408" i="5"/>
  <c r="A409" i="5"/>
  <c r="H409" i="5"/>
  <c r="B409" i="5"/>
  <c r="D409" i="5"/>
  <c r="A410" i="5"/>
  <c r="H410" i="5"/>
  <c r="B410" i="5"/>
  <c r="D410" i="5"/>
  <c r="A411" i="5"/>
  <c r="H411" i="5"/>
  <c r="B411" i="5"/>
  <c r="D411" i="5"/>
  <c r="A151" i="5"/>
  <c r="H151" i="5"/>
  <c r="B151" i="5"/>
  <c r="D151" i="5"/>
  <c r="A152" i="5"/>
  <c r="H152" i="5"/>
  <c r="B152" i="5"/>
  <c r="D152" i="5"/>
  <c r="A153" i="5"/>
  <c r="H153" i="5"/>
  <c r="B153" i="5"/>
  <c r="D153" i="5"/>
  <c r="A154" i="5"/>
  <c r="H154" i="5"/>
  <c r="B154" i="5"/>
  <c r="D154" i="5"/>
  <c r="A155" i="5"/>
  <c r="H155" i="5"/>
  <c r="B155" i="5"/>
  <c r="D155" i="5"/>
  <c r="A156" i="5"/>
  <c r="H156" i="5"/>
  <c r="B156" i="5"/>
  <c r="D156" i="5"/>
  <c r="A412" i="5"/>
  <c r="H412" i="5"/>
  <c r="B412" i="5"/>
  <c r="D412" i="5"/>
  <c r="A413" i="5"/>
  <c r="H413" i="5"/>
  <c r="B413" i="5"/>
  <c r="D413" i="5"/>
  <c r="A157" i="5"/>
  <c r="H157" i="5"/>
  <c r="B157" i="5"/>
  <c r="D157" i="5"/>
  <c r="A414" i="5"/>
  <c r="H414" i="5"/>
  <c r="B414" i="5"/>
  <c r="D414" i="5"/>
  <c r="A158" i="5"/>
  <c r="H158" i="5"/>
  <c r="B158" i="5"/>
  <c r="D158" i="5"/>
  <c r="A159" i="5"/>
  <c r="H159" i="5"/>
  <c r="B159" i="5"/>
  <c r="D159" i="5"/>
  <c r="A160" i="5"/>
  <c r="H160" i="5"/>
  <c r="B160" i="5"/>
  <c r="D160" i="5"/>
  <c r="A161" i="5"/>
  <c r="H161" i="5"/>
  <c r="B161" i="5"/>
  <c r="D161" i="5"/>
  <c r="A162" i="5"/>
  <c r="H162" i="5"/>
  <c r="B162" i="5"/>
  <c r="D162" i="5"/>
  <c r="A163" i="5"/>
  <c r="H163" i="5"/>
  <c r="B163" i="5"/>
  <c r="D163" i="5"/>
  <c r="A415" i="5"/>
  <c r="H415" i="5"/>
  <c r="B415" i="5"/>
  <c r="D415" i="5"/>
  <c r="A164" i="5"/>
  <c r="H164" i="5"/>
  <c r="B164" i="5"/>
  <c r="D164" i="5"/>
  <c r="A165" i="5"/>
  <c r="H165" i="5"/>
  <c r="B165" i="5"/>
  <c r="D165" i="5"/>
  <c r="A166" i="5"/>
  <c r="H166" i="5"/>
  <c r="B166" i="5"/>
  <c r="D166" i="5"/>
  <c r="A167" i="5"/>
  <c r="H167" i="5"/>
  <c r="B167" i="5"/>
  <c r="D167" i="5"/>
  <c r="A168" i="5"/>
  <c r="H168" i="5"/>
  <c r="B168" i="5"/>
  <c r="D168" i="5"/>
  <c r="A169" i="5"/>
  <c r="H169" i="5"/>
  <c r="B169" i="5"/>
  <c r="D169" i="5"/>
  <c r="A170" i="5"/>
  <c r="H170" i="5"/>
  <c r="B170" i="5"/>
  <c r="D170" i="5"/>
  <c r="A171" i="5"/>
  <c r="H171" i="5"/>
  <c r="B171" i="5"/>
  <c r="D171" i="5"/>
  <c r="A172" i="5"/>
  <c r="H172" i="5"/>
  <c r="B172" i="5"/>
  <c r="D172" i="5"/>
  <c r="A173" i="5"/>
  <c r="H173" i="5"/>
  <c r="B173" i="5"/>
  <c r="D173" i="5"/>
  <c r="A174" i="5"/>
  <c r="H174" i="5"/>
  <c r="B174" i="5"/>
  <c r="D174" i="5"/>
  <c r="A175" i="5"/>
  <c r="H175" i="5"/>
  <c r="B175" i="5"/>
  <c r="D175" i="5"/>
  <c r="A176" i="5"/>
  <c r="H176" i="5"/>
  <c r="B176" i="5"/>
  <c r="D176" i="5"/>
  <c r="A177" i="5"/>
  <c r="H177" i="5"/>
  <c r="B177" i="5"/>
  <c r="D177" i="5"/>
  <c r="A178" i="5"/>
  <c r="H178" i="5"/>
  <c r="B178" i="5"/>
  <c r="D178" i="5"/>
  <c r="A179" i="5"/>
  <c r="H179" i="5"/>
  <c r="B179" i="5"/>
  <c r="D179" i="5"/>
  <c r="A180" i="5"/>
  <c r="H180" i="5"/>
  <c r="B180" i="5"/>
  <c r="D180" i="5"/>
  <c r="A416" i="5"/>
  <c r="H416" i="5"/>
  <c r="B416" i="5"/>
  <c r="D416" i="5"/>
  <c r="A181" i="5"/>
  <c r="H181" i="5"/>
  <c r="B181" i="5"/>
  <c r="D181" i="5"/>
  <c r="A417" i="5"/>
  <c r="H417" i="5"/>
  <c r="B417" i="5"/>
  <c r="D417" i="5"/>
  <c r="H359" i="5"/>
  <c r="B359" i="5"/>
  <c r="D359" i="5"/>
  <c r="A359" i="5"/>
  <c r="H358" i="5"/>
  <c r="B358" i="5"/>
  <c r="D358" i="5"/>
  <c r="A358" i="5"/>
  <c r="H357" i="5"/>
  <c r="B357" i="5"/>
  <c r="D357" i="5"/>
  <c r="A357" i="5"/>
  <c r="H356" i="5"/>
  <c r="B356" i="5"/>
  <c r="D356" i="5"/>
  <c r="A356" i="5"/>
  <c r="H355" i="5"/>
  <c r="B355" i="5"/>
  <c r="D355" i="5"/>
  <c r="A355" i="5"/>
  <c r="H354" i="5"/>
  <c r="B354" i="5"/>
  <c r="D354" i="5"/>
  <c r="A354" i="5"/>
  <c r="H353" i="5"/>
  <c r="B353" i="5"/>
  <c r="D353" i="5"/>
  <c r="A353" i="5"/>
  <c r="H352" i="5"/>
  <c r="B352" i="5"/>
  <c r="D352" i="5"/>
  <c r="A352" i="5"/>
  <c r="H351" i="5"/>
  <c r="B351" i="5"/>
  <c r="D351" i="5"/>
  <c r="A351" i="5"/>
  <c r="H350" i="5"/>
  <c r="B350" i="5"/>
  <c r="D350" i="5"/>
  <c r="A350" i="5"/>
  <c r="H349" i="5"/>
  <c r="B349" i="5"/>
  <c r="D349" i="5"/>
  <c r="A349" i="5"/>
  <c r="H348" i="5"/>
  <c r="B348" i="5"/>
  <c r="D348" i="5"/>
  <c r="A348" i="5"/>
  <c r="H347" i="5"/>
  <c r="B347" i="5"/>
  <c r="D347" i="5"/>
  <c r="A347" i="5"/>
  <c r="H346" i="5"/>
  <c r="B346" i="5"/>
  <c r="D346" i="5"/>
  <c r="A346" i="5"/>
  <c r="H345" i="5"/>
  <c r="B345" i="5"/>
  <c r="D345" i="5"/>
  <c r="A345" i="5"/>
  <c r="H344" i="5"/>
  <c r="B344" i="5"/>
  <c r="D344" i="5"/>
  <c r="A344" i="5"/>
  <c r="H343" i="5"/>
  <c r="B343" i="5"/>
  <c r="D343" i="5"/>
  <c r="A343" i="5"/>
  <c r="H342" i="5"/>
  <c r="B342" i="5"/>
  <c r="D342" i="5"/>
  <c r="A342" i="5"/>
  <c r="H341" i="5"/>
  <c r="B341" i="5"/>
  <c r="D341" i="5"/>
  <c r="A341" i="5"/>
  <c r="H340" i="5"/>
  <c r="B340" i="5"/>
  <c r="D340" i="5"/>
  <c r="A340" i="5"/>
  <c r="H339" i="5"/>
  <c r="B339" i="5"/>
  <c r="D339" i="5"/>
  <c r="A339" i="5"/>
  <c r="H338" i="5"/>
  <c r="B338" i="5"/>
  <c r="D338" i="5"/>
  <c r="A338" i="5"/>
  <c r="H337" i="5"/>
  <c r="B337" i="5"/>
  <c r="D337" i="5"/>
  <c r="A337" i="5"/>
  <c r="H336" i="5"/>
  <c r="B336" i="5"/>
  <c r="D336" i="5"/>
  <c r="A336" i="5"/>
  <c r="H335" i="5"/>
  <c r="B335" i="5"/>
  <c r="D335" i="5"/>
  <c r="A335" i="5"/>
  <c r="H334" i="5"/>
  <c r="B334" i="5"/>
  <c r="D334" i="5"/>
  <c r="A334" i="5"/>
  <c r="H333" i="5"/>
  <c r="B333" i="5"/>
  <c r="D333" i="5"/>
  <c r="A333" i="5"/>
  <c r="H332" i="5"/>
  <c r="B332" i="5"/>
  <c r="D332" i="5"/>
  <c r="A332" i="5"/>
  <c r="H331" i="5"/>
  <c r="B331" i="5"/>
  <c r="D331" i="5"/>
  <c r="A331" i="5"/>
  <c r="H330" i="5"/>
  <c r="B330" i="5"/>
  <c r="D330" i="5"/>
  <c r="A330" i="5"/>
  <c r="H329" i="5"/>
  <c r="B329" i="5"/>
  <c r="D329" i="5"/>
  <c r="A329" i="5"/>
  <c r="H328" i="5"/>
  <c r="B328" i="5"/>
  <c r="D328" i="5"/>
  <c r="A328" i="5"/>
  <c r="H327" i="5"/>
  <c r="B327" i="5"/>
  <c r="D327" i="5"/>
  <c r="A327" i="5"/>
  <c r="H326" i="5"/>
  <c r="B326" i="5"/>
  <c r="D326" i="5"/>
  <c r="A326" i="5"/>
  <c r="H325" i="5"/>
  <c r="B325" i="5"/>
  <c r="D325" i="5"/>
  <c r="A325" i="5"/>
  <c r="H324" i="5"/>
  <c r="B324" i="5"/>
  <c r="D324" i="5"/>
  <c r="A324" i="5"/>
  <c r="H323" i="5"/>
  <c r="B323" i="5"/>
  <c r="D323" i="5"/>
  <c r="A323" i="5"/>
  <c r="H322" i="5"/>
  <c r="B322" i="5"/>
  <c r="D322" i="5"/>
  <c r="A322" i="5"/>
  <c r="H321" i="5"/>
  <c r="B321" i="5"/>
  <c r="D321" i="5"/>
  <c r="A321" i="5"/>
  <c r="H320" i="5"/>
  <c r="B320" i="5"/>
  <c r="D320" i="5"/>
  <c r="A320" i="5"/>
  <c r="H319" i="5"/>
  <c r="B319" i="5"/>
  <c r="D319" i="5"/>
  <c r="A319" i="5"/>
  <c r="H318" i="5"/>
  <c r="B318" i="5"/>
  <c r="D318" i="5"/>
  <c r="A318" i="5"/>
  <c r="H317" i="5"/>
  <c r="B317" i="5"/>
  <c r="D317" i="5"/>
  <c r="A317" i="5"/>
  <c r="H316" i="5"/>
  <c r="B316" i="5"/>
  <c r="D316" i="5"/>
  <c r="A316" i="5"/>
  <c r="H315" i="5"/>
  <c r="B315" i="5"/>
  <c r="D315" i="5"/>
  <c r="A315" i="5"/>
  <c r="H314" i="5"/>
  <c r="B314" i="5"/>
  <c r="D314" i="5"/>
  <c r="A314" i="5"/>
  <c r="H313" i="5"/>
  <c r="B313" i="5"/>
  <c r="D313" i="5"/>
  <c r="A313" i="5"/>
  <c r="H312" i="5"/>
  <c r="B312" i="5"/>
  <c r="D312" i="5"/>
  <c r="A312" i="5"/>
  <c r="H311" i="5"/>
  <c r="B311" i="5"/>
  <c r="D311" i="5"/>
  <c r="A311" i="5"/>
  <c r="H310" i="5"/>
  <c r="B310" i="5"/>
  <c r="D310" i="5"/>
  <c r="A310" i="5"/>
  <c r="H309" i="5"/>
  <c r="B309" i="5"/>
  <c r="D309" i="5"/>
  <c r="A309" i="5"/>
  <c r="H308" i="5"/>
  <c r="B308" i="5"/>
  <c r="D308" i="5"/>
  <c r="A308" i="5"/>
  <c r="H307" i="5"/>
  <c r="B307" i="5"/>
  <c r="D307" i="5"/>
  <c r="A307" i="5"/>
  <c r="H306" i="5"/>
  <c r="B306" i="5"/>
  <c r="D306" i="5"/>
  <c r="A306" i="5"/>
  <c r="H305" i="5"/>
  <c r="B305" i="5"/>
  <c r="D305" i="5"/>
  <c r="A305" i="5"/>
  <c r="H304" i="5"/>
  <c r="B304" i="5"/>
  <c r="D304" i="5"/>
  <c r="A304" i="5"/>
  <c r="H303" i="5"/>
  <c r="B303" i="5"/>
  <c r="D303" i="5"/>
  <c r="A303" i="5"/>
  <c r="H302" i="5"/>
  <c r="B302" i="5"/>
  <c r="D302" i="5"/>
  <c r="A302" i="5"/>
  <c r="H301" i="5"/>
  <c r="B301" i="5"/>
  <c r="D301" i="5"/>
  <c r="A301" i="5"/>
  <c r="H300" i="5"/>
  <c r="B300" i="5"/>
  <c r="D300" i="5"/>
  <c r="A300" i="5"/>
  <c r="H299" i="5"/>
  <c r="B299" i="5"/>
  <c r="D299" i="5"/>
  <c r="A299" i="5"/>
  <c r="H298" i="5"/>
  <c r="B298" i="5"/>
  <c r="D298" i="5"/>
  <c r="A298" i="5"/>
  <c r="H297" i="5"/>
  <c r="B297" i="5"/>
  <c r="D297" i="5"/>
  <c r="A297" i="5"/>
  <c r="H296" i="5"/>
  <c r="B296" i="5"/>
  <c r="D296" i="5"/>
  <c r="A296" i="5"/>
  <c r="H295" i="5"/>
  <c r="B295" i="5"/>
  <c r="D295" i="5"/>
  <c r="A295" i="5"/>
  <c r="H294" i="5"/>
  <c r="B294" i="5"/>
  <c r="D294" i="5"/>
  <c r="A294" i="5"/>
  <c r="H293" i="5"/>
  <c r="B293" i="5"/>
  <c r="D293" i="5"/>
  <c r="A293" i="5"/>
  <c r="H292" i="5"/>
  <c r="B292" i="5"/>
  <c r="D292" i="5"/>
  <c r="A292" i="5"/>
  <c r="H291" i="5"/>
  <c r="B291" i="5"/>
  <c r="D291" i="5"/>
  <c r="A291" i="5"/>
  <c r="H290" i="5"/>
  <c r="B290" i="5"/>
  <c r="D290" i="5"/>
  <c r="A290" i="5"/>
  <c r="H289" i="5"/>
  <c r="B289" i="5"/>
  <c r="D289" i="5"/>
  <c r="A289" i="5"/>
  <c r="H288" i="5"/>
  <c r="B288" i="5"/>
  <c r="D288" i="5"/>
  <c r="A288" i="5"/>
  <c r="H287" i="5"/>
  <c r="B287" i="5"/>
  <c r="D287" i="5"/>
  <c r="A287" i="5"/>
  <c r="H286" i="5"/>
  <c r="B286" i="5"/>
  <c r="D286" i="5"/>
  <c r="A286" i="5"/>
  <c r="H285" i="5"/>
  <c r="B285" i="5"/>
  <c r="D285" i="5"/>
  <c r="A285" i="5"/>
  <c r="H284" i="5"/>
  <c r="B284" i="5"/>
  <c r="D284" i="5"/>
  <c r="A284" i="5"/>
  <c r="H283" i="5"/>
  <c r="B283" i="5"/>
  <c r="D283" i="5"/>
  <c r="A283" i="5"/>
  <c r="H282" i="5"/>
  <c r="B282" i="5"/>
  <c r="D282" i="5"/>
  <c r="A282" i="5"/>
  <c r="H281" i="5"/>
  <c r="B281" i="5"/>
  <c r="D281" i="5"/>
  <c r="A281" i="5"/>
  <c r="H280" i="5"/>
  <c r="B280" i="5"/>
  <c r="D280" i="5"/>
  <c r="A280" i="5"/>
  <c r="H279" i="5"/>
  <c r="B279" i="5"/>
  <c r="D279" i="5"/>
  <c r="A279" i="5"/>
  <c r="H278" i="5"/>
  <c r="B278" i="5"/>
  <c r="D278" i="5"/>
  <c r="A278" i="5"/>
  <c r="H277" i="5"/>
  <c r="B277" i="5"/>
  <c r="D277" i="5"/>
  <c r="A277" i="5"/>
  <c r="H276" i="5"/>
  <c r="B276" i="5"/>
  <c r="D276" i="5"/>
  <c r="A276" i="5"/>
  <c r="H275" i="5"/>
  <c r="B275" i="5"/>
  <c r="D275" i="5"/>
  <c r="A275" i="5"/>
  <c r="H274" i="5"/>
  <c r="B274" i="5"/>
  <c r="D274" i="5"/>
  <c r="A274" i="5"/>
  <c r="H273" i="5"/>
  <c r="B273" i="5"/>
  <c r="D273" i="5"/>
  <c r="A273" i="5"/>
  <c r="H272" i="5"/>
  <c r="B272" i="5"/>
  <c r="D272" i="5"/>
  <c r="A272" i="5"/>
  <c r="H271" i="5"/>
  <c r="B271" i="5"/>
  <c r="D271" i="5"/>
  <c r="A271" i="5"/>
  <c r="H270" i="5"/>
  <c r="B270" i="5"/>
  <c r="D270" i="5"/>
  <c r="A270" i="5"/>
  <c r="H269" i="5"/>
  <c r="B269" i="5"/>
  <c r="D269" i="5"/>
  <c r="A269" i="5"/>
  <c r="H268" i="5"/>
  <c r="B268" i="5"/>
  <c r="D268" i="5"/>
  <c r="A268" i="5"/>
  <c r="H267" i="5"/>
  <c r="B267" i="5"/>
  <c r="D267" i="5"/>
  <c r="A267" i="5"/>
  <c r="H266" i="5"/>
  <c r="B266" i="5"/>
  <c r="D266" i="5"/>
  <c r="A266" i="5"/>
  <c r="H265" i="5"/>
  <c r="B265" i="5"/>
  <c r="D265" i="5"/>
  <c r="A265" i="5"/>
  <c r="H264" i="5"/>
  <c r="B264" i="5"/>
  <c r="D264" i="5"/>
  <c r="A264" i="5"/>
  <c r="H263" i="5"/>
  <c r="B263" i="5"/>
  <c r="D263" i="5"/>
  <c r="A263" i="5"/>
  <c r="H262" i="5"/>
  <c r="B262" i="5"/>
  <c r="D262" i="5"/>
  <c r="A262" i="5"/>
  <c r="H261" i="5"/>
  <c r="B261" i="5"/>
  <c r="D261" i="5"/>
  <c r="A261" i="5"/>
  <c r="H260" i="5"/>
  <c r="B260" i="5"/>
  <c r="D260" i="5"/>
  <c r="A260" i="5"/>
  <c r="H259" i="5"/>
  <c r="B259" i="5"/>
  <c r="D259" i="5"/>
  <c r="A259" i="5"/>
  <c r="H258" i="5"/>
  <c r="B258" i="5"/>
  <c r="D258" i="5"/>
  <c r="A258" i="5"/>
  <c r="H257" i="5"/>
  <c r="B257" i="5"/>
  <c r="D257" i="5"/>
  <c r="A257" i="5"/>
  <c r="H256" i="5"/>
  <c r="B256" i="5"/>
  <c r="D256" i="5"/>
  <c r="A256" i="5"/>
  <c r="H255" i="5"/>
  <c r="B255" i="5"/>
  <c r="D255" i="5"/>
  <c r="A255" i="5"/>
  <c r="H254" i="5"/>
  <c r="B254" i="5"/>
  <c r="D254" i="5"/>
  <c r="A254" i="5"/>
  <c r="H253" i="5"/>
  <c r="F253" i="5"/>
  <c r="D253" i="5"/>
  <c r="B253" i="5"/>
  <c r="A253" i="5"/>
  <c r="H252" i="5"/>
  <c r="B252" i="5"/>
  <c r="F252" i="5"/>
  <c r="D252" i="5"/>
  <c r="A252" i="5"/>
  <c r="H251" i="5"/>
  <c r="B251" i="5"/>
  <c r="F251" i="5"/>
  <c r="D251" i="5"/>
  <c r="A251" i="5"/>
  <c r="H250" i="5"/>
  <c r="B250" i="5"/>
  <c r="F250" i="5"/>
  <c r="D250" i="5"/>
  <c r="A250" i="5"/>
  <c r="H249" i="5"/>
  <c r="F249" i="5"/>
  <c r="D249" i="5"/>
  <c r="B249" i="5"/>
  <c r="A249" i="5"/>
  <c r="H248" i="5"/>
  <c r="B248" i="5"/>
  <c r="D248" i="5"/>
  <c r="A248" i="5"/>
  <c r="H247" i="5"/>
  <c r="B247" i="5"/>
  <c r="D247" i="5"/>
  <c r="A247" i="5"/>
  <c r="H246" i="5"/>
  <c r="B246" i="5"/>
  <c r="D246" i="5"/>
  <c r="A246" i="5"/>
  <c r="H245" i="5"/>
  <c r="B245" i="5"/>
  <c r="D245" i="5"/>
  <c r="A245" i="5"/>
  <c r="H244" i="5"/>
  <c r="B244" i="5"/>
  <c r="D244" i="5"/>
  <c r="A244" i="5"/>
  <c r="H243" i="5"/>
  <c r="B243" i="5"/>
  <c r="D243" i="5"/>
  <c r="A243" i="5"/>
  <c r="H242" i="5"/>
  <c r="B242" i="5"/>
  <c r="D242" i="5"/>
  <c r="A242" i="5"/>
  <c r="H241" i="5"/>
  <c r="B241" i="5"/>
  <c r="D241" i="5"/>
  <c r="A241" i="5"/>
  <c r="H240" i="5"/>
  <c r="B240" i="5"/>
  <c r="D240" i="5"/>
  <c r="A240" i="5"/>
  <c r="H239" i="5"/>
  <c r="B239" i="5"/>
  <c r="D239" i="5"/>
  <c r="A239" i="5"/>
  <c r="H238" i="5"/>
  <c r="B238" i="5"/>
  <c r="D238" i="5"/>
  <c r="A238" i="5"/>
  <c r="H237" i="5"/>
  <c r="B237" i="5"/>
  <c r="D237" i="5"/>
  <c r="A237" i="5"/>
  <c r="H236" i="5"/>
  <c r="B236" i="5"/>
  <c r="D236" i="5"/>
  <c r="A236" i="5"/>
  <c r="H235" i="5"/>
  <c r="B235" i="5"/>
  <c r="D235" i="5"/>
  <c r="A235" i="5"/>
  <c r="H234" i="5"/>
  <c r="B234" i="5"/>
  <c r="D234" i="5"/>
  <c r="A234" i="5"/>
  <c r="H233" i="5"/>
  <c r="B233" i="5"/>
  <c r="D233" i="5"/>
  <c r="A233" i="5"/>
  <c r="H232" i="5"/>
  <c r="B232" i="5"/>
  <c r="D232" i="5"/>
  <c r="A232" i="5"/>
  <c r="H231" i="5"/>
  <c r="B231" i="5"/>
  <c r="D231" i="5"/>
  <c r="A231" i="5"/>
  <c r="H230" i="5"/>
  <c r="B230" i="5"/>
  <c r="D230" i="5"/>
  <c r="A230" i="5"/>
  <c r="H229" i="5"/>
  <c r="B229" i="5"/>
  <c r="D229" i="5"/>
  <c r="A229" i="5"/>
  <c r="H228" i="5"/>
  <c r="B228" i="5"/>
  <c r="D228" i="5"/>
  <c r="A228" i="5"/>
  <c r="H227" i="5"/>
  <c r="B227" i="5"/>
  <c r="D227" i="5"/>
  <c r="A227" i="5"/>
  <c r="H226" i="5"/>
  <c r="B226" i="5"/>
  <c r="D226" i="5"/>
  <c r="A226" i="5"/>
  <c r="H225" i="5"/>
  <c r="B225" i="5"/>
  <c r="D225" i="5"/>
  <c r="A225" i="5"/>
  <c r="H224" i="5"/>
  <c r="B224" i="5"/>
  <c r="D224" i="5"/>
  <c r="A224" i="5"/>
  <c r="H223" i="5"/>
  <c r="B223" i="5"/>
  <c r="D223" i="5"/>
  <c r="A223" i="5"/>
  <c r="H222" i="5"/>
  <c r="B222" i="5"/>
  <c r="D222" i="5"/>
  <c r="A222" i="5"/>
  <c r="H221" i="5"/>
  <c r="B221" i="5"/>
  <c r="D221" i="5"/>
  <c r="A221" i="5"/>
  <c r="H220" i="5"/>
  <c r="B220" i="5"/>
  <c r="D220" i="5"/>
  <c r="A220" i="5"/>
  <c r="H219" i="5"/>
  <c r="B219" i="5"/>
  <c r="D219" i="5"/>
  <c r="A219" i="5"/>
  <c r="H218" i="5"/>
  <c r="B218" i="5"/>
  <c r="D218" i="5"/>
  <c r="A218" i="5"/>
  <c r="H217" i="5"/>
  <c r="B217" i="5"/>
  <c r="D217" i="5"/>
  <c r="A217" i="5"/>
  <c r="H216" i="5"/>
  <c r="B216" i="5"/>
  <c r="D216" i="5"/>
  <c r="A216" i="5"/>
  <c r="H215" i="5"/>
  <c r="B215" i="5"/>
  <c r="D215" i="5"/>
  <c r="A215" i="5"/>
  <c r="H214" i="5"/>
  <c r="B214" i="5"/>
  <c r="D214" i="5"/>
  <c r="A214" i="5"/>
  <c r="H213" i="5"/>
  <c r="B213" i="5"/>
  <c r="D213" i="5"/>
  <c r="A213" i="5"/>
  <c r="H212" i="5"/>
  <c r="B212" i="5"/>
  <c r="D212" i="5"/>
  <c r="A212" i="5"/>
  <c r="H211" i="5"/>
  <c r="B211" i="5"/>
  <c r="D211" i="5"/>
  <c r="A211" i="5"/>
  <c r="H210" i="5"/>
  <c r="B210" i="5"/>
  <c r="D210" i="5"/>
  <c r="A210" i="5"/>
  <c r="H209" i="5"/>
  <c r="B209" i="5"/>
  <c r="D209" i="5"/>
  <c r="A209" i="5"/>
  <c r="H208" i="5"/>
  <c r="B208" i="5"/>
  <c r="D208" i="5"/>
  <c r="A208" i="5"/>
  <c r="H207" i="5"/>
  <c r="B207" i="5"/>
  <c r="D207" i="5"/>
  <c r="A207" i="5"/>
  <c r="H206" i="5"/>
  <c r="B206" i="5"/>
  <c r="D206" i="5"/>
  <c r="A206" i="5"/>
  <c r="H205" i="5"/>
  <c r="B205" i="5"/>
  <c r="D205" i="5"/>
  <c r="A205" i="5"/>
  <c r="H204" i="5"/>
  <c r="B204" i="5"/>
  <c r="D204" i="5"/>
  <c r="A204" i="5"/>
  <c r="H203" i="5"/>
  <c r="B203" i="5"/>
  <c r="D203" i="5"/>
  <c r="A203" i="5"/>
  <c r="H202" i="5"/>
  <c r="B202" i="5"/>
  <c r="D202" i="5"/>
  <c r="A202" i="5"/>
  <c r="H201" i="5"/>
  <c r="B201" i="5"/>
  <c r="D201" i="5"/>
  <c r="A201" i="5"/>
  <c r="H200" i="5"/>
  <c r="B200" i="5"/>
  <c r="D200" i="5"/>
  <c r="A200" i="5"/>
  <c r="H199" i="5"/>
  <c r="B199" i="5"/>
  <c r="D199" i="5"/>
  <c r="A199" i="5"/>
  <c r="H198" i="5"/>
  <c r="B198" i="5"/>
  <c r="D198" i="5"/>
  <c r="A198" i="5"/>
  <c r="H197" i="5"/>
  <c r="B197" i="5"/>
  <c r="D197" i="5"/>
  <c r="A197" i="5"/>
  <c r="H196" i="5"/>
  <c r="B196" i="5"/>
  <c r="D196" i="5"/>
  <c r="A196" i="5"/>
  <c r="H195" i="5"/>
  <c r="B195" i="5"/>
  <c r="D195" i="5"/>
  <c r="A195" i="5"/>
  <c r="H194" i="5"/>
  <c r="B194" i="5"/>
  <c r="D194" i="5"/>
  <c r="A194" i="5"/>
  <c r="H193" i="5"/>
  <c r="B193" i="5"/>
  <c r="D193" i="5"/>
  <c r="A193" i="5"/>
  <c r="H192" i="5"/>
  <c r="B192" i="5"/>
  <c r="D192" i="5"/>
  <c r="A192" i="5"/>
  <c r="H191" i="5"/>
  <c r="B191" i="5"/>
  <c r="D191" i="5"/>
  <c r="A191" i="5"/>
  <c r="H190" i="5"/>
  <c r="B190" i="5"/>
  <c r="D190" i="5"/>
  <c r="A190" i="5"/>
  <c r="H189" i="5"/>
  <c r="B189" i="5"/>
  <c r="D189" i="5"/>
  <c r="A189" i="5"/>
  <c r="H188" i="5"/>
  <c r="B188" i="5"/>
  <c r="D188" i="5"/>
  <c r="A188" i="5"/>
  <c r="H187" i="5"/>
  <c r="B187" i="5"/>
  <c r="D187" i="5"/>
  <c r="A187" i="5"/>
  <c r="H186" i="5"/>
  <c r="B186" i="5"/>
  <c r="D186" i="5"/>
  <c r="A186" i="5"/>
  <c r="H185" i="5"/>
  <c r="B185" i="5"/>
  <c r="D185" i="5"/>
  <c r="A185" i="5"/>
  <c r="H184" i="5"/>
  <c r="B184" i="5"/>
  <c r="D184" i="5"/>
  <c r="A184" i="5"/>
  <c r="H183" i="5"/>
  <c r="B183" i="5"/>
  <c r="D183" i="5"/>
  <c r="A183" i="5"/>
  <c r="H182" i="5"/>
  <c r="B182" i="5"/>
  <c r="D182" i="5"/>
  <c r="A182" i="5"/>
  <c r="Q453" i="4"/>
  <c r="Q455" i="4"/>
  <c r="Q459" i="4"/>
  <c r="Q456" i="4"/>
  <c r="Q440" i="4"/>
  <c r="Q441" i="4"/>
  <c r="Q449" i="4"/>
  <c r="Q454" i="4"/>
  <c r="Q442" i="4"/>
  <c r="Q443" i="4"/>
  <c r="Q444" i="4"/>
  <c r="Q448" i="4"/>
  <c r="Q421" i="4"/>
  <c r="Q422" i="4"/>
  <c r="Q423" i="4"/>
  <c r="Q427" i="4"/>
  <c r="Q445" i="4"/>
  <c r="Q452" i="4"/>
  <c r="Q450" i="4"/>
  <c r="Q451" i="4"/>
  <c r="Q339" i="4"/>
  <c r="B339" i="4"/>
  <c r="Q334" i="4"/>
  <c r="B334" i="4"/>
  <c r="Q332" i="4"/>
  <c r="B332" i="4"/>
  <c r="Q326" i="4"/>
  <c r="Q321" i="4"/>
  <c r="Q318" i="4"/>
  <c r="B318" i="4"/>
  <c r="Q311" i="4"/>
  <c r="B311" i="4"/>
  <c r="Q309" i="4"/>
  <c r="B309" i="4"/>
  <c r="Q307" i="4"/>
  <c r="B307" i="4"/>
  <c r="Q303" i="4"/>
  <c r="Q298" i="4"/>
  <c r="Q296" i="4"/>
  <c r="B296" i="4"/>
  <c r="Q286" i="4"/>
  <c r="Q283" i="4"/>
  <c r="B283" i="4"/>
  <c r="Q277" i="4"/>
  <c r="B277" i="4"/>
  <c r="Q271" i="4"/>
  <c r="Q265" i="4"/>
  <c r="Q256" i="4"/>
  <c r="B256" i="4"/>
  <c r="Q218" i="4"/>
  <c r="B218" i="4"/>
  <c r="Q213" i="4"/>
  <c r="B213" i="4"/>
  <c r="Q210" i="4"/>
  <c r="E184" i="1"/>
  <c r="F184" i="1"/>
  <c r="G184" i="1"/>
  <c r="N184" i="1"/>
  <c r="E181" i="1"/>
  <c r="F181" i="1"/>
  <c r="G181" i="1"/>
  <c r="E182" i="1"/>
  <c r="F182" i="1"/>
  <c r="G182" i="1"/>
  <c r="N182" i="1"/>
  <c r="E183" i="1"/>
  <c r="F183" i="1"/>
  <c r="G183" i="1"/>
  <c r="E185" i="1"/>
  <c r="E186" i="1"/>
  <c r="E187" i="1"/>
  <c r="F187" i="1"/>
  <c r="G187" i="1"/>
  <c r="N187" i="1"/>
  <c r="E188" i="1"/>
  <c r="B188" i="1"/>
  <c r="E189" i="1"/>
  <c r="F189" i="1"/>
  <c r="G189" i="1"/>
  <c r="N189" i="1"/>
  <c r="E190" i="1"/>
  <c r="E191" i="1"/>
  <c r="F191" i="1"/>
  <c r="E192" i="1"/>
  <c r="E193" i="1"/>
  <c r="E194" i="1"/>
  <c r="E195" i="1"/>
  <c r="F195" i="1"/>
  <c r="G195" i="1"/>
  <c r="N195" i="1"/>
  <c r="E196" i="1"/>
  <c r="B196" i="1"/>
  <c r="F196" i="1"/>
  <c r="G196" i="1"/>
  <c r="N196" i="1"/>
  <c r="E197" i="1"/>
  <c r="E198" i="1"/>
  <c r="E199" i="1"/>
  <c r="F199" i="1"/>
  <c r="G199" i="1"/>
  <c r="E200" i="1"/>
  <c r="B200" i="1"/>
  <c r="F200" i="1"/>
  <c r="G200" i="1"/>
  <c r="N200" i="1"/>
  <c r="E201" i="1"/>
  <c r="E202" i="1"/>
  <c r="E203" i="1"/>
  <c r="F203" i="1"/>
  <c r="G203" i="1"/>
  <c r="N203" i="1"/>
  <c r="E204" i="1"/>
  <c r="E205" i="1"/>
  <c r="E206" i="1"/>
  <c r="E133" i="1"/>
  <c r="F133" i="1"/>
  <c r="G133" i="1"/>
  <c r="E134" i="1"/>
  <c r="F134" i="1"/>
  <c r="E135" i="1"/>
  <c r="F135" i="1"/>
  <c r="G135" i="1"/>
  <c r="N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K139" i="1"/>
  <c r="E140" i="1"/>
  <c r="F140" i="1"/>
  <c r="G140" i="1"/>
  <c r="E141" i="1"/>
  <c r="F141" i="1"/>
  <c r="E142" i="1"/>
  <c r="F142" i="1"/>
  <c r="G142" i="1"/>
  <c r="E143" i="1"/>
  <c r="F143" i="1"/>
  <c r="G143" i="1"/>
  <c r="E144" i="1"/>
  <c r="F144" i="1"/>
  <c r="G144" i="1"/>
  <c r="R144" i="1"/>
  <c r="E145" i="1"/>
  <c r="F145" i="1"/>
  <c r="G145" i="1"/>
  <c r="E146" i="1"/>
  <c r="F146" i="1"/>
  <c r="G146" i="1"/>
  <c r="E147" i="1"/>
  <c r="F147" i="1"/>
  <c r="G147" i="1"/>
  <c r="M147" i="1"/>
  <c r="E148" i="1"/>
  <c r="F148" i="1"/>
  <c r="E149" i="1"/>
  <c r="F149" i="1"/>
  <c r="G149" i="1"/>
  <c r="K149" i="1"/>
  <c r="E150" i="1"/>
  <c r="F150" i="1"/>
  <c r="G150" i="1"/>
  <c r="K150" i="1"/>
  <c r="E151" i="1"/>
  <c r="F151" i="1"/>
  <c r="G151" i="1"/>
  <c r="E152" i="1"/>
  <c r="F152" i="1"/>
  <c r="G152" i="1"/>
  <c r="E153" i="1"/>
  <c r="F153" i="1"/>
  <c r="G153" i="1"/>
  <c r="E154" i="1"/>
  <c r="F154" i="1"/>
  <c r="E155" i="1"/>
  <c r="F155" i="1"/>
  <c r="G155" i="1"/>
  <c r="M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M160" i="1"/>
  <c r="E161" i="1"/>
  <c r="F161" i="1"/>
  <c r="G161" i="1"/>
  <c r="E162" i="1"/>
  <c r="F162" i="1"/>
  <c r="G162" i="1"/>
  <c r="E163" i="1"/>
  <c r="F163" i="1"/>
  <c r="G163" i="1"/>
  <c r="E164" i="1"/>
  <c r="F164" i="1"/>
  <c r="E165" i="1"/>
  <c r="F165" i="1"/>
  <c r="G165" i="1"/>
  <c r="E166" i="1"/>
  <c r="F166" i="1"/>
  <c r="G166" i="1"/>
  <c r="M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J171" i="1"/>
  <c r="E172" i="1"/>
  <c r="F172" i="1"/>
  <c r="G172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J178" i="1"/>
  <c r="E179" i="1"/>
  <c r="F179" i="1"/>
  <c r="G179" i="1"/>
  <c r="N179" i="1"/>
  <c r="E180" i="1"/>
  <c r="F180" i="1"/>
  <c r="G180" i="1"/>
  <c r="N180" i="1"/>
  <c r="E173" i="1"/>
  <c r="F17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N199" i="1"/>
  <c r="Q199" i="1"/>
  <c r="Q200" i="1"/>
  <c r="Q201" i="1"/>
  <c r="Q202" i="1"/>
  <c r="Q203" i="1"/>
  <c r="Q204" i="1"/>
  <c r="Q205" i="1"/>
  <c r="Q206" i="1"/>
  <c r="B199" i="1"/>
  <c r="B195" i="1"/>
  <c r="B191" i="1"/>
  <c r="B189" i="1"/>
  <c r="B184" i="1"/>
  <c r="C17" i="4"/>
  <c r="Q208" i="4"/>
  <c r="Q211" i="4"/>
  <c r="Q212" i="4"/>
  <c r="Q214" i="4"/>
  <c r="Q215" i="4"/>
  <c r="Q220" i="4"/>
  <c r="Q224" i="4"/>
  <c r="Q226" i="4"/>
  <c r="Q228" i="4"/>
  <c r="Q229" i="4"/>
  <c r="Q230" i="4"/>
  <c r="Q237" i="4"/>
  <c r="Q238" i="4"/>
  <c r="Q239" i="4"/>
  <c r="Q241" i="4"/>
  <c r="Q242" i="4"/>
  <c r="Q243" i="4"/>
  <c r="Q245" i="4"/>
  <c r="Q246" i="4"/>
  <c r="Q247" i="4"/>
  <c r="Q248" i="4"/>
  <c r="Q250" i="4"/>
  <c r="Q251" i="4"/>
  <c r="Q253" i="4"/>
  <c r="Q254" i="4"/>
  <c r="Q255" i="4"/>
  <c r="Q257" i="4"/>
  <c r="Q258" i="4"/>
  <c r="Q259" i="4"/>
  <c r="Q260" i="4"/>
  <c r="Q261" i="4"/>
  <c r="Q262" i="4"/>
  <c r="Q263" i="4"/>
  <c r="Q264" i="4"/>
  <c r="Q266" i="4"/>
  <c r="Q267" i="4"/>
  <c r="Q268" i="4"/>
  <c r="Q269" i="4"/>
  <c r="Q270" i="4"/>
  <c r="Q272" i="4"/>
  <c r="Q273" i="4"/>
  <c r="Q274" i="4"/>
  <c r="Q275" i="4"/>
  <c r="Q276" i="4"/>
  <c r="Q278" i="4"/>
  <c r="Q279" i="4"/>
  <c r="Q280" i="4"/>
  <c r="Q281" i="4"/>
  <c r="Q282" i="4"/>
  <c r="Q284" i="4"/>
  <c r="Q285" i="4"/>
  <c r="Q287" i="4"/>
  <c r="Q288" i="4"/>
  <c r="Q289" i="4"/>
  <c r="Q290" i="4"/>
  <c r="Q291" i="4"/>
  <c r="Q292" i="4"/>
  <c r="Q293" i="4"/>
  <c r="Q294" i="4"/>
  <c r="Q297" i="4"/>
  <c r="Q299" i="4"/>
  <c r="Q300" i="4"/>
  <c r="Q301" i="4"/>
  <c r="Q302" i="4"/>
  <c r="Q304" i="4"/>
  <c r="Q305" i="4"/>
  <c r="Q306" i="4"/>
  <c r="Q308" i="4"/>
  <c r="Q310" i="4"/>
  <c r="Q312" i="4"/>
  <c r="Q313" i="4"/>
  <c r="Q314" i="4"/>
  <c r="Q315" i="4"/>
  <c r="Q316" i="4"/>
  <c r="Q317" i="4"/>
  <c r="Q319" i="4"/>
  <c r="Q320" i="4"/>
  <c r="Q322" i="4"/>
  <c r="Q323" i="4"/>
  <c r="Q324" i="4"/>
  <c r="Q325" i="4"/>
  <c r="Q327" i="4"/>
  <c r="Q328" i="4"/>
  <c r="Q329" i="4"/>
  <c r="Q331" i="4"/>
  <c r="Q333" i="4"/>
  <c r="Q335" i="4"/>
  <c r="Q337" i="4"/>
  <c r="Q338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7" i="4"/>
  <c r="Q358" i="4"/>
  <c r="Q359" i="4"/>
  <c r="Q363" i="4"/>
  <c r="Q364" i="4"/>
  <c r="Q365" i="4"/>
  <c r="Q366" i="4"/>
  <c r="Q367" i="4"/>
  <c r="Q368" i="4"/>
  <c r="Q369" i="4"/>
  <c r="Q370" i="4"/>
  <c r="Q371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5" i="4"/>
  <c r="Q396" i="4"/>
  <c r="Q401" i="4"/>
  <c r="Q404" i="4"/>
  <c r="Q406" i="4"/>
  <c r="Q408" i="4"/>
  <c r="Q409" i="4"/>
  <c r="Q410" i="4"/>
  <c r="Q411" i="4"/>
  <c r="Q412" i="4"/>
  <c r="Q414" i="4"/>
  <c r="Q420" i="4"/>
  <c r="Q424" i="4"/>
  <c r="Q425" i="4"/>
  <c r="Q426" i="4"/>
  <c r="Q430" i="4"/>
  <c r="Q432" i="4"/>
  <c r="Q433" i="4"/>
  <c r="Q434" i="4"/>
  <c r="Q435" i="4"/>
  <c r="Q436" i="4"/>
  <c r="Q437" i="4"/>
  <c r="Q439" i="4"/>
  <c r="Q446" i="4"/>
  <c r="Q447" i="4"/>
  <c r="E24" i="1"/>
  <c r="F24" i="1"/>
  <c r="G24" i="1"/>
  <c r="N24" i="1"/>
  <c r="E25" i="1"/>
  <c r="F25" i="1"/>
  <c r="G25" i="1"/>
  <c r="N25" i="1"/>
  <c r="E26" i="1"/>
  <c r="F26" i="1"/>
  <c r="G26" i="1"/>
  <c r="N26" i="1"/>
  <c r="E27" i="1"/>
  <c r="F27" i="1"/>
  <c r="G27" i="1"/>
  <c r="N27" i="1"/>
  <c r="E28" i="1"/>
  <c r="F28" i="1"/>
  <c r="E29" i="1"/>
  <c r="F29" i="1"/>
  <c r="G29" i="1"/>
  <c r="N29" i="1"/>
  <c r="E31" i="1"/>
  <c r="F31" i="1"/>
  <c r="G31" i="1"/>
  <c r="N31" i="1"/>
  <c r="E37" i="1"/>
  <c r="F37" i="1"/>
  <c r="G37" i="1"/>
  <c r="N37" i="1"/>
  <c r="E39" i="1"/>
  <c r="F39" i="1"/>
  <c r="G39" i="1"/>
  <c r="N39" i="1"/>
  <c r="E40" i="1"/>
  <c r="F40" i="1"/>
  <c r="G40" i="1"/>
  <c r="N40" i="1"/>
  <c r="E43" i="1"/>
  <c r="F43" i="1"/>
  <c r="G43" i="1"/>
  <c r="N43" i="1"/>
  <c r="D11" i="1"/>
  <c r="P24" i="1"/>
  <c r="R24" i="1"/>
  <c r="D12" i="1"/>
  <c r="D13" i="1"/>
  <c r="Q24" i="1"/>
  <c r="Q25" i="1"/>
  <c r="Q26" i="1"/>
  <c r="Q27" i="1"/>
  <c r="Q28" i="1"/>
  <c r="Q29" i="1"/>
  <c r="Q31" i="1"/>
  <c r="Q37" i="1"/>
  <c r="Q39" i="1"/>
  <c r="Q40" i="1"/>
  <c r="Q43" i="1"/>
  <c r="E23" i="1"/>
  <c r="F23" i="1"/>
  <c r="G23" i="1"/>
  <c r="N23" i="1"/>
  <c r="E21" i="1"/>
  <c r="F21" i="1"/>
  <c r="G21" i="1"/>
  <c r="N21" i="1"/>
  <c r="E22" i="1"/>
  <c r="F22" i="1"/>
  <c r="G22" i="1"/>
  <c r="N22" i="1"/>
  <c r="Q23" i="1"/>
  <c r="Q22" i="1"/>
  <c r="Q21" i="1"/>
  <c r="E30" i="1"/>
  <c r="F30" i="1"/>
  <c r="E32" i="1"/>
  <c r="F32" i="1"/>
  <c r="E33" i="1"/>
  <c r="F33" i="1"/>
  <c r="E34" i="1"/>
  <c r="F34" i="1"/>
  <c r="G34" i="1"/>
  <c r="J34" i="1"/>
  <c r="E35" i="1"/>
  <c r="F35" i="1"/>
  <c r="E36" i="1"/>
  <c r="F36" i="1"/>
  <c r="G36" i="1"/>
  <c r="J36" i="1"/>
  <c r="E38" i="1"/>
  <c r="F38" i="1"/>
  <c r="E41" i="1"/>
  <c r="F41" i="1"/>
  <c r="E42" i="1"/>
  <c r="F42" i="1"/>
  <c r="G42" i="1"/>
  <c r="I42" i="1"/>
  <c r="E44" i="1"/>
  <c r="F44" i="1"/>
  <c r="E45" i="1"/>
  <c r="F45" i="1"/>
  <c r="G45" i="1"/>
  <c r="M45" i="1"/>
  <c r="E46" i="1"/>
  <c r="F46" i="1"/>
  <c r="G46" i="1"/>
  <c r="N46" i="1"/>
  <c r="E47" i="1"/>
  <c r="F47" i="1"/>
  <c r="E48" i="1"/>
  <c r="F48" i="1"/>
  <c r="E49" i="1"/>
  <c r="F49" i="1"/>
  <c r="G49" i="1"/>
  <c r="E50" i="1"/>
  <c r="F50" i="1"/>
  <c r="E51" i="1"/>
  <c r="F51" i="1"/>
  <c r="E52" i="1"/>
  <c r="F52" i="1"/>
  <c r="E53" i="1"/>
  <c r="F53" i="1"/>
  <c r="G53" i="1"/>
  <c r="M53" i="1"/>
  <c r="E54" i="1"/>
  <c r="F54" i="1"/>
  <c r="G54" i="1"/>
  <c r="I54" i="1"/>
  <c r="E55" i="1"/>
  <c r="F55" i="1"/>
  <c r="E56" i="1"/>
  <c r="F56" i="1"/>
  <c r="P56" i="1"/>
  <c r="E57" i="1"/>
  <c r="F57" i="1"/>
  <c r="E58" i="1"/>
  <c r="F58" i="1"/>
  <c r="E59" i="1"/>
  <c r="F59" i="1"/>
  <c r="E60" i="1"/>
  <c r="F60" i="1"/>
  <c r="E61" i="1"/>
  <c r="F61" i="1"/>
  <c r="G61" i="1"/>
  <c r="N61" i="1"/>
  <c r="E62" i="1"/>
  <c r="F62" i="1"/>
  <c r="E63" i="1"/>
  <c r="F63" i="1"/>
  <c r="G63" i="1"/>
  <c r="N63" i="1"/>
  <c r="E64" i="1"/>
  <c r="F64" i="1"/>
  <c r="E65" i="1"/>
  <c r="F65" i="1"/>
  <c r="E66" i="1"/>
  <c r="F66" i="1"/>
  <c r="E67" i="1"/>
  <c r="F67" i="1"/>
  <c r="G67" i="1"/>
  <c r="M67" i="1"/>
  <c r="E68" i="1"/>
  <c r="F68" i="1"/>
  <c r="E69" i="1"/>
  <c r="F69" i="1"/>
  <c r="G69" i="1"/>
  <c r="K69" i="1"/>
  <c r="E70" i="1"/>
  <c r="F70" i="1"/>
  <c r="G70" i="1"/>
  <c r="M70" i="1"/>
  <c r="E71" i="1"/>
  <c r="F71" i="1"/>
  <c r="E72" i="1"/>
  <c r="F72" i="1"/>
  <c r="E73" i="1"/>
  <c r="F73" i="1"/>
  <c r="G73" i="1"/>
  <c r="H73" i="1"/>
  <c r="E74" i="1"/>
  <c r="F74" i="1"/>
  <c r="E75" i="1"/>
  <c r="F75" i="1"/>
  <c r="G75" i="1"/>
  <c r="K75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E80" i="1"/>
  <c r="F80" i="1"/>
  <c r="G80" i="1"/>
  <c r="E81" i="1"/>
  <c r="F81" i="1"/>
  <c r="E82" i="1"/>
  <c r="F82" i="1"/>
  <c r="G82" i="1"/>
  <c r="I82" i="1"/>
  <c r="E83" i="1"/>
  <c r="F83" i="1"/>
  <c r="E84" i="1"/>
  <c r="F84" i="1"/>
  <c r="E85" i="1"/>
  <c r="F85" i="1"/>
  <c r="G85" i="1"/>
  <c r="K85" i="1"/>
  <c r="E86" i="1"/>
  <c r="F86" i="1"/>
  <c r="G86" i="1"/>
  <c r="I86" i="1"/>
  <c r="E87" i="1"/>
  <c r="F87" i="1"/>
  <c r="G87" i="1"/>
  <c r="M87" i="1"/>
  <c r="E88" i="1"/>
  <c r="F88" i="1"/>
  <c r="E89" i="1"/>
  <c r="F89" i="1"/>
  <c r="E90" i="1"/>
  <c r="F90" i="1"/>
  <c r="E91" i="1"/>
  <c r="F91" i="1"/>
  <c r="G91" i="1"/>
  <c r="K91" i="1"/>
  <c r="E92" i="1"/>
  <c r="F92" i="1"/>
  <c r="E93" i="1"/>
  <c r="F93" i="1"/>
  <c r="G93" i="1"/>
  <c r="M93" i="1"/>
  <c r="E94" i="1"/>
  <c r="F94" i="1"/>
  <c r="G94" i="1"/>
  <c r="K94" i="1"/>
  <c r="E95" i="1"/>
  <c r="F95" i="1"/>
  <c r="E96" i="1"/>
  <c r="F96" i="1"/>
  <c r="E97" i="1"/>
  <c r="F97" i="1"/>
  <c r="G97" i="1"/>
  <c r="E98" i="1"/>
  <c r="F98" i="1"/>
  <c r="E99" i="1"/>
  <c r="F99" i="1"/>
  <c r="E100" i="1"/>
  <c r="F100" i="1"/>
  <c r="E101" i="1"/>
  <c r="F101" i="1"/>
  <c r="G101" i="1"/>
  <c r="M101" i="1"/>
  <c r="E102" i="1"/>
  <c r="F102" i="1"/>
  <c r="G102" i="1"/>
  <c r="M102" i="1"/>
  <c r="E103" i="1"/>
  <c r="F103" i="1"/>
  <c r="E104" i="1"/>
  <c r="F104" i="1"/>
  <c r="E105" i="1"/>
  <c r="F105" i="1"/>
  <c r="E106" i="1"/>
  <c r="F106" i="1"/>
  <c r="G106" i="1"/>
  <c r="K106" i="1"/>
  <c r="E107" i="1"/>
  <c r="F107" i="1"/>
  <c r="E108" i="1"/>
  <c r="F108" i="1"/>
  <c r="E109" i="1"/>
  <c r="F109" i="1"/>
  <c r="E110" i="1"/>
  <c r="F110" i="1"/>
  <c r="P110" i="1"/>
  <c r="E111" i="1"/>
  <c r="F111" i="1"/>
  <c r="E112" i="1"/>
  <c r="F112" i="1"/>
  <c r="G112" i="1"/>
  <c r="M112" i="1"/>
  <c r="E113" i="1"/>
  <c r="F113" i="1"/>
  <c r="E114" i="1"/>
  <c r="F114" i="1"/>
  <c r="P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G120" i="1"/>
  <c r="K120" i="1"/>
  <c r="E121" i="1"/>
  <c r="F121" i="1"/>
  <c r="G121" i="1"/>
  <c r="K121" i="1"/>
  <c r="E122" i="1"/>
  <c r="F122" i="1"/>
  <c r="E123" i="1"/>
  <c r="F123" i="1"/>
  <c r="G123" i="1"/>
  <c r="E124" i="1"/>
  <c r="F124" i="1"/>
  <c r="P124" i="1"/>
  <c r="E125" i="1"/>
  <c r="F125" i="1"/>
  <c r="E126" i="1"/>
  <c r="F126" i="1"/>
  <c r="E127" i="1"/>
  <c r="F127" i="1"/>
  <c r="E128" i="1"/>
  <c r="F128" i="1"/>
  <c r="G128" i="1"/>
  <c r="K128" i="1"/>
  <c r="E129" i="1"/>
  <c r="F129" i="1"/>
  <c r="E130" i="1"/>
  <c r="F130" i="1"/>
  <c r="E131" i="1"/>
  <c r="F131" i="1"/>
  <c r="E132" i="1"/>
  <c r="F132" i="1"/>
  <c r="A13" i="2"/>
  <c r="C13" i="2"/>
  <c r="D21" i="2"/>
  <c r="F21" i="2" s="1"/>
  <c r="D22" i="2"/>
  <c r="F22" i="2" s="1"/>
  <c r="D23" i="2"/>
  <c r="D24" i="2"/>
  <c r="D25" i="2"/>
  <c r="F25" i="2" s="1"/>
  <c r="D26" i="2"/>
  <c r="D27" i="2"/>
  <c r="D28" i="2"/>
  <c r="D29" i="2"/>
  <c r="F29" i="2" s="1"/>
  <c r="D30" i="2"/>
  <c r="F30" i="2" s="1"/>
  <c r="G30" i="2" s="1"/>
  <c r="D31" i="2"/>
  <c r="D32" i="2"/>
  <c r="D33" i="2"/>
  <c r="F33" i="2" s="1"/>
  <c r="D34" i="2"/>
  <c r="D35" i="2"/>
  <c r="D36" i="2"/>
  <c r="D37" i="2"/>
  <c r="F37" i="2" s="1"/>
  <c r="G37" i="2" s="1"/>
  <c r="D38" i="2"/>
  <c r="I38" i="2" s="1"/>
  <c r="J38" i="2" s="1"/>
  <c r="D39" i="2"/>
  <c r="D40" i="2"/>
  <c r="D41" i="2"/>
  <c r="D42" i="2"/>
  <c r="F42" i="2" s="1"/>
  <c r="D43" i="2"/>
  <c r="F43" i="2" s="1"/>
  <c r="H43" i="2" s="1"/>
  <c r="D44" i="2"/>
  <c r="D45" i="2"/>
  <c r="F45" i="2" s="1"/>
  <c r="D46" i="2"/>
  <c r="F46" i="2" s="1"/>
  <c r="H46" i="2" s="1"/>
  <c r="D47" i="2"/>
  <c r="D48" i="2"/>
  <c r="F48" i="2" s="1"/>
  <c r="D49" i="2"/>
  <c r="F49" i="2" s="1"/>
  <c r="D50" i="2"/>
  <c r="I50" i="2" s="1"/>
  <c r="J50" i="2" s="1"/>
  <c r="D51" i="2"/>
  <c r="F51" i="2" s="1"/>
  <c r="H51" i="2" s="1"/>
  <c r="D52" i="2"/>
  <c r="F52" i="2" s="1"/>
  <c r="D53" i="2"/>
  <c r="F53" i="2"/>
  <c r="D54" i="2"/>
  <c r="I54" i="2"/>
  <c r="F54" i="2"/>
  <c r="H54" i="2"/>
  <c r="D55" i="2"/>
  <c r="D56" i="2"/>
  <c r="D57" i="2"/>
  <c r="D58" i="2"/>
  <c r="D59" i="2"/>
  <c r="D60" i="2"/>
  <c r="F60" i="2"/>
  <c r="H60" i="2"/>
  <c r="D61" i="2"/>
  <c r="F61" i="2"/>
  <c r="H61" i="2"/>
  <c r="D62" i="2"/>
  <c r="F62" i="2"/>
  <c r="D63" i="2"/>
  <c r="D64" i="2"/>
  <c r="D65" i="2"/>
  <c r="F65" i="2"/>
  <c r="H65" i="2"/>
  <c r="D66" i="2"/>
  <c r="D67" i="2"/>
  <c r="D68" i="2"/>
  <c r="D69" i="2"/>
  <c r="F69" i="2"/>
  <c r="D70" i="2"/>
  <c r="F70" i="2"/>
  <c r="H70" i="2"/>
  <c r="D71" i="2"/>
  <c r="F71" i="2"/>
  <c r="H71" i="2"/>
  <c r="D72" i="2"/>
  <c r="D73" i="2"/>
  <c r="F73" i="2"/>
  <c r="D74" i="2"/>
  <c r="G74" i="2"/>
  <c r="D75" i="2"/>
  <c r="D76" i="2"/>
  <c r="D77" i="2"/>
  <c r="D78" i="2"/>
  <c r="F78" i="2"/>
  <c r="D79" i="2"/>
  <c r="D80" i="2"/>
  <c r="D81" i="2"/>
  <c r="F81" i="2"/>
  <c r="H81" i="2"/>
  <c r="D82" i="2"/>
  <c r="D83" i="2"/>
  <c r="D84" i="2"/>
  <c r="F84" i="2"/>
  <c r="D85" i="2"/>
  <c r="F85" i="2"/>
  <c r="D86" i="2"/>
  <c r="I86" i="2"/>
  <c r="F86" i="2"/>
  <c r="H86" i="2"/>
  <c r="D87" i="2"/>
  <c r="D88" i="2"/>
  <c r="D89" i="2"/>
  <c r="D90" i="2"/>
  <c r="D91" i="2"/>
  <c r="I91" i="2"/>
  <c r="D92" i="2"/>
  <c r="D93" i="2"/>
  <c r="F93" i="2"/>
  <c r="H93" i="2"/>
  <c r="D94" i="2"/>
  <c r="F94" i="2"/>
  <c r="D95" i="2"/>
  <c r="I95" i="2"/>
  <c r="J95" i="2"/>
  <c r="D96" i="2"/>
  <c r="D97" i="2"/>
  <c r="F97" i="2"/>
  <c r="H97" i="2"/>
  <c r="D98" i="2"/>
  <c r="I98" i="2"/>
  <c r="J98" i="2"/>
  <c r="D99" i="2"/>
  <c r="D100" i="2"/>
  <c r="D101" i="2"/>
  <c r="F101" i="2"/>
  <c r="G101" i="2"/>
  <c r="D102" i="2"/>
  <c r="D103" i="2"/>
  <c r="F103" i="2"/>
  <c r="H103" i="2"/>
  <c r="D104" i="2"/>
  <c r="D105" i="2"/>
  <c r="F105" i="2"/>
  <c r="D106" i="2"/>
  <c r="D107" i="2"/>
  <c r="I107" i="2"/>
  <c r="D108" i="2"/>
  <c r="D109" i="2"/>
  <c r="F109" i="2"/>
  <c r="G109" i="2"/>
  <c r="D110" i="2"/>
  <c r="D111" i="2"/>
  <c r="D112" i="2"/>
  <c r="F112" i="2"/>
  <c r="H112" i="2"/>
  <c r="D113" i="2"/>
  <c r="F113" i="2"/>
  <c r="H113" i="2"/>
  <c r="D114" i="2"/>
  <c r="D115" i="2"/>
  <c r="D116" i="2"/>
  <c r="D117" i="2"/>
  <c r="F117" i="2"/>
  <c r="D118" i="2"/>
  <c r="D119" i="2"/>
  <c r="D120" i="2"/>
  <c r="F120" i="2"/>
  <c r="D121" i="2"/>
  <c r="D122" i="2"/>
  <c r="D123" i="2"/>
  <c r="D124" i="2"/>
  <c r="F124" i="2"/>
  <c r="H124" i="2"/>
  <c r="D125" i="2"/>
  <c r="F125" i="2"/>
  <c r="D126" i="2"/>
  <c r="F126" i="2"/>
  <c r="D127" i="2"/>
  <c r="D128" i="2"/>
  <c r="D129" i="2"/>
  <c r="F129" i="2"/>
  <c r="H129" i="2"/>
  <c r="D130" i="2"/>
  <c r="I130" i="2"/>
  <c r="J130" i="2"/>
  <c r="D131" i="2"/>
  <c r="D132" i="2"/>
  <c r="D133" i="2"/>
  <c r="F133" i="2"/>
  <c r="D134" i="2"/>
  <c r="F134" i="2"/>
  <c r="H134" i="2"/>
  <c r="D135" i="2"/>
  <c r="D136" i="2"/>
  <c r="F136" i="2"/>
  <c r="H136" i="2"/>
  <c r="D137" i="2"/>
  <c r="F137" i="2"/>
  <c r="D138" i="2"/>
  <c r="F138" i="2"/>
  <c r="G138" i="2"/>
  <c r="D139" i="2"/>
  <c r="D140" i="2"/>
  <c r="D141" i="2"/>
  <c r="F141" i="2"/>
  <c r="G141" i="2"/>
  <c r="D142" i="2"/>
  <c r="D143" i="2"/>
  <c r="D144" i="2"/>
  <c r="D145" i="2"/>
  <c r="F145" i="2"/>
  <c r="D146" i="2"/>
  <c r="D147" i="2"/>
  <c r="D148" i="2"/>
  <c r="D149" i="2"/>
  <c r="F149" i="2"/>
  <c r="D150" i="2"/>
  <c r="F150" i="2"/>
  <c r="H150" i="2"/>
  <c r="D151" i="2"/>
  <c r="D152" i="2"/>
  <c r="D153" i="2"/>
  <c r="D154" i="2"/>
  <c r="D155" i="2"/>
  <c r="D156" i="2"/>
  <c r="D157" i="2"/>
  <c r="F157" i="2"/>
  <c r="H157" i="2"/>
  <c r="D158" i="2"/>
  <c r="D159" i="2"/>
  <c r="D160" i="2"/>
  <c r="F160" i="2"/>
  <c r="D161" i="2"/>
  <c r="F161" i="2"/>
  <c r="H161" i="2"/>
  <c r="D162" i="2"/>
  <c r="I162" i="2"/>
  <c r="J162" i="2"/>
  <c r="D163" i="2"/>
  <c r="D164" i="2"/>
  <c r="D165" i="2"/>
  <c r="F165" i="2"/>
  <c r="D166" i="2"/>
  <c r="F166" i="2"/>
  <c r="H166" i="2"/>
  <c r="D167" i="2"/>
  <c r="D16" i="2"/>
  <c r="D15" i="2"/>
  <c r="D168" i="2"/>
  <c r="F168" i="2"/>
  <c r="H168" i="2"/>
  <c r="D169" i="2"/>
  <c r="F169" i="2"/>
  <c r="H169" i="2"/>
  <c r="D170" i="2"/>
  <c r="F170" i="2"/>
  <c r="D171" i="2"/>
  <c r="D172" i="2"/>
  <c r="D173" i="2"/>
  <c r="D174" i="2"/>
  <c r="F174" i="2"/>
  <c r="G174" i="2"/>
  <c r="D175" i="2"/>
  <c r="F175" i="2"/>
  <c r="H175" i="2"/>
  <c r="D176" i="2"/>
  <c r="D177" i="2"/>
  <c r="D178" i="2"/>
  <c r="F178" i="2"/>
  <c r="H178" i="2"/>
  <c r="D179" i="2"/>
  <c r="D180" i="2"/>
  <c r="G180" i="2"/>
  <c r="D181" i="2"/>
  <c r="F181" i="2"/>
  <c r="D182" i="2"/>
  <c r="D183" i="2"/>
  <c r="D184" i="2"/>
  <c r="D185" i="2"/>
  <c r="D186" i="2"/>
  <c r="D187" i="2"/>
  <c r="D188" i="2"/>
  <c r="D189" i="2"/>
  <c r="F189" i="2"/>
  <c r="D190" i="2"/>
  <c r="F190" i="2"/>
  <c r="D191" i="2"/>
  <c r="D192" i="2"/>
  <c r="F192" i="2"/>
  <c r="H192" i="2"/>
  <c r="D193" i="2"/>
  <c r="F193" i="2"/>
  <c r="H193" i="2"/>
  <c r="D194" i="2"/>
  <c r="F194" i="2"/>
  <c r="D195" i="2"/>
  <c r="D196" i="2"/>
  <c r="F196" i="2"/>
  <c r="D197" i="2"/>
  <c r="D198" i="2"/>
  <c r="F198" i="2"/>
  <c r="H198" i="2"/>
  <c r="D199" i="2"/>
  <c r="D200" i="2"/>
  <c r="D201" i="2"/>
  <c r="F201" i="2"/>
  <c r="G201" i="2"/>
  <c r="D202" i="2"/>
  <c r="D203" i="2"/>
  <c r="F203" i="2"/>
  <c r="H203" i="2"/>
  <c r="D204" i="2"/>
  <c r="D205" i="2"/>
  <c r="F205" i="2"/>
  <c r="H205" i="2"/>
  <c r="F23" i="2"/>
  <c r="H23" i="2" s="1"/>
  <c r="F28" i="2"/>
  <c r="G28" i="2" s="1"/>
  <c r="F31" i="2"/>
  <c r="G31" i="2" s="1"/>
  <c r="F36" i="2"/>
  <c r="G36" i="2" s="1"/>
  <c r="F39" i="2"/>
  <c r="F40" i="2"/>
  <c r="F44" i="2"/>
  <c r="G44" i="2" s="1"/>
  <c r="F47" i="2"/>
  <c r="G47" i="2" s="1"/>
  <c r="G53" i="2"/>
  <c r="F55" i="2"/>
  <c r="G55" i="2"/>
  <c r="F56" i="2"/>
  <c r="G56" i="2"/>
  <c r="F59" i="2"/>
  <c r="G59" i="2"/>
  <c r="G60" i="2"/>
  <c r="F63" i="2"/>
  <c r="F68" i="2"/>
  <c r="G68" i="2"/>
  <c r="G69" i="2"/>
  <c r="G71" i="2"/>
  <c r="F72" i="2"/>
  <c r="G73" i="2"/>
  <c r="F74" i="2"/>
  <c r="H74" i="2"/>
  <c r="F76" i="2"/>
  <c r="F79" i="2"/>
  <c r="G79" i="2"/>
  <c r="F80" i="2"/>
  <c r="H80" i="2"/>
  <c r="G80" i="2"/>
  <c r="F83" i="2"/>
  <c r="G84" i="2"/>
  <c r="G85" i="2"/>
  <c r="F87" i="2"/>
  <c r="F90" i="2"/>
  <c r="H90" i="2"/>
  <c r="F95" i="2"/>
  <c r="H95" i="2"/>
  <c r="F96" i="2"/>
  <c r="F100" i="2"/>
  <c r="G100" i="2"/>
  <c r="G103" i="2"/>
  <c r="G105" i="2"/>
  <c r="F107" i="2"/>
  <c r="H107" i="2"/>
  <c r="F108" i="2"/>
  <c r="G108" i="2"/>
  <c r="F111" i="2"/>
  <c r="G111" i="2"/>
  <c r="G112" i="2"/>
  <c r="F115" i="2"/>
  <c r="F116" i="2"/>
  <c r="G117" i="2"/>
  <c r="F119" i="2"/>
  <c r="H119" i="2"/>
  <c r="G119" i="2"/>
  <c r="G120" i="2"/>
  <c r="G124" i="2"/>
  <c r="F128" i="2"/>
  <c r="H128" i="2"/>
  <c r="G128" i="2"/>
  <c r="F132" i="2"/>
  <c r="G132" i="2"/>
  <c r="G136" i="2"/>
  <c r="G137" i="2"/>
  <c r="H138" i="2"/>
  <c r="F140" i="2"/>
  <c r="F143" i="2"/>
  <c r="F144" i="2"/>
  <c r="F147" i="2"/>
  <c r="F148" i="2"/>
  <c r="H148" i="2"/>
  <c r="G148" i="2"/>
  <c r="G149" i="2"/>
  <c r="F151" i="2"/>
  <c r="H151" i="2"/>
  <c r="G151" i="2"/>
  <c r="F152" i="2"/>
  <c r="F156" i="2"/>
  <c r="F159" i="2"/>
  <c r="G160" i="2"/>
  <c r="F163" i="2"/>
  <c r="G163" i="2"/>
  <c r="F164" i="2"/>
  <c r="G164" i="2"/>
  <c r="G165" i="2"/>
  <c r="G16" i="2"/>
  <c r="G15" i="2"/>
  <c r="G12" i="2"/>
  <c r="F172" i="2"/>
  <c r="F173" i="2"/>
  <c r="H174" i="2"/>
  <c r="G175" i="2"/>
  <c r="F176" i="2"/>
  <c r="F177" i="2"/>
  <c r="F179" i="2"/>
  <c r="G179" i="2"/>
  <c r="F180" i="2"/>
  <c r="F183" i="2"/>
  <c r="H183" i="2"/>
  <c r="G183" i="2"/>
  <c r="F186" i="2"/>
  <c r="H186" i="2"/>
  <c r="F187" i="2"/>
  <c r="H187" i="2"/>
  <c r="F188" i="2"/>
  <c r="H188" i="2"/>
  <c r="G188" i="2"/>
  <c r="H190" i="2"/>
  <c r="G190" i="2"/>
  <c r="G193" i="2"/>
  <c r="F195" i="2"/>
  <c r="G195" i="2"/>
  <c r="F199" i="2"/>
  <c r="H199" i="2"/>
  <c r="F200" i="2"/>
  <c r="H200" i="2"/>
  <c r="F202" i="2"/>
  <c r="H202" i="2"/>
  <c r="F204" i="2"/>
  <c r="G205" i="2"/>
  <c r="F16" i="2"/>
  <c r="F15" i="2"/>
  <c r="O16" i="2"/>
  <c r="O15" i="2"/>
  <c r="O12" i="2"/>
  <c r="E21" i="2"/>
  <c r="E22" i="2"/>
  <c r="E23" i="2"/>
  <c r="I23" i="2"/>
  <c r="J23" i="2" s="1"/>
  <c r="E24" i="2"/>
  <c r="E25" i="2"/>
  <c r="E26" i="2"/>
  <c r="E27" i="2"/>
  <c r="E28" i="2"/>
  <c r="I28" i="2"/>
  <c r="J28" i="2" s="1"/>
  <c r="E29" i="2"/>
  <c r="E30" i="2"/>
  <c r="E31" i="2"/>
  <c r="I31" i="2"/>
  <c r="J31" i="2" s="1"/>
  <c r="E32" i="2"/>
  <c r="E33" i="2"/>
  <c r="E34" i="2"/>
  <c r="E35" i="2"/>
  <c r="E36" i="2"/>
  <c r="I36" i="2"/>
  <c r="J36" i="2" s="1"/>
  <c r="E37" i="2"/>
  <c r="E38" i="2"/>
  <c r="E39" i="2"/>
  <c r="I39" i="2"/>
  <c r="J39" i="2" s="1"/>
  <c r="E40" i="2"/>
  <c r="E41" i="2"/>
  <c r="E42" i="2"/>
  <c r="E43" i="2"/>
  <c r="E44" i="2"/>
  <c r="E45" i="2"/>
  <c r="E46" i="2"/>
  <c r="I46" i="2"/>
  <c r="J46" i="2" s="1"/>
  <c r="E47" i="2"/>
  <c r="I47" i="2"/>
  <c r="J47" i="2" s="1"/>
  <c r="E48" i="2"/>
  <c r="I48" i="2"/>
  <c r="J48" i="2" s="1"/>
  <c r="E49" i="2"/>
  <c r="E50" i="2"/>
  <c r="E51" i="2"/>
  <c r="I51" i="2"/>
  <c r="J51" i="2" s="1"/>
  <c r="E52" i="2"/>
  <c r="E53" i="2"/>
  <c r="E54" i="2"/>
  <c r="J54" i="2"/>
  <c r="E55" i="2"/>
  <c r="I55" i="2"/>
  <c r="J55" i="2"/>
  <c r="E56" i="2"/>
  <c r="I56" i="2"/>
  <c r="J56" i="2"/>
  <c r="E57" i="2"/>
  <c r="E58" i="2"/>
  <c r="I58" i="2"/>
  <c r="J58" i="2"/>
  <c r="E59" i="2"/>
  <c r="I59" i="2"/>
  <c r="J59" i="2"/>
  <c r="E60" i="2"/>
  <c r="E61" i="2"/>
  <c r="E62" i="2"/>
  <c r="I62" i="2"/>
  <c r="J62" i="2"/>
  <c r="E63" i="2"/>
  <c r="I63" i="2"/>
  <c r="J63" i="2"/>
  <c r="E64" i="2"/>
  <c r="I64" i="2"/>
  <c r="J64" i="2"/>
  <c r="E65" i="2"/>
  <c r="E66" i="2"/>
  <c r="I66" i="2"/>
  <c r="J66" i="2"/>
  <c r="E67" i="2"/>
  <c r="E68" i="2"/>
  <c r="E69" i="2"/>
  <c r="E70" i="2"/>
  <c r="I70" i="2"/>
  <c r="J70" i="2"/>
  <c r="E71" i="2"/>
  <c r="I71" i="2"/>
  <c r="J71" i="2"/>
  <c r="E72" i="2"/>
  <c r="I72" i="2"/>
  <c r="J72" i="2"/>
  <c r="E73" i="2"/>
  <c r="E74" i="2"/>
  <c r="I74" i="2"/>
  <c r="J74" i="2"/>
  <c r="E75" i="2"/>
  <c r="I75" i="2"/>
  <c r="J75" i="2"/>
  <c r="E76" i="2"/>
  <c r="E77" i="2"/>
  <c r="E78" i="2"/>
  <c r="I78" i="2"/>
  <c r="J78" i="2"/>
  <c r="E79" i="2"/>
  <c r="I79" i="2"/>
  <c r="J79" i="2"/>
  <c r="E80" i="2"/>
  <c r="I80" i="2"/>
  <c r="J80" i="2"/>
  <c r="E81" i="2"/>
  <c r="E82" i="2"/>
  <c r="I82" i="2"/>
  <c r="J82" i="2"/>
  <c r="E83" i="2"/>
  <c r="E84" i="2"/>
  <c r="I84" i="2"/>
  <c r="J84" i="2"/>
  <c r="E85" i="2"/>
  <c r="E86" i="2"/>
  <c r="J86" i="2"/>
  <c r="E87" i="2"/>
  <c r="I87" i="2"/>
  <c r="J87" i="2"/>
  <c r="E88" i="2"/>
  <c r="I88" i="2"/>
  <c r="J88" i="2"/>
  <c r="E89" i="2"/>
  <c r="E90" i="2"/>
  <c r="I90" i="2"/>
  <c r="J90" i="2"/>
  <c r="E91" i="2"/>
  <c r="J91" i="2"/>
  <c r="E92" i="2"/>
  <c r="I92" i="2"/>
  <c r="J92" i="2"/>
  <c r="E93" i="2"/>
  <c r="E94" i="2"/>
  <c r="I94" i="2"/>
  <c r="J94" i="2"/>
  <c r="E95" i="2"/>
  <c r="E96" i="2"/>
  <c r="I96" i="2"/>
  <c r="J96" i="2"/>
  <c r="E97" i="2"/>
  <c r="E98" i="2"/>
  <c r="E99" i="2"/>
  <c r="E100" i="2"/>
  <c r="E101" i="2"/>
  <c r="E102" i="2"/>
  <c r="E103" i="2"/>
  <c r="I103" i="2"/>
  <c r="J103" i="2"/>
  <c r="E104" i="2"/>
  <c r="E105" i="2"/>
  <c r="E106" i="2"/>
  <c r="E107" i="2"/>
  <c r="J107" i="2"/>
  <c r="E108" i="2"/>
  <c r="E109" i="2"/>
  <c r="E110" i="2"/>
  <c r="E111" i="2"/>
  <c r="I111" i="2"/>
  <c r="J111" i="2"/>
  <c r="E112" i="2"/>
  <c r="E113" i="2"/>
  <c r="E114" i="2"/>
  <c r="I114" i="2"/>
  <c r="J114" i="2"/>
  <c r="E115" i="2"/>
  <c r="I115" i="2"/>
  <c r="J115" i="2"/>
  <c r="E116" i="2"/>
  <c r="I116" i="2"/>
  <c r="J116" i="2"/>
  <c r="E117" i="2"/>
  <c r="E118" i="2"/>
  <c r="E119" i="2"/>
  <c r="I119" i="2"/>
  <c r="J119" i="2"/>
  <c r="E120" i="2"/>
  <c r="I120" i="2"/>
  <c r="J120" i="2"/>
  <c r="E121" i="2"/>
  <c r="E122" i="2"/>
  <c r="E123" i="2"/>
  <c r="E124" i="2"/>
  <c r="E125" i="2"/>
  <c r="E126" i="2"/>
  <c r="I126" i="2"/>
  <c r="J126" i="2"/>
  <c r="E127" i="2"/>
  <c r="E128" i="2"/>
  <c r="I128" i="2"/>
  <c r="J128" i="2"/>
  <c r="E129" i="2"/>
  <c r="E130" i="2"/>
  <c r="E131" i="2"/>
  <c r="E132" i="2"/>
  <c r="E133" i="2"/>
  <c r="E134" i="2"/>
  <c r="I134" i="2"/>
  <c r="J134" i="2"/>
  <c r="E135" i="2"/>
  <c r="E136" i="2"/>
  <c r="E137" i="2"/>
  <c r="E138" i="2"/>
  <c r="I138" i="2"/>
  <c r="J138" i="2"/>
  <c r="E139" i="2"/>
  <c r="E140" i="2"/>
  <c r="E141" i="2"/>
  <c r="E142" i="2"/>
  <c r="E143" i="2"/>
  <c r="I143" i="2"/>
  <c r="J143" i="2"/>
  <c r="E144" i="2"/>
  <c r="I144" i="2"/>
  <c r="J144" i="2"/>
  <c r="E145" i="2"/>
  <c r="E146" i="2"/>
  <c r="I146" i="2"/>
  <c r="J146" i="2"/>
  <c r="E147" i="2"/>
  <c r="I147" i="2"/>
  <c r="J147" i="2"/>
  <c r="E148" i="2"/>
  <c r="I148" i="2"/>
  <c r="J148" i="2"/>
  <c r="E149" i="2"/>
  <c r="E150" i="2"/>
  <c r="I150" i="2"/>
  <c r="J150" i="2"/>
  <c r="E151" i="2"/>
  <c r="I151" i="2"/>
  <c r="J151" i="2"/>
  <c r="E152" i="2"/>
  <c r="I152" i="2"/>
  <c r="J152" i="2"/>
  <c r="E153" i="2"/>
  <c r="E154" i="2"/>
  <c r="E155" i="2"/>
  <c r="E156" i="2"/>
  <c r="E157" i="2"/>
  <c r="E158" i="2"/>
  <c r="E159" i="2"/>
  <c r="I159" i="2"/>
  <c r="J159" i="2"/>
  <c r="E160" i="2"/>
  <c r="I160" i="2"/>
  <c r="J160" i="2"/>
  <c r="E161" i="2"/>
  <c r="E162" i="2"/>
  <c r="E163" i="2"/>
  <c r="I163" i="2"/>
  <c r="J163" i="2"/>
  <c r="E164" i="2"/>
  <c r="E165" i="2"/>
  <c r="E166" i="2"/>
  <c r="I166" i="2"/>
  <c r="J166" i="2"/>
  <c r="E167" i="2"/>
  <c r="E16" i="2"/>
  <c r="E15" i="2"/>
  <c r="E168" i="2"/>
  <c r="I168" i="2"/>
  <c r="J168" i="2"/>
  <c r="E169" i="2"/>
  <c r="I169" i="2"/>
  <c r="J169" i="2"/>
  <c r="E170" i="2"/>
  <c r="I170" i="2"/>
  <c r="E171" i="2"/>
  <c r="E172" i="2"/>
  <c r="I172" i="2"/>
  <c r="J172" i="2"/>
  <c r="E173" i="2"/>
  <c r="E174" i="2"/>
  <c r="I174" i="2"/>
  <c r="E175" i="2"/>
  <c r="I175" i="2"/>
  <c r="J175" i="2"/>
  <c r="E176" i="2"/>
  <c r="I176" i="2"/>
  <c r="J176" i="2"/>
  <c r="E177" i="2"/>
  <c r="E178" i="2"/>
  <c r="E179" i="2"/>
  <c r="E180" i="2"/>
  <c r="I180" i="2"/>
  <c r="J180" i="2"/>
  <c r="E181" i="2"/>
  <c r="E12" i="2"/>
  <c r="E182" i="2"/>
  <c r="I182" i="2"/>
  <c r="J182" i="2"/>
  <c r="E183" i="2"/>
  <c r="I183" i="2"/>
  <c r="J183" i="2"/>
  <c r="E184" i="2"/>
  <c r="E185" i="2"/>
  <c r="E186" i="2"/>
  <c r="I186" i="2"/>
  <c r="J186" i="2"/>
  <c r="E187" i="2"/>
  <c r="I187" i="2"/>
  <c r="J187" i="2"/>
  <c r="E188" i="2"/>
  <c r="E189" i="2"/>
  <c r="I189" i="2"/>
  <c r="J189" i="2"/>
  <c r="E190" i="2"/>
  <c r="I190" i="2"/>
  <c r="J190" i="2"/>
  <c r="E191" i="2"/>
  <c r="E192" i="2"/>
  <c r="I192" i="2"/>
  <c r="J192" i="2"/>
  <c r="E193" i="2"/>
  <c r="E194" i="2"/>
  <c r="I194" i="2"/>
  <c r="J194" i="2"/>
  <c r="E195" i="2"/>
  <c r="I195" i="2"/>
  <c r="J195" i="2"/>
  <c r="E196" i="2"/>
  <c r="E197" i="2"/>
  <c r="E198" i="2"/>
  <c r="I198" i="2"/>
  <c r="J198" i="2"/>
  <c r="E199" i="2"/>
  <c r="I199" i="2"/>
  <c r="J199" i="2"/>
  <c r="E200" i="2"/>
  <c r="I200" i="2"/>
  <c r="J200" i="2"/>
  <c r="E201" i="2"/>
  <c r="E202" i="2"/>
  <c r="I202" i="2"/>
  <c r="J202" i="2"/>
  <c r="E203" i="2"/>
  <c r="I203" i="2"/>
  <c r="J203" i="2"/>
  <c r="E204" i="2"/>
  <c r="E205" i="2"/>
  <c r="I205" i="2"/>
  <c r="J205" i="2"/>
  <c r="H47" i="2"/>
  <c r="H48" i="2"/>
  <c r="H53" i="2"/>
  <c r="H55" i="2"/>
  <c r="H56" i="2"/>
  <c r="H59" i="2"/>
  <c r="H63" i="2"/>
  <c r="H68" i="2"/>
  <c r="H69" i="2"/>
  <c r="H72" i="2"/>
  <c r="H73" i="2"/>
  <c r="H79" i="2"/>
  <c r="H83" i="2"/>
  <c r="H84" i="2"/>
  <c r="H85" i="2"/>
  <c r="H96" i="2"/>
  <c r="H100" i="2"/>
  <c r="H105" i="2"/>
  <c r="H108" i="2"/>
  <c r="H109" i="2"/>
  <c r="H111" i="2"/>
  <c r="H115" i="2"/>
  <c r="H116" i="2"/>
  <c r="H117" i="2"/>
  <c r="H120" i="2"/>
  <c r="H125" i="2"/>
  <c r="H132" i="2"/>
  <c r="H137" i="2"/>
  <c r="H141" i="2"/>
  <c r="H144" i="2"/>
  <c r="H147" i="2"/>
  <c r="H149" i="2"/>
  <c r="H152" i="2"/>
  <c r="H159" i="2"/>
  <c r="H160" i="2"/>
  <c r="H163" i="2"/>
  <c r="H164" i="2"/>
  <c r="H165" i="2"/>
  <c r="H16" i="2"/>
  <c r="H15" i="2"/>
  <c r="H12" i="2"/>
  <c r="H172" i="2"/>
  <c r="H173" i="2"/>
  <c r="H176" i="2"/>
  <c r="H177" i="2"/>
  <c r="H180" i="2"/>
  <c r="H181" i="2"/>
  <c r="H189" i="2"/>
  <c r="H195" i="2"/>
  <c r="H201" i="2"/>
  <c r="H204" i="2"/>
  <c r="I21" i="2"/>
  <c r="J21" i="2" s="1"/>
  <c r="I24" i="2"/>
  <c r="J24" i="2" s="1"/>
  <c r="I25" i="2"/>
  <c r="J25" i="2" s="1"/>
  <c r="I29" i="2"/>
  <c r="J29" i="2" s="1"/>
  <c r="I33" i="2"/>
  <c r="J33" i="2" s="1"/>
  <c r="I37" i="2"/>
  <c r="J37" i="2" s="1"/>
  <c r="I40" i="2"/>
  <c r="J40" i="2" s="1"/>
  <c r="I44" i="2"/>
  <c r="J44" i="2" s="1"/>
  <c r="I45" i="2"/>
  <c r="J45" i="2" s="1"/>
  <c r="I49" i="2"/>
  <c r="J49" i="2" s="1"/>
  <c r="I53" i="2"/>
  <c r="J53" i="2"/>
  <c r="I60" i="2"/>
  <c r="J60" i="2"/>
  <c r="I65" i="2"/>
  <c r="J65" i="2"/>
  <c r="I68" i="2"/>
  <c r="J68" i="2"/>
  <c r="I69" i="2"/>
  <c r="J69" i="2"/>
  <c r="I73" i="2"/>
  <c r="J73" i="2"/>
  <c r="I76" i="2"/>
  <c r="J76" i="2"/>
  <c r="I81" i="2"/>
  <c r="J81" i="2"/>
  <c r="I85" i="2"/>
  <c r="J85" i="2"/>
  <c r="I89" i="2"/>
  <c r="J89" i="2"/>
  <c r="I93" i="2"/>
  <c r="J93" i="2"/>
  <c r="I97" i="2"/>
  <c r="J97" i="2"/>
  <c r="I100" i="2"/>
  <c r="J100" i="2"/>
  <c r="I101" i="2"/>
  <c r="J101" i="2"/>
  <c r="I105" i="2"/>
  <c r="J105" i="2"/>
  <c r="I108" i="2"/>
  <c r="J108" i="2"/>
  <c r="I109" i="2"/>
  <c r="J109" i="2"/>
  <c r="I113" i="2"/>
  <c r="J113" i="2"/>
  <c r="I117" i="2"/>
  <c r="J117" i="2"/>
  <c r="I121" i="2"/>
  <c r="J121" i="2"/>
  <c r="I124" i="2"/>
  <c r="J124" i="2"/>
  <c r="I125" i="2"/>
  <c r="J125" i="2"/>
  <c r="I129" i="2"/>
  <c r="J129" i="2"/>
  <c r="I132" i="2"/>
  <c r="J132" i="2"/>
  <c r="I133" i="2"/>
  <c r="J133" i="2"/>
  <c r="I136" i="2"/>
  <c r="J136" i="2"/>
  <c r="I137" i="2"/>
  <c r="J137" i="2"/>
  <c r="I140" i="2"/>
  <c r="J140" i="2"/>
  <c r="I141" i="2"/>
  <c r="J141" i="2"/>
  <c r="I145" i="2"/>
  <c r="J145" i="2"/>
  <c r="I149" i="2"/>
  <c r="J149" i="2"/>
  <c r="I153" i="2"/>
  <c r="J153" i="2"/>
  <c r="I156" i="2"/>
  <c r="J156" i="2"/>
  <c r="I157" i="2"/>
  <c r="J157" i="2"/>
  <c r="I161" i="2"/>
  <c r="J161" i="2"/>
  <c r="I164" i="2"/>
  <c r="J164" i="2"/>
  <c r="I165" i="2"/>
  <c r="J165" i="2"/>
  <c r="I16" i="2"/>
  <c r="I15" i="2"/>
  <c r="J170" i="2"/>
  <c r="I173" i="2"/>
  <c r="J173" i="2"/>
  <c r="J174" i="2"/>
  <c r="I177" i="2"/>
  <c r="J177" i="2"/>
  <c r="I181" i="2"/>
  <c r="J181" i="2"/>
  <c r="I184" i="2"/>
  <c r="J184" i="2"/>
  <c r="I188" i="2"/>
  <c r="J188" i="2"/>
  <c r="I193" i="2"/>
  <c r="J193" i="2"/>
  <c r="I196" i="2"/>
  <c r="J196" i="2"/>
  <c r="I197" i="2"/>
  <c r="J197" i="2"/>
  <c r="I201" i="2"/>
  <c r="J201" i="2"/>
  <c r="I204" i="2"/>
  <c r="J204" i="2"/>
  <c r="J16" i="2"/>
  <c r="J15" i="2"/>
  <c r="L16" i="2"/>
  <c r="L15" i="2"/>
  <c r="G6" i="2"/>
  <c r="E339" i="2"/>
  <c r="I339" i="2"/>
  <c r="J339" i="2"/>
  <c r="D339" i="2"/>
  <c r="F339" i="2"/>
  <c r="H339" i="2"/>
  <c r="E338" i="2"/>
  <c r="I338" i="2"/>
  <c r="J338" i="2"/>
  <c r="D338" i="2"/>
  <c r="F338" i="2"/>
  <c r="H338" i="2"/>
  <c r="E337" i="2"/>
  <c r="I337" i="2"/>
  <c r="J337" i="2"/>
  <c r="D337" i="2"/>
  <c r="F337" i="2"/>
  <c r="G337" i="2"/>
  <c r="H337" i="2"/>
  <c r="E336" i="2"/>
  <c r="D336" i="2"/>
  <c r="E335" i="2"/>
  <c r="I335" i="2"/>
  <c r="J335" i="2"/>
  <c r="D335" i="2"/>
  <c r="F335" i="2"/>
  <c r="H335" i="2"/>
  <c r="E334" i="2"/>
  <c r="D334" i="2"/>
  <c r="E333" i="2"/>
  <c r="D333" i="2"/>
  <c r="E332" i="2"/>
  <c r="I332" i="2"/>
  <c r="D332" i="2"/>
  <c r="F332" i="2"/>
  <c r="H332" i="2"/>
  <c r="J332" i="2"/>
  <c r="E331" i="2"/>
  <c r="I331" i="2"/>
  <c r="D331" i="2"/>
  <c r="F331" i="2"/>
  <c r="H331" i="2"/>
  <c r="J331" i="2"/>
  <c r="E330" i="2"/>
  <c r="I330" i="2"/>
  <c r="J330" i="2"/>
  <c r="D330" i="2"/>
  <c r="F330" i="2"/>
  <c r="H330" i="2"/>
  <c r="E329" i="2"/>
  <c r="I329" i="2"/>
  <c r="J329" i="2"/>
  <c r="D329" i="2"/>
  <c r="F329" i="2"/>
  <c r="H329" i="2"/>
  <c r="G329" i="2"/>
  <c r="E328" i="2"/>
  <c r="D328" i="2"/>
  <c r="I328" i="2"/>
  <c r="F328" i="2"/>
  <c r="H328" i="2"/>
  <c r="J328" i="2"/>
  <c r="E327" i="2"/>
  <c r="I327" i="2"/>
  <c r="J327" i="2"/>
  <c r="D327" i="2"/>
  <c r="F327" i="2"/>
  <c r="H327" i="2"/>
  <c r="E326" i="2"/>
  <c r="I326" i="2"/>
  <c r="J326" i="2"/>
  <c r="D326" i="2"/>
  <c r="F326" i="2"/>
  <c r="H326" i="2"/>
  <c r="G326" i="2"/>
  <c r="E325" i="2"/>
  <c r="D325" i="2"/>
  <c r="F325" i="2"/>
  <c r="E324" i="2"/>
  <c r="I324" i="2"/>
  <c r="J324" i="2"/>
  <c r="D324" i="2"/>
  <c r="E323" i="2"/>
  <c r="D323" i="2"/>
  <c r="I323" i="2"/>
  <c r="J323" i="2"/>
  <c r="E322" i="2"/>
  <c r="I322" i="2"/>
  <c r="J322" i="2"/>
  <c r="D322" i="2"/>
  <c r="F322" i="2"/>
  <c r="H322" i="2"/>
  <c r="E321" i="2"/>
  <c r="I321" i="2"/>
  <c r="J321" i="2"/>
  <c r="D321" i="2"/>
  <c r="F321" i="2"/>
  <c r="H321" i="2"/>
  <c r="G321" i="2"/>
  <c r="E320" i="2"/>
  <c r="D320" i="2"/>
  <c r="E319" i="2"/>
  <c r="D319" i="2"/>
  <c r="F319" i="2"/>
  <c r="H319" i="2"/>
  <c r="I319" i="2"/>
  <c r="J319" i="2"/>
  <c r="E318" i="2"/>
  <c r="I318" i="2"/>
  <c r="J318" i="2"/>
  <c r="D318" i="2"/>
  <c r="F318" i="2"/>
  <c r="H318" i="2"/>
  <c r="G318" i="2"/>
  <c r="E317" i="2"/>
  <c r="I317" i="2"/>
  <c r="J317" i="2"/>
  <c r="D317" i="2"/>
  <c r="F317" i="2"/>
  <c r="H317" i="2"/>
  <c r="E316" i="2"/>
  <c r="D316" i="2"/>
  <c r="F316" i="2"/>
  <c r="H316" i="2"/>
  <c r="I316" i="2"/>
  <c r="J316" i="2"/>
  <c r="E315" i="2"/>
  <c r="D315" i="2"/>
  <c r="F315" i="2"/>
  <c r="H315" i="2"/>
  <c r="E314" i="2"/>
  <c r="I314" i="2"/>
  <c r="J314" i="2"/>
  <c r="D314" i="2"/>
  <c r="E313" i="2"/>
  <c r="I313" i="2"/>
  <c r="J313" i="2"/>
  <c r="D313" i="2"/>
  <c r="F313" i="2"/>
  <c r="G313" i="2"/>
  <c r="E312" i="2"/>
  <c r="D312" i="2"/>
  <c r="E311" i="2"/>
  <c r="I311" i="2"/>
  <c r="J311" i="2"/>
  <c r="D311" i="2"/>
  <c r="F311" i="2"/>
  <c r="H311" i="2"/>
  <c r="E310" i="2"/>
  <c r="D310" i="2"/>
  <c r="E309" i="2"/>
  <c r="I309" i="2"/>
  <c r="J309" i="2"/>
  <c r="D309" i="2"/>
  <c r="F309" i="2"/>
  <c r="H309" i="2"/>
  <c r="G309" i="2"/>
  <c r="E308" i="2"/>
  <c r="D308" i="2"/>
  <c r="E307" i="2"/>
  <c r="D307" i="2"/>
  <c r="F307" i="2"/>
  <c r="G307" i="2"/>
  <c r="E306" i="2"/>
  <c r="D306" i="2"/>
  <c r="E305" i="2"/>
  <c r="I305" i="2"/>
  <c r="J305" i="2"/>
  <c r="D305" i="2"/>
  <c r="F305" i="2"/>
  <c r="G305" i="2"/>
  <c r="H305" i="2"/>
  <c r="E304" i="2"/>
  <c r="D304" i="2"/>
  <c r="I304" i="2"/>
  <c r="J304" i="2"/>
  <c r="E303" i="2"/>
  <c r="I303" i="2"/>
  <c r="J303" i="2"/>
  <c r="D303" i="2"/>
  <c r="F303" i="2"/>
  <c r="H303" i="2"/>
  <c r="E302" i="2"/>
  <c r="D302" i="2"/>
  <c r="E301" i="2"/>
  <c r="D301" i="2"/>
  <c r="F301" i="2"/>
  <c r="H301" i="2"/>
  <c r="E300" i="2"/>
  <c r="I300" i="2"/>
  <c r="J300" i="2"/>
  <c r="D300" i="2"/>
  <c r="F300" i="2"/>
  <c r="H300" i="2"/>
  <c r="E299" i="2"/>
  <c r="D299" i="2"/>
  <c r="E298" i="2"/>
  <c r="D298" i="2"/>
  <c r="E297" i="2"/>
  <c r="I297" i="2"/>
  <c r="J297" i="2"/>
  <c r="D297" i="2"/>
  <c r="F297" i="2"/>
  <c r="H297" i="2"/>
  <c r="G297" i="2"/>
  <c r="E296" i="2"/>
  <c r="D296" i="2"/>
  <c r="I296" i="2"/>
  <c r="J296" i="2"/>
  <c r="F296" i="2"/>
  <c r="H296" i="2"/>
  <c r="E295" i="2"/>
  <c r="D295" i="2"/>
  <c r="F295" i="2"/>
  <c r="H295" i="2"/>
  <c r="I295" i="2"/>
  <c r="J295" i="2"/>
  <c r="E294" i="2"/>
  <c r="I294" i="2"/>
  <c r="J294" i="2"/>
  <c r="D294" i="2"/>
  <c r="F294" i="2"/>
  <c r="H294" i="2"/>
  <c r="G294" i="2"/>
  <c r="E293" i="2"/>
  <c r="D293" i="2"/>
  <c r="E292" i="2"/>
  <c r="D292" i="2"/>
  <c r="I292" i="2"/>
  <c r="J292" i="2"/>
  <c r="E291" i="2"/>
  <c r="I291" i="2"/>
  <c r="D291" i="2"/>
  <c r="F291" i="2"/>
  <c r="H291" i="2"/>
  <c r="J291" i="2"/>
  <c r="E290" i="2"/>
  <c r="I290" i="2"/>
  <c r="J290" i="2"/>
  <c r="D290" i="2"/>
  <c r="F290" i="2"/>
  <c r="H290" i="2"/>
  <c r="E289" i="2"/>
  <c r="I289" i="2"/>
  <c r="J289" i="2"/>
  <c r="D289" i="2"/>
  <c r="F289" i="2"/>
  <c r="H289" i="2"/>
  <c r="E288" i="2"/>
  <c r="D288" i="2"/>
  <c r="I288" i="2"/>
  <c r="F288" i="2"/>
  <c r="H288" i="2"/>
  <c r="J288" i="2"/>
  <c r="E287" i="2"/>
  <c r="I287" i="2"/>
  <c r="J287" i="2"/>
  <c r="D287" i="2"/>
  <c r="F287" i="2"/>
  <c r="H287" i="2"/>
  <c r="E286" i="2"/>
  <c r="D286" i="2"/>
  <c r="E285" i="2"/>
  <c r="I285" i="2"/>
  <c r="J285" i="2"/>
  <c r="D285" i="2"/>
  <c r="F285" i="2"/>
  <c r="H285" i="2"/>
  <c r="G285" i="2"/>
  <c r="E284" i="2"/>
  <c r="D284" i="2"/>
  <c r="F284" i="2"/>
  <c r="H284" i="2"/>
  <c r="I284" i="2"/>
  <c r="J284" i="2"/>
  <c r="E283" i="2"/>
  <c r="D283" i="2"/>
  <c r="I283" i="2"/>
  <c r="J283" i="2"/>
  <c r="F283" i="2"/>
  <c r="H283" i="2"/>
  <c r="E282" i="2"/>
  <c r="I282" i="2"/>
  <c r="J282" i="2"/>
  <c r="D282" i="2"/>
  <c r="F282" i="2"/>
  <c r="H282" i="2"/>
  <c r="E281" i="2"/>
  <c r="I281" i="2"/>
  <c r="J281" i="2"/>
  <c r="D281" i="2"/>
  <c r="F281" i="2"/>
  <c r="E280" i="2"/>
  <c r="D280" i="2"/>
  <c r="E279" i="2"/>
  <c r="D279" i="2"/>
  <c r="F279" i="2"/>
  <c r="H279" i="2"/>
  <c r="I279" i="2"/>
  <c r="J279" i="2"/>
  <c r="E278" i="2"/>
  <c r="D278" i="2"/>
  <c r="E277" i="2"/>
  <c r="D277" i="2"/>
  <c r="F277" i="2"/>
  <c r="H277" i="2"/>
  <c r="E276" i="2"/>
  <c r="D276" i="2"/>
  <c r="F276" i="2"/>
  <c r="H276" i="2"/>
  <c r="I276" i="2"/>
  <c r="J276" i="2"/>
  <c r="E275" i="2"/>
  <c r="D275" i="2"/>
  <c r="I275" i="2"/>
  <c r="J275" i="2"/>
  <c r="F275" i="2"/>
  <c r="H275" i="2"/>
  <c r="E274" i="2"/>
  <c r="D274" i="2"/>
  <c r="E273" i="2"/>
  <c r="I273" i="2"/>
  <c r="J273" i="2"/>
  <c r="D273" i="2"/>
  <c r="F273" i="2"/>
  <c r="H273" i="2"/>
  <c r="G273" i="2"/>
  <c r="E272" i="2"/>
  <c r="D272" i="2"/>
  <c r="F272" i="2"/>
  <c r="H272" i="2"/>
  <c r="E271" i="2"/>
  <c r="I271" i="2"/>
  <c r="D271" i="2"/>
  <c r="F271" i="2"/>
  <c r="H271" i="2"/>
  <c r="J271" i="2"/>
  <c r="E270" i="2"/>
  <c r="D270" i="2"/>
  <c r="E269" i="2"/>
  <c r="D269" i="2"/>
  <c r="E268" i="2"/>
  <c r="I268" i="2"/>
  <c r="J268" i="2"/>
  <c r="D268" i="2"/>
  <c r="F268" i="2"/>
  <c r="H268" i="2"/>
  <c r="E267" i="2"/>
  <c r="D267" i="2"/>
  <c r="I267" i="2"/>
  <c r="F267" i="2"/>
  <c r="H267" i="2"/>
  <c r="J267" i="2"/>
  <c r="E266" i="2"/>
  <c r="D266" i="2"/>
  <c r="E265" i="2"/>
  <c r="I265" i="2"/>
  <c r="J265" i="2"/>
  <c r="D265" i="2"/>
  <c r="F265" i="2"/>
  <c r="H265" i="2"/>
  <c r="G265" i="2"/>
  <c r="E264" i="2"/>
  <c r="D264" i="2"/>
  <c r="I264" i="2"/>
  <c r="F264" i="2"/>
  <c r="H264" i="2"/>
  <c r="J264" i="2"/>
  <c r="E263" i="2"/>
  <c r="I263" i="2"/>
  <c r="J263" i="2"/>
  <c r="D263" i="2"/>
  <c r="F263" i="2"/>
  <c r="H263" i="2"/>
  <c r="E262" i="2"/>
  <c r="I262" i="2"/>
  <c r="J262" i="2"/>
  <c r="D262" i="2"/>
  <c r="F262" i="2"/>
  <c r="H262" i="2"/>
  <c r="G262" i="2"/>
  <c r="E261" i="2"/>
  <c r="D261" i="2"/>
  <c r="E260" i="2"/>
  <c r="I260" i="2"/>
  <c r="J260" i="2"/>
  <c r="D260" i="2"/>
  <c r="E259" i="2"/>
  <c r="D259" i="2"/>
  <c r="I259" i="2"/>
  <c r="J259" i="2"/>
  <c r="F259" i="2"/>
  <c r="E258" i="2"/>
  <c r="I258" i="2"/>
  <c r="J258" i="2"/>
  <c r="D258" i="2"/>
  <c r="F258" i="2"/>
  <c r="H258" i="2"/>
  <c r="E257" i="2"/>
  <c r="I257" i="2"/>
  <c r="J257" i="2"/>
  <c r="D257" i="2"/>
  <c r="F257" i="2"/>
  <c r="H257" i="2"/>
  <c r="G257" i="2"/>
  <c r="E256" i="2"/>
  <c r="I256" i="2"/>
  <c r="D256" i="2"/>
  <c r="F256" i="2"/>
  <c r="H256" i="2"/>
  <c r="J256" i="2"/>
  <c r="E255" i="2"/>
  <c r="D255" i="2"/>
  <c r="F255" i="2"/>
  <c r="H255" i="2"/>
  <c r="I255" i="2"/>
  <c r="J255" i="2"/>
  <c r="E254" i="2"/>
  <c r="I254" i="2"/>
  <c r="J254" i="2"/>
  <c r="D254" i="2"/>
  <c r="F254" i="2"/>
  <c r="H254" i="2"/>
  <c r="G254" i="2"/>
  <c r="E253" i="2"/>
  <c r="I253" i="2"/>
  <c r="J253" i="2"/>
  <c r="D253" i="2"/>
  <c r="F253" i="2"/>
  <c r="E252" i="2"/>
  <c r="D252" i="2"/>
  <c r="F252" i="2"/>
  <c r="H252" i="2"/>
  <c r="I252" i="2"/>
  <c r="J252" i="2"/>
  <c r="E251" i="2"/>
  <c r="D251" i="2"/>
  <c r="E250" i="2"/>
  <c r="I250" i="2"/>
  <c r="J250" i="2"/>
  <c r="D250" i="2"/>
  <c r="E249" i="2"/>
  <c r="I249" i="2"/>
  <c r="J249" i="2"/>
  <c r="D249" i="2"/>
  <c r="F249" i="2"/>
  <c r="E248" i="2"/>
  <c r="D248" i="2"/>
  <c r="E247" i="2"/>
  <c r="I247" i="2"/>
  <c r="D247" i="2"/>
  <c r="F247" i="2"/>
  <c r="H247" i="2"/>
  <c r="J247" i="2"/>
  <c r="E246" i="2"/>
  <c r="D246" i="2"/>
  <c r="E245" i="2"/>
  <c r="I245" i="2"/>
  <c r="J245" i="2"/>
  <c r="D245" i="2"/>
  <c r="F245" i="2"/>
  <c r="H245" i="2"/>
  <c r="G245" i="2"/>
  <c r="E244" i="2"/>
  <c r="I244" i="2"/>
  <c r="J244" i="2"/>
  <c r="D244" i="2"/>
  <c r="F244" i="2"/>
  <c r="H244" i="2"/>
  <c r="E243" i="2"/>
  <c r="D243" i="2"/>
  <c r="F243" i="2"/>
  <c r="E242" i="2"/>
  <c r="D242" i="2"/>
  <c r="E241" i="2"/>
  <c r="I241" i="2"/>
  <c r="J241" i="2"/>
  <c r="D241" i="2"/>
  <c r="F241" i="2"/>
  <c r="E240" i="2"/>
  <c r="D240" i="2"/>
  <c r="F240" i="2"/>
  <c r="E239" i="2"/>
  <c r="I239" i="2"/>
  <c r="D239" i="2"/>
  <c r="F239" i="2"/>
  <c r="H239" i="2"/>
  <c r="J239" i="2"/>
  <c r="E238" i="2"/>
  <c r="D238" i="2"/>
  <c r="E237" i="2"/>
  <c r="D237" i="2"/>
  <c r="F237" i="2"/>
  <c r="H237" i="2"/>
  <c r="E236" i="2"/>
  <c r="D236" i="2"/>
  <c r="F236" i="2"/>
  <c r="H236" i="2"/>
  <c r="E235" i="2"/>
  <c r="D235" i="2"/>
  <c r="E234" i="2"/>
  <c r="D234" i="2"/>
  <c r="F234" i="2"/>
  <c r="H234" i="2"/>
  <c r="E233" i="2"/>
  <c r="I233" i="2"/>
  <c r="J233" i="2"/>
  <c r="D233" i="2"/>
  <c r="F233" i="2"/>
  <c r="H233" i="2"/>
  <c r="G233" i="2"/>
  <c r="E232" i="2"/>
  <c r="I232" i="2"/>
  <c r="J232" i="2"/>
  <c r="D232" i="2"/>
  <c r="F232" i="2"/>
  <c r="H232" i="2"/>
  <c r="E231" i="2"/>
  <c r="D231" i="2"/>
  <c r="E230" i="2"/>
  <c r="I230" i="2"/>
  <c r="J230" i="2"/>
  <c r="D230" i="2"/>
  <c r="F230" i="2"/>
  <c r="H230" i="2"/>
  <c r="G230" i="2"/>
  <c r="E229" i="2"/>
  <c r="I229" i="2"/>
  <c r="J229" i="2"/>
  <c r="D229" i="2"/>
  <c r="F229" i="2"/>
  <c r="H229" i="2"/>
  <c r="E228" i="2"/>
  <c r="I228" i="2"/>
  <c r="J228" i="2"/>
  <c r="D228" i="2"/>
  <c r="F228" i="2"/>
  <c r="H228" i="2"/>
  <c r="E227" i="2"/>
  <c r="I227" i="2"/>
  <c r="J227" i="2"/>
  <c r="D227" i="2"/>
  <c r="F227" i="2"/>
  <c r="H227" i="2"/>
  <c r="E226" i="2"/>
  <c r="I226" i="2"/>
  <c r="J226" i="2"/>
  <c r="D226" i="2"/>
  <c r="F226" i="2"/>
  <c r="H226" i="2"/>
  <c r="G226" i="2"/>
  <c r="E225" i="2"/>
  <c r="D225" i="2"/>
  <c r="F225" i="2"/>
  <c r="H225" i="2"/>
  <c r="G225" i="2"/>
  <c r="E224" i="2"/>
  <c r="D224" i="2"/>
  <c r="F224" i="2"/>
  <c r="H224" i="2"/>
  <c r="E223" i="2"/>
  <c r="D223" i="2"/>
  <c r="E222" i="2"/>
  <c r="D222" i="2"/>
  <c r="F222" i="2"/>
  <c r="H222" i="2"/>
  <c r="E221" i="2"/>
  <c r="I221" i="2"/>
  <c r="J221" i="2"/>
  <c r="D221" i="2"/>
  <c r="F221" i="2"/>
  <c r="H221" i="2"/>
  <c r="G221" i="2"/>
  <c r="E220" i="2"/>
  <c r="D220" i="2"/>
  <c r="I220" i="2"/>
  <c r="F220" i="2"/>
  <c r="J220" i="2"/>
  <c r="E219" i="2"/>
  <c r="I219" i="2"/>
  <c r="J219" i="2"/>
  <c r="D219" i="2"/>
  <c r="F219" i="2"/>
  <c r="H219" i="2"/>
  <c r="E218" i="2"/>
  <c r="D218" i="2"/>
  <c r="F218" i="2"/>
  <c r="H218" i="2"/>
  <c r="E217" i="2"/>
  <c r="J217" i="2"/>
  <c r="D217" i="2"/>
  <c r="I217" i="2"/>
  <c r="E216" i="2"/>
  <c r="D216" i="2"/>
  <c r="F216" i="2"/>
  <c r="H216" i="2"/>
  <c r="I216" i="2"/>
  <c r="J216" i="2"/>
  <c r="E215" i="2"/>
  <c r="D215" i="2"/>
  <c r="E214" i="2"/>
  <c r="D214" i="2"/>
  <c r="F214" i="2"/>
  <c r="H214" i="2"/>
  <c r="E213" i="2"/>
  <c r="I213" i="2"/>
  <c r="J213" i="2"/>
  <c r="D213" i="2"/>
  <c r="F213" i="2"/>
  <c r="G213" i="2"/>
  <c r="H213" i="2"/>
  <c r="E212" i="2"/>
  <c r="I212" i="2"/>
  <c r="J212" i="2"/>
  <c r="D212" i="2"/>
  <c r="F212" i="2"/>
  <c r="H212" i="2"/>
  <c r="E211" i="2"/>
  <c r="I211" i="2"/>
  <c r="J211" i="2"/>
  <c r="D211" i="2"/>
  <c r="F211" i="2"/>
  <c r="H211" i="2"/>
  <c r="E210" i="2"/>
  <c r="I210" i="2"/>
  <c r="J210" i="2"/>
  <c r="D210" i="2"/>
  <c r="F210" i="2"/>
  <c r="H210" i="2"/>
  <c r="G210" i="2"/>
  <c r="E209" i="2"/>
  <c r="D209" i="2"/>
  <c r="F209" i="2"/>
  <c r="H209" i="2"/>
  <c r="G209" i="2"/>
  <c r="E208" i="2"/>
  <c r="D208" i="2"/>
  <c r="F208" i="2"/>
  <c r="H208" i="2"/>
  <c r="E207" i="2"/>
  <c r="D207" i="2"/>
  <c r="F207" i="2"/>
  <c r="H207" i="2"/>
  <c r="E206" i="2"/>
  <c r="D206" i="2"/>
  <c r="F206" i="2"/>
  <c r="H206" i="2"/>
  <c r="N16" i="2"/>
  <c r="N15" i="2"/>
  <c r="N13" i="2"/>
  <c r="M16" i="2"/>
  <c r="M15" i="2"/>
  <c r="K16" i="2"/>
  <c r="K15" i="2"/>
  <c r="K12" i="2"/>
  <c r="G7" i="2"/>
  <c r="G5" i="2"/>
  <c r="G4" i="2"/>
  <c r="Q179" i="1"/>
  <c r="P180" i="1"/>
  <c r="R180" i="1"/>
  <c r="Q180" i="1"/>
  <c r="N181" i="1"/>
  <c r="Q181" i="1"/>
  <c r="Q182" i="1"/>
  <c r="N183" i="1"/>
  <c r="Q183" i="1"/>
  <c r="J175" i="1"/>
  <c r="P175" i="1"/>
  <c r="R175" i="1"/>
  <c r="Q175" i="1"/>
  <c r="P176" i="1"/>
  <c r="Q176" i="1"/>
  <c r="P178" i="1"/>
  <c r="R178" i="1"/>
  <c r="Q178" i="1"/>
  <c r="G41" i="1"/>
  <c r="J41" i="1"/>
  <c r="G38" i="1"/>
  <c r="J38" i="1"/>
  <c r="P35" i="1"/>
  <c r="G35" i="1"/>
  <c r="G32" i="1"/>
  <c r="P30" i="1"/>
  <c r="R30" i="1"/>
  <c r="G30" i="1"/>
  <c r="J30" i="1"/>
  <c r="P44" i="1"/>
  <c r="R44" i="1"/>
  <c r="P52" i="1"/>
  <c r="R52" i="1"/>
  <c r="P60" i="1"/>
  <c r="P68" i="1"/>
  <c r="P76" i="1"/>
  <c r="R76" i="1"/>
  <c r="P84" i="1"/>
  <c r="P92" i="1"/>
  <c r="R92" i="1"/>
  <c r="P100" i="1"/>
  <c r="R100" i="1"/>
  <c r="P122" i="1"/>
  <c r="P130" i="1"/>
  <c r="R130" i="1"/>
  <c r="P139" i="1"/>
  <c r="R139" i="1"/>
  <c r="P137" i="1"/>
  <c r="R137" i="1"/>
  <c r="P152" i="1"/>
  <c r="R152" i="1"/>
  <c r="P156" i="1"/>
  <c r="R156" i="1"/>
  <c r="P160" i="1"/>
  <c r="R160" i="1"/>
  <c r="P168" i="1"/>
  <c r="R168" i="1"/>
  <c r="P172" i="1"/>
  <c r="R172" i="1"/>
  <c r="G44" i="1"/>
  <c r="I44" i="1"/>
  <c r="G50" i="1"/>
  <c r="M50" i="1"/>
  <c r="G51" i="1"/>
  <c r="N51" i="1"/>
  <c r="G52" i="1"/>
  <c r="N52" i="1"/>
  <c r="G55" i="1"/>
  <c r="M55" i="1"/>
  <c r="G57" i="1"/>
  <c r="G59" i="1"/>
  <c r="G60" i="1"/>
  <c r="M60" i="1"/>
  <c r="G65" i="1"/>
  <c r="G66" i="1"/>
  <c r="I66" i="1"/>
  <c r="G68" i="1"/>
  <c r="R68" i="1"/>
  <c r="G71" i="1"/>
  <c r="M71" i="1"/>
  <c r="G74" i="1"/>
  <c r="I74" i="1"/>
  <c r="G79" i="1"/>
  <c r="G81" i="1"/>
  <c r="G83" i="1"/>
  <c r="G84" i="1"/>
  <c r="M84" i="1"/>
  <c r="G89" i="1"/>
  <c r="M89" i="1"/>
  <c r="G90" i="1"/>
  <c r="M90" i="1"/>
  <c r="G92" i="1"/>
  <c r="K92" i="1"/>
  <c r="G95" i="1"/>
  <c r="G98" i="1"/>
  <c r="M98" i="1"/>
  <c r="G99" i="1"/>
  <c r="M99" i="1"/>
  <c r="G100" i="1"/>
  <c r="M100" i="1"/>
  <c r="G103" i="1"/>
  <c r="M103" i="1"/>
  <c r="G107" i="1"/>
  <c r="M107" i="1"/>
  <c r="G111" i="1"/>
  <c r="K111" i="1"/>
  <c r="G115" i="1"/>
  <c r="N115" i="1"/>
  <c r="G116" i="1"/>
  <c r="N116" i="1"/>
  <c r="G119" i="1"/>
  <c r="G122" i="1"/>
  <c r="N122" i="1"/>
  <c r="G124" i="1"/>
  <c r="M124" i="1"/>
  <c r="G127" i="1"/>
  <c r="M127" i="1"/>
  <c r="G130" i="1"/>
  <c r="G131" i="1"/>
  <c r="K131" i="1"/>
  <c r="G132" i="1"/>
  <c r="G108" i="1"/>
  <c r="Q173" i="1"/>
  <c r="J177" i="1"/>
  <c r="Q177" i="1"/>
  <c r="C17" i="1"/>
  <c r="J174" i="1"/>
  <c r="Q174" i="1"/>
  <c r="Q105" i="1"/>
  <c r="J108" i="1"/>
  <c r="Q108" i="1"/>
  <c r="J137" i="1"/>
  <c r="Q137" i="1"/>
  <c r="J152" i="1"/>
  <c r="Q152" i="1"/>
  <c r="J153" i="1"/>
  <c r="Q153" i="1"/>
  <c r="Q154" i="1"/>
  <c r="Q30" i="1"/>
  <c r="J32" i="1"/>
  <c r="Q32" i="1"/>
  <c r="Q33" i="1"/>
  <c r="Q34" i="1"/>
  <c r="Q35" i="1"/>
  <c r="Q36" i="1"/>
  <c r="Q38" i="1"/>
  <c r="Q41" i="1"/>
  <c r="J162" i="1"/>
  <c r="Q162" i="1"/>
  <c r="Q171" i="1"/>
  <c r="Q172" i="1"/>
  <c r="J172" i="1"/>
  <c r="M167" i="1"/>
  <c r="M140" i="1"/>
  <c r="M142" i="1"/>
  <c r="M143" i="1"/>
  <c r="M144" i="1"/>
  <c r="M145" i="1"/>
  <c r="M156" i="1"/>
  <c r="M157" i="1"/>
  <c r="M158" i="1"/>
  <c r="M161" i="1"/>
  <c r="M163" i="1"/>
  <c r="M57" i="1"/>
  <c r="M65" i="1"/>
  <c r="M81" i="1"/>
  <c r="M83" i="1"/>
  <c r="M49" i="1"/>
  <c r="M95" i="1"/>
  <c r="M97" i="1"/>
  <c r="M130" i="1"/>
  <c r="M136" i="1"/>
  <c r="M138" i="1"/>
  <c r="N133" i="1"/>
  <c r="Q167" i="1"/>
  <c r="Q45" i="1"/>
  <c r="Q140" i="1"/>
  <c r="Q141" i="1"/>
  <c r="Q142" i="1"/>
  <c r="Q143" i="1"/>
  <c r="Q144" i="1"/>
  <c r="Q145" i="1"/>
  <c r="Q147" i="1"/>
  <c r="Q148" i="1"/>
  <c r="Q155" i="1"/>
  <c r="Q156" i="1"/>
  <c r="Q157" i="1"/>
  <c r="Q158" i="1"/>
  <c r="Q159" i="1"/>
  <c r="Q160" i="1"/>
  <c r="Q161" i="1"/>
  <c r="Q163" i="1"/>
  <c r="Q164" i="1"/>
  <c r="Q55" i="1"/>
  <c r="Q57" i="1"/>
  <c r="Q60" i="1"/>
  <c r="Q64" i="1"/>
  <c r="Q65" i="1"/>
  <c r="Q67" i="1"/>
  <c r="Q70" i="1"/>
  <c r="Q71" i="1"/>
  <c r="Q72" i="1"/>
  <c r="Q81" i="1"/>
  <c r="Q83" i="1"/>
  <c r="Q84" i="1"/>
  <c r="Q48" i="1"/>
  <c r="Q87" i="1"/>
  <c r="Q89" i="1"/>
  <c r="Q49" i="1"/>
  <c r="Q90" i="1"/>
  <c r="Q93" i="1"/>
  <c r="Q95" i="1"/>
  <c r="Q97" i="1"/>
  <c r="Q98" i="1"/>
  <c r="Q99" i="1"/>
  <c r="Q100" i="1"/>
  <c r="Q101" i="1"/>
  <c r="Q50" i="1"/>
  <c r="Q102" i="1"/>
  <c r="Q103" i="1"/>
  <c r="Q107" i="1"/>
  <c r="Q109" i="1"/>
  <c r="Q110" i="1"/>
  <c r="Q112" i="1"/>
  <c r="Q113" i="1"/>
  <c r="Q118" i="1"/>
  <c r="Q124" i="1"/>
  <c r="Q53" i="1"/>
  <c r="Q127" i="1"/>
  <c r="Q129" i="1"/>
  <c r="Q130" i="1"/>
  <c r="Q132" i="1"/>
  <c r="Q136" i="1"/>
  <c r="Q138" i="1"/>
  <c r="Q104" i="1"/>
  <c r="Q114" i="1"/>
  <c r="Q115" i="1"/>
  <c r="Q116" i="1"/>
  <c r="Q117" i="1"/>
  <c r="Q122" i="1"/>
  <c r="Q133" i="1"/>
  <c r="Q134" i="1"/>
  <c r="Q135" i="1"/>
  <c r="Q51" i="1"/>
  <c r="Q52" i="1"/>
  <c r="Q56" i="1"/>
  <c r="Q58" i="1"/>
  <c r="Q61" i="1"/>
  <c r="Q62" i="1"/>
  <c r="Q63" i="1"/>
  <c r="Q46" i="1"/>
  <c r="Q166" i="1"/>
  <c r="M170" i="1"/>
  <c r="Q170" i="1"/>
  <c r="J168" i="1"/>
  <c r="J165" i="1"/>
  <c r="Q165" i="1"/>
  <c r="Q168" i="1"/>
  <c r="Q44" i="1"/>
  <c r="Q47" i="1"/>
  <c r="Q54" i="1"/>
  <c r="Q59" i="1"/>
  <c r="Q66" i="1"/>
  <c r="Q68" i="1"/>
  <c r="Q69" i="1"/>
  <c r="Q73" i="1"/>
  <c r="Q74" i="1"/>
  <c r="Q75" i="1"/>
  <c r="Q76" i="1"/>
  <c r="Q77" i="1"/>
  <c r="Q78" i="1"/>
  <c r="Q79" i="1"/>
  <c r="Q80" i="1"/>
  <c r="Q82" i="1"/>
  <c r="Q85" i="1"/>
  <c r="Q86" i="1"/>
  <c r="Q88" i="1"/>
  <c r="Q91" i="1"/>
  <c r="Q92" i="1"/>
  <c r="Q94" i="1"/>
  <c r="Q96" i="1"/>
  <c r="Q106" i="1"/>
  <c r="Q111" i="1"/>
  <c r="Q119" i="1"/>
  <c r="Q120" i="1"/>
  <c r="Q121" i="1"/>
  <c r="Q123" i="1"/>
  <c r="Q125" i="1"/>
  <c r="Q126" i="1"/>
  <c r="Q128" i="1"/>
  <c r="Q131" i="1"/>
  <c r="Q139" i="1"/>
  <c r="Q146" i="1"/>
  <c r="Q149" i="1"/>
  <c r="Q150" i="1"/>
  <c r="Q151" i="1"/>
  <c r="Q169" i="1"/>
  <c r="Q42" i="1"/>
  <c r="I59" i="1"/>
  <c r="K68" i="1"/>
  <c r="K119" i="1"/>
  <c r="K123" i="1"/>
  <c r="K146" i="1"/>
  <c r="K151" i="1"/>
  <c r="L169" i="1"/>
  <c r="G419" i="4"/>
  <c r="I419" i="4" s="1"/>
  <c r="G462" i="4"/>
  <c r="K462" i="4" s="1"/>
  <c r="G466" i="4"/>
  <c r="K466" i="4" s="1"/>
  <c r="G461" i="4"/>
  <c r="K461" i="4" s="1"/>
  <c r="G464" i="4"/>
  <c r="K464" i="4" s="1"/>
  <c r="L12" i="2"/>
  <c r="P118" i="1"/>
  <c r="R118" i="1"/>
  <c r="G118" i="1"/>
  <c r="M118" i="1"/>
  <c r="P96" i="1"/>
  <c r="R96" i="1"/>
  <c r="G96" i="1"/>
  <c r="K96" i="1"/>
  <c r="P80" i="1"/>
  <c r="R80" i="1"/>
  <c r="K80" i="1"/>
  <c r="P64" i="1"/>
  <c r="R64" i="1"/>
  <c r="G64" i="1"/>
  <c r="M64" i="1"/>
  <c r="P48" i="1"/>
  <c r="R48" i="1"/>
  <c r="G48" i="1"/>
  <c r="M48" i="1"/>
  <c r="N12" i="2"/>
  <c r="G194" i="2"/>
  <c r="H194" i="2"/>
  <c r="H170" i="2"/>
  <c r="G170" i="2"/>
  <c r="G28" i="1"/>
  <c r="N28" i="1"/>
  <c r="M13" i="2"/>
  <c r="M12" i="2"/>
  <c r="H13" i="2"/>
  <c r="G126" i="2"/>
  <c r="H126" i="2"/>
  <c r="G94" i="2"/>
  <c r="H94" i="2"/>
  <c r="G78" i="2"/>
  <c r="H78" i="2"/>
  <c r="G62" i="2"/>
  <c r="H62" i="2"/>
  <c r="P126" i="1"/>
  <c r="G126" i="1"/>
  <c r="P104" i="1"/>
  <c r="R104" i="1"/>
  <c r="G104" i="1"/>
  <c r="N104" i="1"/>
  <c r="P88" i="1"/>
  <c r="G88" i="1"/>
  <c r="P72" i="1"/>
  <c r="G72" i="1"/>
  <c r="G56" i="1"/>
  <c r="H196" i="2"/>
  <c r="G196" i="2"/>
  <c r="M159" i="1"/>
  <c r="G402" i="4"/>
  <c r="I402" i="4" s="1"/>
  <c r="G362" i="4"/>
  <c r="I362" i="4" s="1"/>
  <c r="G207" i="4"/>
  <c r="I207" i="4" s="1"/>
  <c r="G311" i="4"/>
  <c r="G343" i="4"/>
  <c r="I343" i="4" s="1"/>
  <c r="G259" i="4"/>
  <c r="I259" i="4" s="1"/>
  <c r="G408" i="4"/>
  <c r="I408" i="4" s="1"/>
  <c r="G375" i="4"/>
  <c r="G350" i="4"/>
  <c r="G297" i="4"/>
  <c r="I297" i="4" s="1"/>
  <c r="P174" i="1"/>
  <c r="R174" i="1"/>
  <c r="P170" i="1"/>
  <c r="R170" i="1"/>
  <c r="P166" i="1"/>
  <c r="R166" i="1"/>
  <c r="P162" i="1"/>
  <c r="R162" i="1"/>
  <c r="P158" i="1"/>
  <c r="R158" i="1"/>
  <c r="P150" i="1"/>
  <c r="R150" i="1"/>
  <c r="P146" i="1"/>
  <c r="R146" i="1"/>
  <c r="P105" i="1"/>
  <c r="P136" i="1"/>
  <c r="R136" i="1"/>
  <c r="P132" i="1"/>
  <c r="P128" i="1"/>
  <c r="R128" i="1"/>
  <c r="R124" i="1"/>
  <c r="P120" i="1"/>
  <c r="R120" i="1"/>
  <c r="P116" i="1"/>
  <c r="R116" i="1"/>
  <c r="P112" i="1"/>
  <c r="R112" i="1"/>
  <c r="P107" i="1"/>
  <c r="R107" i="1"/>
  <c r="P102" i="1"/>
  <c r="R102" i="1"/>
  <c r="P98" i="1"/>
  <c r="R98" i="1"/>
  <c r="P94" i="1"/>
  <c r="R94" i="1"/>
  <c r="P90" i="1"/>
  <c r="R90" i="1"/>
  <c r="P86" i="1"/>
  <c r="R86" i="1"/>
  <c r="P82" i="1"/>
  <c r="R82" i="1"/>
  <c r="P78" i="1"/>
  <c r="R78" i="1"/>
  <c r="P74" i="1"/>
  <c r="R74" i="1"/>
  <c r="P70" i="1"/>
  <c r="R70" i="1"/>
  <c r="P66" i="1"/>
  <c r="R66" i="1"/>
  <c r="P54" i="1"/>
  <c r="R54" i="1"/>
  <c r="P50" i="1"/>
  <c r="R50" i="1"/>
  <c r="P46" i="1"/>
  <c r="R46" i="1"/>
  <c r="P38" i="1"/>
  <c r="P182" i="1"/>
  <c r="R182" i="1"/>
  <c r="G208" i="2"/>
  <c r="G212" i="2"/>
  <c r="G216" i="2"/>
  <c r="G224" i="2"/>
  <c r="G232" i="2"/>
  <c r="G236" i="2"/>
  <c r="G244" i="2"/>
  <c r="G252" i="2"/>
  <c r="G256" i="2"/>
  <c r="G264" i="2"/>
  <c r="G272" i="2"/>
  <c r="G276" i="2"/>
  <c r="G284" i="2"/>
  <c r="G288" i="2"/>
  <c r="G296" i="2"/>
  <c r="G300" i="2"/>
  <c r="G316" i="2"/>
  <c r="G332" i="2"/>
  <c r="H179" i="2"/>
  <c r="G198" i="2"/>
  <c r="G166" i="2"/>
  <c r="F162" i="2"/>
  <c r="H162" i="2"/>
  <c r="G157" i="2"/>
  <c r="G150" i="2"/>
  <c r="F146" i="2"/>
  <c r="H146" i="2"/>
  <c r="G134" i="2"/>
  <c r="F130" i="2"/>
  <c r="H130" i="2"/>
  <c r="G125" i="2"/>
  <c r="F114" i="2"/>
  <c r="H114" i="2"/>
  <c r="F98" i="2"/>
  <c r="H98" i="2"/>
  <c r="G93" i="2"/>
  <c r="G86" i="2"/>
  <c r="F82" i="2"/>
  <c r="H82" i="2"/>
  <c r="G70" i="2"/>
  <c r="F66" i="2"/>
  <c r="H66" i="2"/>
  <c r="G61" i="2"/>
  <c r="G54" i="2"/>
  <c r="G181" i="2"/>
  <c r="G177" i="2"/>
  <c r="G173" i="2"/>
  <c r="G169" i="2"/>
  <c r="P23" i="1"/>
  <c r="R23" i="1"/>
  <c r="B187" i="1"/>
  <c r="B203" i="1"/>
  <c r="G174" i="4"/>
  <c r="H174" i="4" s="1"/>
  <c r="G233" i="4"/>
  <c r="I233" i="4" s="1"/>
  <c r="G460" i="4"/>
  <c r="K460" i="4" s="1"/>
  <c r="G247" i="4"/>
  <c r="J247" i="4" s="1"/>
  <c r="G211" i="4"/>
  <c r="J211" i="4" s="1"/>
  <c r="G281" i="4"/>
  <c r="I281" i="4" s="1"/>
  <c r="G335" i="4"/>
  <c r="I335" i="4" s="1"/>
  <c r="G302" i="4"/>
  <c r="I302" i="4" s="1"/>
  <c r="G383" i="4"/>
  <c r="I383" i="4" s="1"/>
  <c r="I410" i="4"/>
  <c r="G319" i="4"/>
  <c r="I319" i="4" s="1"/>
  <c r="P177" i="1"/>
  <c r="R177" i="1"/>
  <c r="P171" i="1"/>
  <c r="R171" i="1"/>
  <c r="P167" i="1"/>
  <c r="R167" i="1"/>
  <c r="P163" i="1"/>
  <c r="R163" i="1"/>
  <c r="P159" i="1"/>
  <c r="R159" i="1"/>
  <c r="P155" i="1"/>
  <c r="R155" i="1"/>
  <c r="P151" i="1"/>
  <c r="R151" i="1"/>
  <c r="P147" i="1"/>
  <c r="R147" i="1"/>
  <c r="P108" i="1"/>
  <c r="R108" i="1"/>
  <c r="P142" i="1"/>
  <c r="R142" i="1"/>
  <c r="P138" i="1"/>
  <c r="R138" i="1"/>
  <c r="P133" i="1"/>
  <c r="R133" i="1"/>
  <c r="P121" i="1"/>
  <c r="R121" i="1"/>
  <c r="P103" i="1"/>
  <c r="R103" i="1"/>
  <c r="P99" i="1"/>
  <c r="R99" i="1"/>
  <c r="P95" i="1"/>
  <c r="R95" i="1"/>
  <c r="P91" i="1"/>
  <c r="R91" i="1"/>
  <c r="P87" i="1"/>
  <c r="R87" i="1"/>
  <c r="P83" i="1"/>
  <c r="R83" i="1"/>
  <c r="P79" i="1"/>
  <c r="P75" i="1"/>
  <c r="R75" i="1"/>
  <c r="P71" i="1"/>
  <c r="R71" i="1"/>
  <c r="P67" i="1"/>
  <c r="R67" i="1"/>
  <c r="P59" i="1"/>
  <c r="R59" i="1"/>
  <c r="P55" i="1"/>
  <c r="R55" i="1"/>
  <c r="P51" i="1"/>
  <c r="R51" i="1"/>
  <c r="P42" i="1"/>
  <c r="R42" i="1"/>
  <c r="P34" i="1"/>
  <c r="R34" i="1"/>
  <c r="P41" i="1"/>
  <c r="R41" i="1"/>
  <c r="P183" i="1"/>
  <c r="R183" i="1"/>
  <c r="P179" i="1"/>
  <c r="R179" i="1"/>
  <c r="G207" i="2"/>
  <c r="G211" i="2"/>
  <c r="G219" i="2"/>
  <c r="G227" i="2"/>
  <c r="G239" i="2"/>
  <c r="G247" i="2"/>
  <c r="G255" i="2"/>
  <c r="G263" i="2"/>
  <c r="G267" i="2"/>
  <c r="G271" i="2"/>
  <c r="G275" i="2"/>
  <c r="G279" i="2"/>
  <c r="G283" i="2"/>
  <c r="G287" i="2"/>
  <c r="G291" i="2"/>
  <c r="G295" i="2"/>
  <c r="G303" i="2"/>
  <c r="G311" i="2"/>
  <c r="G319" i="2"/>
  <c r="G327" i="2"/>
  <c r="G331" i="2"/>
  <c r="G335" i="2"/>
  <c r="G339" i="2"/>
  <c r="P22" i="1"/>
  <c r="R22" i="1"/>
  <c r="P39" i="1"/>
  <c r="R39" i="1"/>
  <c r="P37" i="1"/>
  <c r="R37" i="1"/>
  <c r="P29" i="1"/>
  <c r="R29" i="1"/>
  <c r="P28" i="1"/>
  <c r="R28" i="1"/>
  <c r="P27" i="1"/>
  <c r="R27" i="1"/>
  <c r="P25" i="1"/>
  <c r="R25" i="1"/>
  <c r="P187" i="1"/>
  <c r="R187" i="1"/>
  <c r="P195" i="1"/>
  <c r="R195" i="1"/>
  <c r="P199" i="1"/>
  <c r="R199" i="1"/>
  <c r="P203" i="1"/>
  <c r="R203" i="1"/>
  <c r="P26" i="1"/>
  <c r="R26" i="1"/>
  <c r="P31" i="1"/>
  <c r="R31" i="1"/>
  <c r="P43" i="1"/>
  <c r="R43" i="1"/>
  <c r="P21" i="1"/>
  <c r="R21" i="1"/>
  <c r="G225" i="4"/>
  <c r="I225" i="4" s="1"/>
  <c r="G213" i="4"/>
  <c r="J213" i="4" s="1"/>
  <c r="G263" i="4"/>
  <c r="I263" i="4" s="1"/>
  <c r="G378" i="4"/>
  <c r="I378" i="4" s="1"/>
  <c r="G381" i="4"/>
  <c r="I381" i="4" s="1"/>
  <c r="G197" i="4"/>
  <c r="H197" i="4" s="1"/>
  <c r="G249" i="4"/>
  <c r="J249" i="4" s="1"/>
  <c r="G361" i="4"/>
  <c r="I361" i="4" s="1"/>
  <c r="G227" i="4"/>
  <c r="I227" i="4" s="1"/>
  <c r="G230" i="4"/>
  <c r="J230" i="4" s="1"/>
  <c r="G215" i="4"/>
  <c r="J215" i="4" s="1"/>
  <c r="G309" i="4"/>
  <c r="J309" i="4" s="1"/>
  <c r="G358" i="4"/>
  <c r="I358" i="4" s="1"/>
  <c r="G342" i="4"/>
  <c r="I342" i="4" s="1"/>
  <c r="G310" i="4"/>
  <c r="I310" i="4" s="1"/>
  <c r="G406" i="4"/>
  <c r="I406" i="4" s="1"/>
  <c r="G379" i="4"/>
  <c r="I379" i="4" s="1"/>
  <c r="G349" i="4"/>
  <c r="I349" i="4" s="1"/>
  <c r="G282" i="4"/>
  <c r="I282" i="4" s="1"/>
  <c r="P173" i="1"/>
  <c r="R173" i="1"/>
  <c r="P169" i="1"/>
  <c r="R169" i="1"/>
  <c r="P165" i="1"/>
  <c r="R165" i="1"/>
  <c r="P161" i="1"/>
  <c r="R161" i="1"/>
  <c r="P157" i="1"/>
  <c r="R157" i="1"/>
  <c r="P153" i="1"/>
  <c r="R153" i="1"/>
  <c r="P149" i="1"/>
  <c r="R149" i="1"/>
  <c r="P145" i="1"/>
  <c r="R145" i="1"/>
  <c r="P144" i="1"/>
  <c r="P140" i="1"/>
  <c r="R140" i="1"/>
  <c r="P135" i="1"/>
  <c r="R135" i="1"/>
  <c r="P131" i="1"/>
  <c r="R131" i="1"/>
  <c r="P127" i="1"/>
  <c r="R127" i="1"/>
  <c r="P123" i="1"/>
  <c r="R123" i="1"/>
  <c r="P119" i="1"/>
  <c r="R119" i="1"/>
  <c r="P115" i="1"/>
  <c r="P111" i="1"/>
  <c r="P106" i="1"/>
  <c r="R106" i="1"/>
  <c r="P101" i="1"/>
  <c r="R101" i="1"/>
  <c r="P97" i="1"/>
  <c r="R97" i="1"/>
  <c r="P93" i="1"/>
  <c r="R93" i="1"/>
  <c r="P89" i="1"/>
  <c r="R89" i="1"/>
  <c r="P85" i="1"/>
  <c r="R85" i="1"/>
  <c r="P81" i="1"/>
  <c r="R81" i="1"/>
  <c r="P77" i="1"/>
  <c r="R77" i="1"/>
  <c r="P73" i="1"/>
  <c r="R73" i="1"/>
  <c r="P69" i="1"/>
  <c r="R69" i="1"/>
  <c r="P65" i="1"/>
  <c r="R65" i="1"/>
  <c r="P61" i="1"/>
  <c r="R61" i="1"/>
  <c r="P57" i="1"/>
  <c r="R57" i="1"/>
  <c r="P53" i="1"/>
  <c r="R53" i="1"/>
  <c r="P49" i="1"/>
  <c r="R49" i="1"/>
  <c r="P45" i="1"/>
  <c r="R45" i="1"/>
  <c r="P32" i="1"/>
  <c r="R32" i="1"/>
  <c r="P36" i="1"/>
  <c r="R36" i="1"/>
  <c r="P181" i="1"/>
  <c r="R181" i="1"/>
  <c r="G161" i="2"/>
  <c r="G129" i="2"/>
  <c r="G113" i="2"/>
  <c r="G97" i="2"/>
  <c r="G81" i="2"/>
  <c r="G65" i="2"/>
  <c r="P200" i="1"/>
  <c r="R200" i="1"/>
  <c r="P196" i="1"/>
  <c r="R196" i="1"/>
  <c r="P189" i="1"/>
  <c r="R189" i="1"/>
  <c r="P184" i="1"/>
  <c r="R184" i="1"/>
  <c r="I107" i="4"/>
  <c r="G149" i="4"/>
  <c r="I149" i="4" s="1"/>
  <c r="G118" i="4"/>
  <c r="I118" i="4" s="1"/>
  <c r="G434" i="4"/>
  <c r="J434" i="4" s="1"/>
  <c r="G387" i="4"/>
  <c r="J387" i="4" s="1"/>
  <c r="G404" i="4"/>
  <c r="K404" i="4" s="1"/>
  <c r="G245" i="4"/>
  <c r="I245" i="4" s="1"/>
  <c r="P238" i="4"/>
  <c r="G238" i="4"/>
  <c r="I238" i="4" s="1"/>
  <c r="G261" i="4"/>
  <c r="I261" i="4" s="1"/>
  <c r="G444" i="4"/>
  <c r="K444" i="4" s="1"/>
  <c r="G289" i="4"/>
  <c r="J289" i="4" s="1"/>
  <c r="G257" i="4"/>
  <c r="J257" i="4" s="1"/>
  <c r="G30" i="4"/>
  <c r="I30" i="4" s="1"/>
  <c r="G40" i="4"/>
  <c r="I40" i="4" s="1"/>
  <c r="G48" i="4"/>
  <c r="I48" i="4" s="1"/>
  <c r="G75" i="4"/>
  <c r="I75" i="4" s="1"/>
  <c r="Z450" i="7"/>
  <c r="P450" i="7"/>
  <c r="AF450" i="7" s="1"/>
  <c r="G450" i="7"/>
  <c r="Z446" i="7"/>
  <c r="G446" i="7"/>
  <c r="Z442" i="7"/>
  <c r="P442" i="7"/>
  <c r="R442" i="7" s="1"/>
  <c r="T442" i="7" s="1"/>
  <c r="G442" i="7"/>
  <c r="Z438" i="7"/>
  <c r="G438" i="7"/>
  <c r="Z434" i="7"/>
  <c r="P434" i="7"/>
  <c r="G434" i="7"/>
  <c r="Z430" i="7"/>
  <c r="G430" i="7"/>
  <c r="Z423" i="7"/>
  <c r="G423" i="7"/>
  <c r="AU419" i="7"/>
  <c r="Z419" i="7"/>
  <c r="G419" i="7"/>
  <c r="P406" i="7"/>
  <c r="R406" i="7" s="1"/>
  <c r="T406" i="7" s="1"/>
  <c r="AU406" i="7"/>
  <c r="Z406" i="7"/>
  <c r="G406" i="7"/>
  <c r="P404" i="7"/>
  <c r="AU404" i="7"/>
  <c r="Z404" i="7"/>
  <c r="G404" i="7"/>
  <c r="AU321" i="7"/>
  <c r="Z321" i="7"/>
  <c r="P321" i="7"/>
  <c r="R321" i="7" s="1"/>
  <c r="T321" i="7" s="1"/>
  <c r="G321" i="7"/>
  <c r="I292" i="7"/>
  <c r="P290" i="7"/>
  <c r="AU290" i="7"/>
  <c r="Z290" i="7"/>
  <c r="G290" i="7"/>
  <c r="AU284" i="7"/>
  <c r="Z284" i="7"/>
  <c r="P284" i="7"/>
  <c r="G284" i="7"/>
  <c r="P275" i="7"/>
  <c r="R275" i="7" s="1"/>
  <c r="T275" i="7" s="1"/>
  <c r="AU275" i="7"/>
  <c r="Z275" i="7"/>
  <c r="G275" i="7"/>
  <c r="AU272" i="7"/>
  <c r="Z272" i="7"/>
  <c r="P272" i="7"/>
  <c r="G272" i="7"/>
  <c r="AU263" i="7"/>
  <c r="Z263" i="7"/>
  <c r="P263" i="7"/>
  <c r="G263" i="7"/>
  <c r="AU260" i="7"/>
  <c r="Z260" i="7"/>
  <c r="P260" i="7"/>
  <c r="R260" i="7" s="1"/>
  <c r="T260" i="7" s="1"/>
  <c r="G260" i="7"/>
  <c r="I255" i="7"/>
  <c r="J250" i="7"/>
  <c r="J247" i="7"/>
  <c r="I240" i="7"/>
  <c r="P238" i="7"/>
  <c r="R238" i="7" s="1"/>
  <c r="AU238" i="7"/>
  <c r="Z238" i="7"/>
  <c r="G238" i="7"/>
  <c r="P231" i="7"/>
  <c r="R231" i="7" s="1"/>
  <c r="T231" i="7" s="1"/>
  <c r="AU231" i="7"/>
  <c r="Z231" i="7"/>
  <c r="G231" i="7"/>
  <c r="J220" i="7"/>
  <c r="P216" i="7"/>
  <c r="AU216" i="7"/>
  <c r="Z216" i="7"/>
  <c r="G216" i="7"/>
  <c r="I206" i="7"/>
  <c r="H190" i="7"/>
  <c r="H174" i="7"/>
  <c r="H158" i="7"/>
  <c r="P278" i="7"/>
  <c r="G105" i="4"/>
  <c r="I105" i="4" s="1"/>
  <c r="G89" i="4"/>
  <c r="I89" i="4" s="1"/>
  <c r="G38" i="4"/>
  <c r="I38" i="4" s="1"/>
  <c r="G54" i="4"/>
  <c r="I54" i="4" s="1"/>
  <c r="G81" i="4"/>
  <c r="I81" i="4" s="1"/>
  <c r="Z449" i="7"/>
  <c r="G449" i="7"/>
  <c r="AU445" i="7"/>
  <c r="Z445" i="7"/>
  <c r="G445" i="7"/>
  <c r="Z441" i="7"/>
  <c r="G441" i="7"/>
  <c r="AU437" i="7"/>
  <c r="Z437" i="7"/>
  <c r="G437" i="7"/>
  <c r="Z433" i="7"/>
  <c r="G433" i="7"/>
  <c r="AU429" i="7"/>
  <c r="Z429" i="7"/>
  <c r="G429" i="7"/>
  <c r="Z422" i="7"/>
  <c r="G422" i="7"/>
  <c r="Z416" i="7"/>
  <c r="P416" i="7"/>
  <c r="G416" i="7"/>
  <c r="I401" i="7"/>
  <c r="AU357" i="7"/>
  <c r="Z357" i="7"/>
  <c r="P357" i="7"/>
  <c r="R357" i="7" s="1"/>
  <c r="T357" i="7" s="1"/>
  <c r="G357" i="7"/>
  <c r="P328" i="7"/>
  <c r="R328" i="7" s="1"/>
  <c r="AU328" i="7"/>
  <c r="Z328" i="7"/>
  <c r="G328" i="7"/>
  <c r="AU315" i="7"/>
  <c r="Z315" i="7"/>
  <c r="P315" i="7"/>
  <c r="R315" i="7" s="1"/>
  <c r="T315" i="7" s="1"/>
  <c r="G315" i="7"/>
  <c r="I310" i="7"/>
  <c r="AU305" i="7"/>
  <c r="Z305" i="7"/>
  <c r="P305" i="7"/>
  <c r="R305" i="7" s="1"/>
  <c r="T305" i="7" s="1"/>
  <c r="G305" i="7"/>
  <c r="J288" i="7"/>
  <c r="P282" i="7"/>
  <c r="AU282" i="7"/>
  <c r="Z282" i="7"/>
  <c r="G282" i="7"/>
  <c r="AU270" i="7"/>
  <c r="Z270" i="7"/>
  <c r="P270" i="7"/>
  <c r="AF270" i="7" s="1"/>
  <c r="G270" i="7"/>
  <c r="P259" i="7"/>
  <c r="AF259" i="7" s="1"/>
  <c r="AU259" i="7"/>
  <c r="Z259" i="7"/>
  <c r="G259" i="7"/>
  <c r="J256" i="7"/>
  <c r="AU236" i="7"/>
  <c r="Z236" i="7"/>
  <c r="P236" i="7"/>
  <c r="G236" i="7"/>
  <c r="P215" i="7"/>
  <c r="AC215" i="7" s="1"/>
  <c r="AU215" i="7"/>
  <c r="Z215" i="7"/>
  <c r="G215" i="7"/>
  <c r="I202" i="7"/>
  <c r="H186" i="7"/>
  <c r="H170" i="7"/>
  <c r="I154" i="7"/>
  <c r="I150" i="7"/>
  <c r="I142" i="7"/>
  <c r="I134" i="7"/>
  <c r="I126" i="7"/>
  <c r="P276" i="7"/>
  <c r="P264" i="7"/>
  <c r="G121" i="4"/>
  <c r="I121" i="4" s="1"/>
  <c r="G98" i="4"/>
  <c r="I98" i="4" s="1"/>
  <c r="G119" i="4"/>
  <c r="I119" i="4" s="1"/>
  <c r="G116" i="4"/>
  <c r="I116" i="4" s="1"/>
  <c r="G313" i="4"/>
  <c r="I313" i="4" s="1"/>
  <c r="G451" i="4"/>
  <c r="K451" i="4" s="1"/>
  <c r="G447" i="4"/>
  <c r="K447" i="4" s="1"/>
  <c r="G439" i="4"/>
  <c r="K439" i="4" s="1"/>
  <c r="G430" i="4"/>
  <c r="J430" i="4" s="1"/>
  <c r="G372" i="4"/>
  <c r="J372" i="4" s="1"/>
  <c r="G331" i="4"/>
  <c r="J331" i="4" s="1"/>
  <c r="G229" i="4"/>
  <c r="I229" i="4" s="1"/>
  <c r="G274" i="4"/>
  <c r="I274" i="4" s="1"/>
  <c r="G262" i="4"/>
  <c r="I262" i="4" s="1"/>
  <c r="G443" i="4"/>
  <c r="K443" i="4" s="1"/>
  <c r="G34" i="4"/>
  <c r="I34" i="4" s="1"/>
  <c r="G26" i="4"/>
  <c r="I26" i="4"/>
  <c r="G60" i="4"/>
  <c r="I60" i="4" s="1"/>
  <c r="G63" i="4"/>
  <c r="I63" i="4" s="1"/>
  <c r="Z452" i="7"/>
  <c r="U452" i="7"/>
  <c r="Z448" i="7"/>
  <c r="G448" i="7"/>
  <c r="Z444" i="7"/>
  <c r="P444" i="7"/>
  <c r="G444" i="7"/>
  <c r="Z440" i="7"/>
  <c r="G440" i="7"/>
  <c r="Z436" i="7"/>
  <c r="P436" i="7"/>
  <c r="G436" i="7"/>
  <c r="Z432" i="7"/>
  <c r="G432" i="7"/>
  <c r="Z428" i="7"/>
  <c r="P428" i="7"/>
  <c r="G428" i="7"/>
  <c r="Z425" i="7"/>
  <c r="G425" i="7"/>
  <c r="AU421" i="7"/>
  <c r="Z421" i="7"/>
  <c r="G421" i="7"/>
  <c r="Z415" i="7"/>
  <c r="G415" i="7"/>
  <c r="I397" i="7"/>
  <c r="AU395" i="7"/>
  <c r="Z395" i="7"/>
  <c r="P395" i="7"/>
  <c r="AF395" i="7" s="1"/>
  <c r="G395" i="7"/>
  <c r="AU393" i="7"/>
  <c r="Z393" i="7"/>
  <c r="P393" i="7"/>
  <c r="G393" i="7"/>
  <c r="AU389" i="7"/>
  <c r="Z389" i="7"/>
  <c r="P389" i="7"/>
  <c r="AF389" i="7" s="1"/>
  <c r="G389" i="7"/>
  <c r="AU385" i="7"/>
  <c r="Z385" i="7"/>
  <c r="P385" i="7"/>
  <c r="G385" i="7"/>
  <c r="AU381" i="7"/>
  <c r="Z381" i="7"/>
  <c r="P381" i="7"/>
  <c r="AF381" i="7" s="1"/>
  <c r="G381" i="7"/>
  <c r="AU377" i="7"/>
  <c r="Z377" i="7"/>
  <c r="P377" i="7"/>
  <c r="G377" i="7"/>
  <c r="AU373" i="7"/>
  <c r="Z373" i="7"/>
  <c r="P373" i="7"/>
  <c r="AF373" i="7" s="1"/>
  <c r="G373" i="7"/>
  <c r="I362" i="7"/>
  <c r="I359" i="7"/>
  <c r="P338" i="7"/>
  <c r="AU338" i="7"/>
  <c r="Z338" i="7"/>
  <c r="G338" i="7"/>
  <c r="I330" i="7"/>
  <c r="P314" i="7"/>
  <c r="R314" i="7" s="1"/>
  <c r="T314" i="7" s="1"/>
  <c r="AU314" i="7"/>
  <c r="Z314" i="7"/>
  <c r="G314" i="7"/>
  <c r="J311" i="7"/>
  <c r="AU303" i="7"/>
  <c r="Z303" i="7"/>
  <c r="P303" i="7"/>
  <c r="R303" i="7" s="1"/>
  <c r="T303" i="7" s="1"/>
  <c r="G303" i="7"/>
  <c r="P281" i="7"/>
  <c r="R281" i="7" s="1"/>
  <c r="T281" i="7" s="1"/>
  <c r="AU281" i="7"/>
  <c r="Z281" i="7"/>
  <c r="G281" i="7"/>
  <c r="AU278" i="7"/>
  <c r="Z278" i="7"/>
  <c r="G278" i="7"/>
  <c r="R278" i="7"/>
  <c r="T278" i="7" s="1"/>
  <c r="AU269" i="7"/>
  <c r="Z269" i="7"/>
  <c r="P269" i="7"/>
  <c r="R269" i="7" s="1"/>
  <c r="T269" i="7" s="1"/>
  <c r="G269" i="7"/>
  <c r="P266" i="7"/>
  <c r="R266" i="7" s="1"/>
  <c r="T266" i="7" s="1"/>
  <c r="AU266" i="7"/>
  <c r="Z266" i="7"/>
  <c r="G266" i="7"/>
  <c r="P244" i="7"/>
  <c r="R244" i="7" s="1"/>
  <c r="T244" i="7" s="1"/>
  <c r="AU244" i="7"/>
  <c r="Z244" i="7"/>
  <c r="G244" i="7"/>
  <c r="AU235" i="7"/>
  <c r="Z235" i="7"/>
  <c r="P235" i="7"/>
  <c r="AC235" i="7" s="1"/>
  <c r="G235" i="7"/>
  <c r="J228" i="7"/>
  <c r="AU212" i="7"/>
  <c r="Z212" i="7"/>
  <c r="P212" i="7"/>
  <c r="R212" i="7" s="1"/>
  <c r="T212" i="7" s="1"/>
  <c r="G212" i="7"/>
  <c r="H198" i="7"/>
  <c r="H182" i="7"/>
  <c r="H166" i="7"/>
  <c r="G122" i="4"/>
  <c r="I122" i="4" s="1"/>
  <c r="G99" i="4"/>
  <c r="I99" i="4" s="1"/>
  <c r="G95" i="4"/>
  <c r="I95" i="4" s="1"/>
  <c r="G144" i="4"/>
  <c r="I144" i="4" s="1"/>
  <c r="G139" i="4"/>
  <c r="I139" i="4" s="1"/>
  <c r="I137" i="4"/>
  <c r="I87" i="4"/>
  <c r="G42" i="4"/>
  <c r="I42" i="4" s="1"/>
  <c r="I58" i="4"/>
  <c r="G69" i="4"/>
  <c r="I69" i="4" s="1"/>
  <c r="G61" i="4"/>
  <c r="I61" i="4" s="1"/>
  <c r="Z451" i="7"/>
  <c r="G451" i="7"/>
  <c r="AU447" i="7"/>
  <c r="Z447" i="7"/>
  <c r="G447" i="7"/>
  <c r="Z443" i="7"/>
  <c r="G443" i="7"/>
  <c r="AU439" i="7"/>
  <c r="Z439" i="7"/>
  <c r="G439" i="7"/>
  <c r="Z435" i="7"/>
  <c r="G435" i="7"/>
  <c r="AU431" i="7"/>
  <c r="Z431" i="7"/>
  <c r="G431" i="7"/>
  <c r="Z427" i="7"/>
  <c r="G427" i="7"/>
  <c r="Z424" i="7"/>
  <c r="P424" i="7"/>
  <c r="G424" i="7"/>
  <c r="Z420" i="7"/>
  <c r="G420" i="7"/>
  <c r="I391" i="7"/>
  <c r="J387" i="7"/>
  <c r="I383" i="7"/>
  <c r="I379" i="7"/>
  <c r="I375" i="7"/>
  <c r="P325" i="7"/>
  <c r="AF325" i="7" s="1"/>
  <c r="I325" i="7"/>
  <c r="AU323" i="7"/>
  <c r="Z323" i="7"/>
  <c r="P323" i="7"/>
  <c r="R323" i="7" s="1"/>
  <c r="T323" i="7" s="1"/>
  <c r="G323" i="7"/>
  <c r="AU294" i="7"/>
  <c r="Z294" i="7"/>
  <c r="P294" i="7"/>
  <c r="AC294" i="7" s="1"/>
  <c r="G294" i="7"/>
  <c r="AU276" i="7"/>
  <c r="Z276" i="7"/>
  <c r="G276" i="7"/>
  <c r="R276" i="7"/>
  <c r="T276" i="7" s="1"/>
  <c r="AU264" i="7"/>
  <c r="Z264" i="7"/>
  <c r="G264" i="7"/>
  <c r="P253" i="7"/>
  <c r="R253" i="7" s="1"/>
  <c r="T253" i="7" s="1"/>
  <c r="AU253" i="7"/>
  <c r="Z253" i="7"/>
  <c r="G253" i="7"/>
  <c r="P232" i="7"/>
  <c r="R232" i="7" s="1"/>
  <c r="T232" i="7" s="1"/>
  <c r="AU232" i="7"/>
  <c r="Z232" i="7"/>
  <c r="G232" i="7"/>
  <c r="J224" i="7"/>
  <c r="H194" i="7"/>
  <c r="H178" i="7"/>
  <c r="H162" i="7"/>
  <c r="I146" i="7"/>
  <c r="I138" i="7"/>
  <c r="I130" i="7"/>
  <c r="I122" i="7"/>
  <c r="G171" i="4"/>
  <c r="H171" i="4" s="1"/>
  <c r="G159" i="4"/>
  <c r="H159" i="4" s="1"/>
  <c r="G203" i="4"/>
  <c r="H203" i="4" s="1"/>
  <c r="G431" i="4"/>
  <c r="K431" i="4" s="1"/>
  <c r="G235" i="4"/>
  <c r="I235" i="4" s="1"/>
  <c r="I222" i="4"/>
  <c r="G334" i="4"/>
  <c r="J334" i="4" s="1"/>
  <c r="G283" i="4"/>
  <c r="J283" i="4" s="1"/>
  <c r="G373" i="4"/>
  <c r="I373" i="4" s="1"/>
  <c r="G287" i="4"/>
  <c r="I287" i="4" s="1"/>
  <c r="G266" i="4"/>
  <c r="I266" i="4" s="1"/>
  <c r="G351" i="4"/>
  <c r="I351" i="4" s="1"/>
  <c r="P170" i="7"/>
  <c r="R170" i="7" s="1"/>
  <c r="T170" i="7" s="1"/>
  <c r="P412" i="7"/>
  <c r="AC412" i="7" s="1"/>
  <c r="AU412" i="7"/>
  <c r="Z412" i="7"/>
  <c r="P408" i="7"/>
  <c r="AF408" i="7"/>
  <c r="AU408" i="7"/>
  <c r="Z408" i="7"/>
  <c r="P400" i="7"/>
  <c r="R400" i="7" s="1"/>
  <c r="T400" i="7" s="1"/>
  <c r="AU400" i="7"/>
  <c r="Z400" i="7"/>
  <c r="P378" i="7"/>
  <c r="AF378" i="7" s="1"/>
  <c r="P370" i="7"/>
  <c r="R370" i="7" s="1"/>
  <c r="T370" i="7" s="1"/>
  <c r="AU370" i="7"/>
  <c r="Z370" i="7"/>
  <c r="P366" i="7"/>
  <c r="AF366" i="7" s="1"/>
  <c r="AU366" i="7"/>
  <c r="Z366" i="7"/>
  <c r="AU361" i="7"/>
  <c r="Z361" i="7"/>
  <c r="P361" i="7"/>
  <c r="P354" i="7"/>
  <c r="AF354" i="7" s="1"/>
  <c r="AU354" i="7"/>
  <c r="Z354" i="7"/>
  <c r="P350" i="7"/>
  <c r="R350" i="7" s="1"/>
  <c r="T350" i="7" s="1"/>
  <c r="AU350" i="7"/>
  <c r="Z350" i="7"/>
  <c r="P346" i="7"/>
  <c r="AF346" i="7" s="1"/>
  <c r="AU346" i="7"/>
  <c r="Z346" i="7"/>
  <c r="P344" i="7"/>
  <c r="AF344" i="7" s="1"/>
  <c r="P342" i="7"/>
  <c r="AF342" i="7" s="1"/>
  <c r="AU342" i="7"/>
  <c r="Z342" i="7"/>
  <c r="AU335" i="7"/>
  <c r="Z335" i="7"/>
  <c r="P335" i="7"/>
  <c r="R335" i="7" s="1"/>
  <c r="T335" i="7" s="1"/>
  <c r="P329" i="7"/>
  <c r="AF329" i="7" s="1"/>
  <c r="AU317" i="7"/>
  <c r="Z317" i="7"/>
  <c r="P317" i="7"/>
  <c r="AF317" i="7" s="1"/>
  <c r="AU313" i="7"/>
  <c r="Z313" i="7"/>
  <c r="P313" i="7"/>
  <c r="R313" i="7" s="1"/>
  <c r="T313" i="7" s="1"/>
  <c r="P309" i="7"/>
  <c r="R309" i="7" s="1"/>
  <c r="T309" i="7" s="1"/>
  <c r="AU309" i="7"/>
  <c r="Z309" i="7"/>
  <c r="P308" i="7"/>
  <c r="R308" i="7" s="1"/>
  <c r="T308" i="7" s="1"/>
  <c r="AU308" i="7"/>
  <c r="Z308" i="7"/>
  <c r="AU300" i="7"/>
  <c r="Z300" i="7"/>
  <c r="P300" i="7"/>
  <c r="R300" i="7" s="1"/>
  <c r="T300" i="7" s="1"/>
  <c r="AU280" i="7"/>
  <c r="Z280" i="7"/>
  <c r="P280" i="7"/>
  <c r="R280" i="7" s="1"/>
  <c r="T280" i="7" s="1"/>
  <c r="P274" i="7"/>
  <c r="R274" i="7" s="1"/>
  <c r="T274" i="7" s="1"/>
  <c r="AU274" i="7"/>
  <c r="Z274" i="7"/>
  <c r="AU268" i="7"/>
  <c r="Z268" i="7"/>
  <c r="P268" i="7"/>
  <c r="AF268" i="7" s="1"/>
  <c r="AU262" i="7"/>
  <c r="Z262" i="7"/>
  <c r="P262" i="7"/>
  <c r="R262" i="7" s="1"/>
  <c r="T262" i="7" s="1"/>
  <c r="AU258" i="7"/>
  <c r="Z258" i="7"/>
  <c r="P258" i="7"/>
  <c r="P249" i="7"/>
  <c r="R249" i="7" s="1"/>
  <c r="T249" i="7" s="1"/>
  <c r="AU249" i="7"/>
  <c r="Z249" i="7"/>
  <c r="AU246" i="7"/>
  <c r="Z246" i="7"/>
  <c r="P246" i="7"/>
  <c r="R246" i="7" s="1"/>
  <c r="T246" i="7" s="1"/>
  <c r="AU227" i="7"/>
  <c r="Z227" i="7"/>
  <c r="P227" i="7"/>
  <c r="R227" i="7" s="1"/>
  <c r="T227" i="7" s="1"/>
  <c r="P223" i="7"/>
  <c r="AC223" i="7"/>
  <c r="AU223" i="7"/>
  <c r="Z223" i="7"/>
  <c r="AU219" i="7"/>
  <c r="Z219" i="7"/>
  <c r="P219" i="7"/>
  <c r="AU209" i="7"/>
  <c r="Z209" i="7"/>
  <c r="P209" i="7"/>
  <c r="R209" i="7" s="1"/>
  <c r="T209" i="7" s="1"/>
  <c r="P205" i="7"/>
  <c r="AU205" i="7"/>
  <c r="Z205" i="7"/>
  <c r="AU201" i="7"/>
  <c r="Z201" i="7"/>
  <c r="P201" i="7"/>
  <c r="R201" i="7" s="1"/>
  <c r="T201" i="7" s="1"/>
  <c r="P197" i="7"/>
  <c r="AF197" i="7" s="1"/>
  <c r="AU197" i="7"/>
  <c r="Z197" i="7"/>
  <c r="AU193" i="7"/>
  <c r="Z193" i="7"/>
  <c r="P193" i="7"/>
  <c r="R193" i="7" s="1"/>
  <c r="T193" i="7" s="1"/>
  <c r="P189" i="7"/>
  <c r="AF189" i="7" s="1"/>
  <c r="AU189" i="7"/>
  <c r="Z189" i="7"/>
  <c r="AU185" i="7"/>
  <c r="Z185" i="7"/>
  <c r="P185" i="7"/>
  <c r="R185" i="7" s="1"/>
  <c r="T185" i="7" s="1"/>
  <c r="P181" i="7"/>
  <c r="R181" i="7" s="1"/>
  <c r="T181" i="7" s="1"/>
  <c r="AU181" i="7"/>
  <c r="Z181" i="7"/>
  <c r="AU177" i="7"/>
  <c r="Z177" i="7"/>
  <c r="P177" i="7"/>
  <c r="R177" i="7" s="1"/>
  <c r="T177" i="7" s="1"/>
  <c r="P173" i="7"/>
  <c r="R173" i="7" s="1"/>
  <c r="T173" i="7" s="1"/>
  <c r="AU173" i="7"/>
  <c r="Z173" i="7"/>
  <c r="AU169" i="7"/>
  <c r="Z169" i="7"/>
  <c r="P169" i="7"/>
  <c r="R169" i="7" s="1"/>
  <c r="T169" i="7" s="1"/>
  <c r="P165" i="7"/>
  <c r="AU165" i="7"/>
  <c r="Z165" i="7"/>
  <c r="AU161" i="7"/>
  <c r="Z161" i="7"/>
  <c r="P161" i="7"/>
  <c r="R161" i="7"/>
  <c r="T161" i="7" s="1"/>
  <c r="P157" i="7"/>
  <c r="AF157" i="7" s="1"/>
  <c r="AU157" i="7"/>
  <c r="Z157" i="7"/>
  <c r="AU153" i="7"/>
  <c r="Z153" i="7"/>
  <c r="P153" i="7"/>
  <c r="R153" i="7" s="1"/>
  <c r="T153" i="7" s="1"/>
  <c r="AU151" i="7"/>
  <c r="Z151" i="7"/>
  <c r="P151" i="7"/>
  <c r="R151" i="7" s="1"/>
  <c r="T151" i="7" s="1"/>
  <c r="P148" i="7"/>
  <c r="AF148" i="7" s="1"/>
  <c r="AU147" i="7"/>
  <c r="Z147" i="7"/>
  <c r="P147" i="7"/>
  <c r="R147" i="7" s="1"/>
  <c r="P144" i="7"/>
  <c r="AF144" i="7"/>
  <c r="P143" i="7"/>
  <c r="R143" i="7" s="1"/>
  <c r="T143" i="7" s="1"/>
  <c r="AU143" i="7"/>
  <c r="Z143" i="7"/>
  <c r="Z139" i="7"/>
  <c r="P139" i="7"/>
  <c r="R139" i="7" s="1"/>
  <c r="T139" i="7" s="1"/>
  <c r="AU139" i="7"/>
  <c r="P135" i="7"/>
  <c r="AC135" i="7" s="1"/>
  <c r="AU135" i="7"/>
  <c r="Z135" i="7"/>
  <c r="AU131" i="7"/>
  <c r="Z131" i="7"/>
  <c r="P131" i="7"/>
  <c r="P127" i="7"/>
  <c r="AU127" i="7"/>
  <c r="Z127" i="7"/>
  <c r="AU123" i="7"/>
  <c r="Z123" i="7"/>
  <c r="P123" i="7"/>
  <c r="AC123" i="7" s="1"/>
  <c r="F298" i="7"/>
  <c r="F296" i="7"/>
  <c r="B218" i="7"/>
  <c r="AF442" i="7"/>
  <c r="AF434" i="7"/>
  <c r="Z418" i="7"/>
  <c r="P418" i="7"/>
  <c r="AF418" i="7" s="1"/>
  <c r="G418" i="7"/>
  <c r="P414" i="7"/>
  <c r="Z414" i="7"/>
  <c r="P410" i="7"/>
  <c r="R410" i="7" s="1"/>
  <c r="T410" i="7" s="1"/>
  <c r="AU410" i="7"/>
  <c r="Z410" i="7"/>
  <c r="G410" i="7"/>
  <c r="AU407" i="7"/>
  <c r="Z407" i="7"/>
  <c r="P407" i="7"/>
  <c r="R407" i="7" s="1"/>
  <c r="T407" i="7" s="1"/>
  <c r="P405" i="7"/>
  <c r="AU405" i="7"/>
  <c r="Z405" i="7"/>
  <c r="AU403" i="7"/>
  <c r="Z403" i="7"/>
  <c r="P403" i="7"/>
  <c r="R403" i="7"/>
  <c r="T403" i="7" s="1"/>
  <c r="G403" i="7"/>
  <c r="AC400" i="7"/>
  <c r="AU399" i="7"/>
  <c r="Z399" i="7"/>
  <c r="P399" i="7"/>
  <c r="R399" i="7" s="1"/>
  <c r="T399" i="7" s="1"/>
  <c r="P396" i="7"/>
  <c r="AF396" i="7" s="1"/>
  <c r="AU396" i="7"/>
  <c r="Z396" i="7"/>
  <c r="P394" i="7"/>
  <c r="R394" i="7" s="1"/>
  <c r="T394" i="7" s="1"/>
  <c r="AU394" i="7"/>
  <c r="Z394" i="7"/>
  <c r="P392" i="7"/>
  <c r="AC392" i="7" s="1"/>
  <c r="AU392" i="7"/>
  <c r="Z392" i="7"/>
  <c r="P390" i="7"/>
  <c r="R390" i="7" s="1"/>
  <c r="T390" i="7" s="1"/>
  <c r="AU390" i="7"/>
  <c r="Z390" i="7"/>
  <c r="P388" i="7"/>
  <c r="AC388" i="7" s="1"/>
  <c r="AU388" i="7"/>
  <c r="Z388" i="7"/>
  <c r="P386" i="7"/>
  <c r="R386" i="7" s="1"/>
  <c r="T386" i="7" s="1"/>
  <c r="AU386" i="7"/>
  <c r="Z386" i="7"/>
  <c r="P384" i="7"/>
  <c r="R384" i="7" s="1"/>
  <c r="T384" i="7" s="1"/>
  <c r="AU384" i="7"/>
  <c r="Z384" i="7"/>
  <c r="P382" i="7"/>
  <c r="AC382" i="7" s="1"/>
  <c r="AU382" i="7"/>
  <c r="Z382" i="7"/>
  <c r="Z380" i="7"/>
  <c r="AU380" i="7"/>
  <c r="P380" i="7"/>
  <c r="R380" i="7" s="1"/>
  <c r="T380" i="7"/>
  <c r="AU378" i="7"/>
  <c r="Z378" i="7"/>
  <c r="P376" i="7"/>
  <c r="R376" i="7"/>
  <c r="T376" i="7" s="1"/>
  <c r="AU376" i="7"/>
  <c r="Z376" i="7"/>
  <c r="P374" i="7"/>
  <c r="R374" i="7" s="1"/>
  <c r="T374" i="7" s="1"/>
  <c r="AU374" i="7"/>
  <c r="Z374" i="7"/>
  <c r="P372" i="7"/>
  <c r="AU372" i="7"/>
  <c r="Z372" i="7"/>
  <c r="G372" i="7"/>
  <c r="AC370" i="7"/>
  <c r="P368" i="7"/>
  <c r="R368" i="7" s="1"/>
  <c r="T368" i="7" s="1"/>
  <c r="AU368" i="7"/>
  <c r="Z368" i="7"/>
  <c r="G368" i="7"/>
  <c r="AC366" i="7"/>
  <c r="P364" i="7"/>
  <c r="R364" i="7" s="1"/>
  <c r="T364" i="7" s="1"/>
  <c r="AU364" i="7"/>
  <c r="Z364" i="7"/>
  <c r="G364" i="7"/>
  <c r="P360" i="7"/>
  <c r="AF360" i="7" s="1"/>
  <c r="AU360" i="7"/>
  <c r="Z360" i="7"/>
  <c r="P358" i="7"/>
  <c r="AC358" i="7" s="1"/>
  <c r="AU358" i="7"/>
  <c r="Z358" i="7"/>
  <c r="P356" i="7"/>
  <c r="R356" i="7" s="1"/>
  <c r="T356" i="7" s="1"/>
  <c r="AU356" i="7"/>
  <c r="Z356" i="7"/>
  <c r="G356" i="7"/>
  <c r="AC354" i="7"/>
  <c r="P352" i="7"/>
  <c r="AU352" i="7"/>
  <c r="Z352" i="7"/>
  <c r="G352" i="7"/>
  <c r="P348" i="7"/>
  <c r="AF348" i="7" s="1"/>
  <c r="AU348" i="7"/>
  <c r="Z348" i="7"/>
  <c r="G348" i="7"/>
  <c r="AU344" i="7"/>
  <c r="Z344" i="7"/>
  <c r="G344" i="7"/>
  <c r="P340" i="7"/>
  <c r="R340" i="7" s="1"/>
  <c r="T340" i="7" s="1"/>
  <c r="AU340" i="7"/>
  <c r="Z340" i="7"/>
  <c r="G340" i="7"/>
  <c r="AU337" i="7"/>
  <c r="Z337" i="7"/>
  <c r="P337" i="7"/>
  <c r="P334" i="7"/>
  <c r="R334" i="7" s="1"/>
  <c r="T334" i="7" s="1"/>
  <c r="AU334" i="7"/>
  <c r="Z334" i="7"/>
  <c r="AU333" i="7"/>
  <c r="Z333" i="7"/>
  <c r="P333" i="7"/>
  <c r="R333" i="7" s="1"/>
  <c r="T333" i="7" s="1"/>
  <c r="AU329" i="7"/>
  <c r="Z329" i="7"/>
  <c r="R329" i="7"/>
  <c r="T329" i="7" s="1"/>
  <c r="AU327" i="7"/>
  <c r="Z327" i="7"/>
  <c r="P327" i="7"/>
  <c r="P324" i="7"/>
  <c r="R324" i="7"/>
  <c r="T324" i="7" s="1"/>
  <c r="AF324" i="7"/>
  <c r="AU324" i="7"/>
  <c r="Z324" i="7"/>
  <c r="P320" i="7"/>
  <c r="R320" i="7" s="1"/>
  <c r="T320" i="7" s="1"/>
  <c r="AU320" i="7"/>
  <c r="Z320" i="7"/>
  <c r="G320" i="7"/>
  <c r="AC309" i="7"/>
  <c r="P307" i="7"/>
  <c r="AF307" i="7" s="1"/>
  <c r="AU307" i="7"/>
  <c r="Z307" i="7"/>
  <c r="P306" i="7"/>
  <c r="AC306" i="7" s="1"/>
  <c r="AU306" i="7"/>
  <c r="Z306" i="7"/>
  <c r="P302" i="7"/>
  <c r="R302" i="7" s="1"/>
  <c r="T302" i="7" s="1"/>
  <c r="AU302" i="7"/>
  <c r="Z302" i="7"/>
  <c r="G302" i="7"/>
  <c r="AC300" i="7"/>
  <c r="AU295" i="7"/>
  <c r="Z295" i="7"/>
  <c r="P295" i="7"/>
  <c r="R295" i="7" s="1"/>
  <c r="T295" i="7" s="1"/>
  <c r="P291" i="7"/>
  <c r="AU291" i="7"/>
  <c r="Z291" i="7"/>
  <c r="AU287" i="7"/>
  <c r="Z287" i="7"/>
  <c r="P287" i="7"/>
  <c r="AC280" i="7"/>
  <c r="AC274" i="7"/>
  <c r="AC262" i="7"/>
  <c r="AU254" i="7"/>
  <c r="Z254" i="7"/>
  <c r="P254" i="7"/>
  <c r="R254" i="7" s="1"/>
  <c r="T254" i="7" s="1"/>
  <c r="AU252" i="7"/>
  <c r="Z252" i="7"/>
  <c r="P252" i="7"/>
  <c r="G252" i="7"/>
  <c r="AF249" i="7"/>
  <c r="AU242" i="7"/>
  <c r="Z242" i="7"/>
  <c r="P242" i="7"/>
  <c r="G242" i="7"/>
  <c r="P239" i="7"/>
  <c r="R239" i="7" s="1"/>
  <c r="T239" i="7"/>
  <c r="AU239" i="7"/>
  <c r="Z239" i="7"/>
  <c r="AU234" i="7"/>
  <c r="Z234" i="7"/>
  <c r="P234" i="7"/>
  <c r="R234" i="7"/>
  <c r="T234" i="7" s="1"/>
  <c r="G234" i="7"/>
  <c r="P230" i="7"/>
  <c r="R230" i="7" s="1"/>
  <c r="T230" i="7" s="1"/>
  <c r="AU230" i="7"/>
  <c r="Z230" i="7"/>
  <c r="G230" i="7"/>
  <c r="AU226" i="7"/>
  <c r="Z226" i="7"/>
  <c r="P226" i="7"/>
  <c r="AF226" i="7" s="1"/>
  <c r="AF223" i="7"/>
  <c r="P222" i="7"/>
  <c r="R222" i="7" s="1"/>
  <c r="T222" i="7" s="1"/>
  <c r="AU222" i="7"/>
  <c r="Z222" i="7"/>
  <c r="AF219" i="7"/>
  <c r="AU218" i="7"/>
  <c r="Z218" i="7"/>
  <c r="P218" i="7"/>
  <c r="R218" i="7" s="1"/>
  <c r="T218" i="7" s="1"/>
  <c r="P214" i="7"/>
  <c r="R214" i="7"/>
  <c r="T214" i="7" s="1"/>
  <c r="AU214" i="7"/>
  <c r="Z214" i="7"/>
  <c r="G214" i="7"/>
  <c r="P211" i="7"/>
  <c r="R211" i="7" s="1"/>
  <c r="T211" i="7" s="1"/>
  <c r="AU211" i="7"/>
  <c r="Z211" i="7"/>
  <c r="P208" i="7"/>
  <c r="AU208" i="7"/>
  <c r="Z208" i="7"/>
  <c r="AU204" i="7"/>
  <c r="Z204" i="7"/>
  <c r="P204" i="7"/>
  <c r="R204" i="7" s="1"/>
  <c r="T204" i="7" s="1"/>
  <c r="P200" i="7"/>
  <c r="R200" i="7" s="1"/>
  <c r="T200" i="7" s="1"/>
  <c r="AU200" i="7"/>
  <c r="Z200" i="7"/>
  <c r="AC197" i="7"/>
  <c r="P196" i="7"/>
  <c r="R196" i="7" s="1"/>
  <c r="T196" i="7" s="1"/>
  <c r="AU196" i="7"/>
  <c r="Z196" i="7"/>
  <c r="P192" i="7"/>
  <c r="AC192" i="7" s="1"/>
  <c r="AU192" i="7"/>
  <c r="Z192" i="7"/>
  <c r="P188" i="7"/>
  <c r="R188" i="7" s="1"/>
  <c r="T188" i="7" s="1"/>
  <c r="AU188" i="7"/>
  <c r="Z188" i="7"/>
  <c r="P184" i="7"/>
  <c r="AU184" i="7"/>
  <c r="Z184" i="7"/>
  <c r="AC181" i="7"/>
  <c r="P180" i="7"/>
  <c r="R180" i="7" s="1"/>
  <c r="T180" i="7" s="1"/>
  <c r="AU180" i="7"/>
  <c r="Z180" i="7"/>
  <c r="P176" i="7"/>
  <c r="R176" i="7" s="1"/>
  <c r="T176" i="7" s="1"/>
  <c r="AU176" i="7"/>
  <c r="Z176" i="7"/>
  <c r="P172" i="7"/>
  <c r="R172" i="7" s="1"/>
  <c r="T172" i="7" s="1"/>
  <c r="AU172" i="7"/>
  <c r="Z172" i="7"/>
  <c r="P168" i="7"/>
  <c r="AC168" i="7" s="1"/>
  <c r="AU168" i="7"/>
  <c r="Z168" i="7"/>
  <c r="P164" i="7"/>
  <c r="R164" i="7" s="1"/>
  <c r="T164" i="7" s="1"/>
  <c r="AU164" i="7"/>
  <c r="Z164" i="7"/>
  <c r="P160" i="7"/>
  <c r="R160" i="7" s="1"/>
  <c r="T160" i="7" s="1"/>
  <c r="AU160" i="7"/>
  <c r="Z160" i="7"/>
  <c r="AC157" i="7"/>
  <c r="P156" i="7"/>
  <c r="R156" i="7" s="1"/>
  <c r="T156" i="7" s="1"/>
  <c r="AU156" i="7"/>
  <c r="Z156" i="7"/>
  <c r="P152" i="7"/>
  <c r="R152" i="7" s="1"/>
  <c r="T152" i="7" s="1"/>
  <c r="AU152" i="7"/>
  <c r="Z152" i="7"/>
  <c r="I151" i="7"/>
  <c r="AU148" i="7"/>
  <c r="Z148" i="7"/>
  <c r="AC147" i="7"/>
  <c r="I147" i="7"/>
  <c r="P145" i="7"/>
  <c r="AU144" i="7"/>
  <c r="Z144" i="7"/>
  <c r="R144" i="7"/>
  <c r="T144" i="7" s="1"/>
  <c r="AC143" i="7"/>
  <c r="I143" i="7"/>
  <c r="AU140" i="7"/>
  <c r="Z140" i="7"/>
  <c r="P140" i="7"/>
  <c r="R140" i="7"/>
  <c r="T140" i="7" s="1"/>
  <c r="AC139" i="7"/>
  <c r="I139" i="7"/>
  <c r="P136" i="7"/>
  <c r="R136" i="7" s="1"/>
  <c r="T136" i="7" s="1"/>
  <c r="AU136" i="7"/>
  <c r="Z136" i="7"/>
  <c r="I135" i="7"/>
  <c r="AU132" i="7"/>
  <c r="Z132" i="7"/>
  <c r="P132" i="7"/>
  <c r="R132" i="7"/>
  <c r="T132" i="7" s="1"/>
  <c r="I131" i="7"/>
  <c r="P128" i="7"/>
  <c r="R128" i="7" s="1"/>
  <c r="T128" i="7" s="1"/>
  <c r="AU128" i="7"/>
  <c r="Z128" i="7"/>
  <c r="I127" i="7"/>
  <c r="AU124" i="7"/>
  <c r="Z124" i="7"/>
  <c r="P124" i="7"/>
  <c r="I123" i="7"/>
  <c r="B326" i="7"/>
  <c r="B321" i="7"/>
  <c r="B303" i="7"/>
  <c r="AU457" i="7"/>
  <c r="Z457" i="7"/>
  <c r="Z454" i="7"/>
  <c r="P454" i="7"/>
  <c r="AF454" i="7" s="1"/>
  <c r="Z417" i="7"/>
  <c r="G417" i="7"/>
  <c r="Z413" i="7"/>
  <c r="P413" i="7"/>
  <c r="AU411" i="7"/>
  <c r="Z411" i="7"/>
  <c r="P411" i="7"/>
  <c r="AU409" i="7"/>
  <c r="Z409" i="7"/>
  <c r="P409" i="7"/>
  <c r="K405" i="7"/>
  <c r="P402" i="7"/>
  <c r="AU402" i="7"/>
  <c r="Z402" i="7"/>
  <c r="G402" i="7"/>
  <c r="AC399" i="7"/>
  <c r="P398" i="7"/>
  <c r="AU398" i="7"/>
  <c r="Z398" i="7"/>
  <c r="I394" i="7"/>
  <c r="I390" i="7"/>
  <c r="AC386" i="7"/>
  <c r="I386" i="7"/>
  <c r="I382" i="7"/>
  <c r="I378" i="7"/>
  <c r="AC376" i="7"/>
  <c r="I374" i="7"/>
  <c r="AU371" i="7"/>
  <c r="Z371" i="7"/>
  <c r="P371" i="7"/>
  <c r="AU369" i="7"/>
  <c r="Z369" i="7"/>
  <c r="P369" i="7"/>
  <c r="AU367" i="7"/>
  <c r="Z367" i="7"/>
  <c r="P367" i="7"/>
  <c r="R367" i="7" s="1"/>
  <c r="T367" i="7" s="1"/>
  <c r="AU365" i="7"/>
  <c r="Z365" i="7"/>
  <c r="P365" i="7"/>
  <c r="AU363" i="7"/>
  <c r="Z363" i="7"/>
  <c r="P363" i="7"/>
  <c r="AF363" i="7" s="1"/>
  <c r="I358" i="7"/>
  <c r="AU355" i="7"/>
  <c r="Z355" i="7"/>
  <c r="P355" i="7"/>
  <c r="AU353" i="7"/>
  <c r="Z353" i="7"/>
  <c r="P353" i="7"/>
  <c r="AU351" i="7"/>
  <c r="Z351" i="7"/>
  <c r="P351" i="7"/>
  <c r="AU349" i="7"/>
  <c r="Z349" i="7"/>
  <c r="P349" i="7"/>
  <c r="AU347" i="7"/>
  <c r="Z347" i="7"/>
  <c r="P347" i="7"/>
  <c r="AC347" i="7" s="1"/>
  <c r="AU345" i="7"/>
  <c r="Z345" i="7"/>
  <c r="P345" i="7"/>
  <c r="AU343" i="7"/>
  <c r="Z343" i="7"/>
  <c r="P343" i="7"/>
  <c r="AU341" i="7"/>
  <c r="Z341" i="7"/>
  <c r="P341" i="7"/>
  <c r="R341" i="7" s="1"/>
  <c r="T341" i="7" s="1"/>
  <c r="AU339" i="7"/>
  <c r="Z339" i="7"/>
  <c r="P339" i="7"/>
  <c r="R339" i="7" s="1"/>
  <c r="T339" i="7" s="1"/>
  <c r="G339" i="7"/>
  <c r="P336" i="7"/>
  <c r="AU336" i="7"/>
  <c r="Z336" i="7"/>
  <c r="AU331" i="7"/>
  <c r="Z331" i="7"/>
  <c r="P331" i="7"/>
  <c r="AC329" i="7"/>
  <c r="I329" i="7"/>
  <c r="P326" i="7"/>
  <c r="AU326" i="7"/>
  <c r="Z326" i="7"/>
  <c r="AC324" i="7"/>
  <c r="AF323" i="7"/>
  <c r="P322" i="7"/>
  <c r="AU322" i="7"/>
  <c r="Z322" i="7"/>
  <c r="G322" i="7"/>
  <c r="AU319" i="7"/>
  <c r="Z319" i="7"/>
  <c r="P319" i="7"/>
  <c r="P316" i="7"/>
  <c r="AU316" i="7"/>
  <c r="Z316" i="7"/>
  <c r="P312" i="7"/>
  <c r="R312" i="7" s="1"/>
  <c r="T312" i="7" s="1"/>
  <c r="AU312" i="7"/>
  <c r="Z312" i="7"/>
  <c r="AF305" i="7"/>
  <c r="P304" i="7"/>
  <c r="AU304" i="7"/>
  <c r="Z304" i="7"/>
  <c r="G304" i="7"/>
  <c r="AU301" i="7"/>
  <c r="Z301" i="7"/>
  <c r="P301" i="7"/>
  <c r="R301" i="7" s="1"/>
  <c r="T301" i="7" s="1"/>
  <c r="P299" i="7"/>
  <c r="AC299" i="7" s="1"/>
  <c r="AU299" i="7"/>
  <c r="Z299" i="7"/>
  <c r="AU297" i="7"/>
  <c r="Z297" i="7"/>
  <c r="P297" i="7"/>
  <c r="AU293" i="7"/>
  <c r="Z293" i="7"/>
  <c r="P293" i="7"/>
  <c r="AF293" i="7" s="1"/>
  <c r="G293" i="7"/>
  <c r="AF290" i="7"/>
  <c r="P289" i="7"/>
  <c r="AU289" i="7"/>
  <c r="Z289" i="7"/>
  <c r="G289" i="7"/>
  <c r="AU286" i="7"/>
  <c r="Z286" i="7"/>
  <c r="P286" i="7"/>
  <c r="AU285" i="7"/>
  <c r="Z285" i="7"/>
  <c r="P285" i="7"/>
  <c r="P283" i="7"/>
  <c r="AF283" i="7" s="1"/>
  <c r="AU283" i="7"/>
  <c r="Z283" i="7"/>
  <c r="AF281" i="7"/>
  <c r="AU279" i="7"/>
  <c r="Z279" i="7"/>
  <c r="P279" i="7"/>
  <c r="AF275" i="7"/>
  <c r="P273" i="7"/>
  <c r="AU273" i="7"/>
  <c r="Z273" i="7"/>
  <c r="AU271" i="7"/>
  <c r="Z271" i="7"/>
  <c r="P271" i="7"/>
  <c r="AF269" i="7"/>
  <c r="P267" i="7"/>
  <c r="AU267" i="7"/>
  <c r="Z267" i="7"/>
  <c r="P265" i="7"/>
  <c r="R265" i="7" s="1"/>
  <c r="T265" i="7" s="1"/>
  <c r="AU265" i="7"/>
  <c r="Z265" i="7"/>
  <c r="AF263" i="7"/>
  <c r="AU261" i="7"/>
  <c r="Z261" i="7"/>
  <c r="P261" i="7"/>
  <c r="P257" i="7"/>
  <c r="AU257" i="7"/>
  <c r="Z257" i="7"/>
  <c r="I254" i="7"/>
  <c r="P251" i="7"/>
  <c r="R251" i="7" s="1"/>
  <c r="T251" i="7" s="1"/>
  <c r="AU251" i="7"/>
  <c r="Z251" i="7"/>
  <c r="G251" i="7"/>
  <c r="P248" i="7"/>
  <c r="R248" i="7" s="1"/>
  <c r="T248" i="7" s="1"/>
  <c r="AU248" i="7"/>
  <c r="Z248" i="7"/>
  <c r="AU245" i="7"/>
  <c r="Z245" i="7"/>
  <c r="P245" i="7"/>
  <c r="AU243" i="7"/>
  <c r="Z243" i="7"/>
  <c r="P243" i="7"/>
  <c r="AU241" i="7"/>
  <c r="Z241" i="7"/>
  <c r="P241" i="7"/>
  <c r="AC239" i="7"/>
  <c r="AF238" i="7"/>
  <c r="AU237" i="7"/>
  <c r="Z237" i="7"/>
  <c r="P237" i="7"/>
  <c r="G237" i="7"/>
  <c r="AU233" i="7"/>
  <c r="Z233" i="7"/>
  <c r="P233" i="7"/>
  <c r="G233" i="7"/>
  <c r="AU229" i="7"/>
  <c r="Z229" i="7"/>
  <c r="P229" i="7"/>
  <c r="AU225" i="7"/>
  <c r="Z225" i="7"/>
  <c r="P225" i="7"/>
  <c r="AU221" i="7"/>
  <c r="Z221" i="7"/>
  <c r="P221" i="7"/>
  <c r="AC221" i="7" s="1"/>
  <c r="AF218" i="7"/>
  <c r="AC218" i="7"/>
  <c r="AU217" i="7"/>
  <c r="Z217" i="7"/>
  <c r="P217" i="7"/>
  <c r="G217" i="7"/>
  <c r="AU213" i="7"/>
  <c r="Z213" i="7"/>
  <c r="P213" i="7"/>
  <c r="G213" i="7"/>
  <c r="AC211" i="7"/>
  <c r="J211" i="7"/>
  <c r="P207" i="7"/>
  <c r="AU207" i="7"/>
  <c r="Z207" i="7"/>
  <c r="AU203" i="7"/>
  <c r="Z203" i="7"/>
  <c r="P203" i="7"/>
  <c r="AC200" i="7"/>
  <c r="P199" i="7"/>
  <c r="R199" i="7" s="1"/>
  <c r="T199" i="7" s="1"/>
  <c r="AU199" i="7"/>
  <c r="Z199" i="7"/>
  <c r="AC196" i="7"/>
  <c r="AU195" i="7"/>
  <c r="Z195" i="7"/>
  <c r="P195" i="7"/>
  <c r="AU191" i="7"/>
  <c r="Z191" i="7"/>
  <c r="P191" i="7"/>
  <c r="AU187" i="7"/>
  <c r="Z187" i="7"/>
  <c r="P187" i="7"/>
  <c r="AF187" i="7" s="1"/>
  <c r="AU183" i="7"/>
  <c r="Z183" i="7"/>
  <c r="P183" i="7"/>
  <c r="AC183" i="7" s="1"/>
  <c r="AC180" i="7"/>
  <c r="AU179" i="7"/>
  <c r="Z179" i="7"/>
  <c r="P179" i="7"/>
  <c r="AF179" i="7" s="1"/>
  <c r="AU175" i="7"/>
  <c r="Z175" i="7"/>
  <c r="P175" i="7"/>
  <c r="AC172" i="7"/>
  <c r="AU171" i="7"/>
  <c r="Z171" i="7"/>
  <c r="P171" i="7"/>
  <c r="AU167" i="7"/>
  <c r="Z167" i="7"/>
  <c r="P167" i="7"/>
  <c r="AU163" i="7"/>
  <c r="Z163" i="7"/>
  <c r="P163" i="7"/>
  <c r="AU159" i="7"/>
  <c r="Z159" i="7"/>
  <c r="P159" i="7"/>
  <c r="R159" i="7" s="1"/>
  <c r="T159" i="7" s="1"/>
  <c r="AU155" i="7"/>
  <c r="Z155" i="7"/>
  <c r="P155" i="7"/>
  <c r="AF155" i="7" s="1"/>
  <c r="AC152" i="7"/>
  <c r="P150" i="7"/>
  <c r="AU149" i="7"/>
  <c r="Z149" i="7"/>
  <c r="P149" i="7"/>
  <c r="I148" i="7"/>
  <c r="P146" i="7"/>
  <c r="AF146" i="7" s="1"/>
  <c r="AU145" i="7"/>
  <c r="Z145" i="7"/>
  <c r="AC144" i="7"/>
  <c r="I144" i="7"/>
  <c r="P142" i="7"/>
  <c r="R142" i="7" s="1"/>
  <c r="T142" i="7" s="1"/>
  <c r="AU141" i="7"/>
  <c r="Z141" i="7"/>
  <c r="P141" i="7"/>
  <c r="R141" i="7" s="1"/>
  <c r="T141" i="7" s="1"/>
  <c r="AC140" i="7"/>
  <c r="I140" i="7"/>
  <c r="P137" i="7"/>
  <c r="AU137" i="7"/>
  <c r="Z137" i="7"/>
  <c r="I136" i="7"/>
  <c r="AU133" i="7"/>
  <c r="Z133" i="7"/>
  <c r="P133" i="7"/>
  <c r="AC133" i="7" s="1"/>
  <c r="I132" i="7"/>
  <c r="P130" i="7"/>
  <c r="AF130" i="7" s="1"/>
  <c r="P129" i="7"/>
  <c r="AU129" i="7"/>
  <c r="Z129" i="7"/>
  <c r="I128" i="7"/>
  <c r="P126" i="7"/>
  <c r="R126" i="7"/>
  <c r="T126" i="7" s="1"/>
  <c r="AU125" i="7"/>
  <c r="Z125" i="7"/>
  <c r="P125" i="7"/>
  <c r="I124" i="7"/>
  <c r="P121" i="7"/>
  <c r="AU121" i="7"/>
  <c r="Z121" i="7"/>
  <c r="P120" i="7"/>
  <c r="AC120" i="7" s="1"/>
  <c r="AU120" i="7"/>
  <c r="Z120" i="7"/>
  <c r="G120" i="7"/>
  <c r="P119" i="7"/>
  <c r="AF119" i="7" s="1"/>
  <c r="AU119" i="7"/>
  <c r="Z119" i="7"/>
  <c r="G119" i="7"/>
  <c r="AU118" i="7"/>
  <c r="Z118" i="7"/>
  <c r="P118" i="7"/>
  <c r="G118" i="7"/>
  <c r="AU117" i="7"/>
  <c r="Z117" i="7"/>
  <c r="P117" i="7"/>
  <c r="R117" i="7" s="1"/>
  <c r="T117" i="7" s="1"/>
  <c r="G117" i="7"/>
  <c r="AU116" i="7"/>
  <c r="Z116" i="7"/>
  <c r="P116" i="7"/>
  <c r="R116" i="7" s="1"/>
  <c r="T116" i="7" s="1"/>
  <c r="G116" i="7"/>
  <c r="AU115" i="7"/>
  <c r="Z115" i="7"/>
  <c r="P115" i="7"/>
  <c r="G115" i="7"/>
  <c r="R115" i="7"/>
  <c r="T115" i="7" s="1"/>
  <c r="AU114" i="7"/>
  <c r="Z114" i="7"/>
  <c r="P114" i="7"/>
  <c r="R114" i="7" s="1"/>
  <c r="T114" i="7" s="1"/>
  <c r="G114" i="7"/>
  <c r="P113" i="7"/>
  <c r="R113" i="7" s="1"/>
  <c r="T113" i="7" s="1"/>
  <c r="AU113" i="7"/>
  <c r="Z113" i="7"/>
  <c r="G113" i="7"/>
  <c r="P112" i="7"/>
  <c r="AF112" i="7" s="1"/>
  <c r="AU112" i="7"/>
  <c r="Z112" i="7"/>
  <c r="G112" i="7"/>
  <c r="P111" i="7"/>
  <c r="AU111" i="7"/>
  <c r="Z111" i="7"/>
  <c r="G111" i="7"/>
  <c r="AU110" i="7"/>
  <c r="Z110" i="7"/>
  <c r="P110" i="7"/>
  <c r="R110" i="7" s="1"/>
  <c r="G110" i="7"/>
  <c r="AU109" i="7"/>
  <c r="Z109" i="7"/>
  <c r="P109" i="7"/>
  <c r="R109" i="7" s="1"/>
  <c r="G109" i="7"/>
  <c r="AU108" i="7"/>
  <c r="Z108" i="7"/>
  <c r="P108" i="7"/>
  <c r="R108" i="7" s="1"/>
  <c r="T108" i="7" s="1"/>
  <c r="G108" i="7"/>
  <c r="AU107" i="7"/>
  <c r="Z107" i="7"/>
  <c r="P107" i="7"/>
  <c r="R107" i="7" s="1"/>
  <c r="T107" i="7" s="1"/>
  <c r="G107" i="7"/>
  <c r="AU106" i="7"/>
  <c r="Z106" i="7"/>
  <c r="P106" i="7"/>
  <c r="G106" i="7"/>
  <c r="R106" i="7"/>
  <c r="T106" i="7" s="1"/>
  <c r="P105" i="7"/>
  <c r="R105" i="7" s="1"/>
  <c r="T105" i="7" s="1"/>
  <c r="AU105" i="7"/>
  <c r="Z105" i="7"/>
  <c r="G105" i="7"/>
  <c r="P104" i="7"/>
  <c r="R104" i="7" s="1"/>
  <c r="T104" i="7" s="1"/>
  <c r="AU104" i="7"/>
  <c r="Z104" i="7"/>
  <c r="G104" i="7"/>
  <c r="P103" i="7"/>
  <c r="R103" i="7"/>
  <c r="AU103" i="7"/>
  <c r="Z103" i="7"/>
  <c r="G103" i="7"/>
  <c r="AU102" i="7"/>
  <c r="Z102" i="7"/>
  <c r="P102" i="7"/>
  <c r="R102" i="7" s="1"/>
  <c r="T102" i="7" s="1"/>
  <c r="G102" i="7"/>
  <c r="AU101" i="7"/>
  <c r="Z101" i="7"/>
  <c r="P101" i="7"/>
  <c r="G101" i="7"/>
  <c r="AU100" i="7"/>
  <c r="Z100" i="7"/>
  <c r="P100" i="7"/>
  <c r="R100" i="7" s="1"/>
  <c r="T100" i="7" s="1"/>
  <c r="G100" i="7"/>
  <c r="AU99" i="7"/>
  <c r="Z99" i="7"/>
  <c r="P99" i="7"/>
  <c r="R99" i="7" s="1"/>
  <c r="T99" i="7" s="1"/>
  <c r="G99" i="7"/>
  <c r="AU98" i="7"/>
  <c r="Z98" i="7"/>
  <c r="P98" i="7"/>
  <c r="AF98" i="7" s="1"/>
  <c r="G98" i="7"/>
  <c r="P97" i="7"/>
  <c r="R97" i="7" s="1"/>
  <c r="AU97" i="7"/>
  <c r="Z97" i="7"/>
  <c r="G97" i="7"/>
  <c r="P96" i="7"/>
  <c r="AU96" i="7"/>
  <c r="Z96" i="7"/>
  <c r="G96" i="7"/>
  <c r="P95" i="7"/>
  <c r="R95" i="7" s="1"/>
  <c r="T95" i="7" s="1"/>
  <c r="AU95" i="7"/>
  <c r="Z95" i="7"/>
  <c r="G95" i="7"/>
  <c r="AU94" i="7"/>
  <c r="Z94" i="7"/>
  <c r="P94" i="7"/>
  <c r="R94" i="7" s="1"/>
  <c r="T94" i="7" s="1"/>
  <c r="G94" i="7"/>
  <c r="AU93" i="7"/>
  <c r="Z93" i="7"/>
  <c r="P93" i="7"/>
  <c r="R93" i="7" s="1"/>
  <c r="T93" i="7" s="1"/>
  <c r="AF93" i="7"/>
  <c r="G93" i="7"/>
  <c r="Z92" i="7"/>
  <c r="AU92" i="7"/>
  <c r="P92" i="7"/>
  <c r="R92" i="7" s="1"/>
  <c r="T92" i="7" s="1"/>
  <c r="G92" i="7"/>
  <c r="P91" i="7"/>
  <c r="R91" i="7" s="1"/>
  <c r="T91" i="7" s="1"/>
  <c r="AU91" i="7"/>
  <c r="Z91" i="7"/>
  <c r="G91" i="7"/>
  <c r="AU90" i="7"/>
  <c r="Z90" i="7"/>
  <c r="P90" i="7"/>
  <c r="AF90" i="7" s="1"/>
  <c r="G90" i="7"/>
  <c r="P89" i="7"/>
  <c r="AF89" i="7" s="1"/>
  <c r="AU89" i="7"/>
  <c r="Z89" i="7"/>
  <c r="G89" i="7"/>
  <c r="AU88" i="7"/>
  <c r="Z88" i="7"/>
  <c r="P88" i="7"/>
  <c r="AC88" i="7" s="1"/>
  <c r="G88" i="7"/>
  <c r="P87" i="7"/>
  <c r="R87" i="7" s="1"/>
  <c r="T87" i="7" s="1"/>
  <c r="AU87" i="7"/>
  <c r="Z87" i="7"/>
  <c r="G87" i="7"/>
  <c r="AU86" i="7"/>
  <c r="Z86" i="7"/>
  <c r="P86" i="7"/>
  <c r="R86" i="7" s="1"/>
  <c r="T86" i="7" s="1"/>
  <c r="G86" i="7"/>
  <c r="P85" i="7"/>
  <c r="AF85" i="7" s="1"/>
  <c r="AU85" i="7"/>
  <c r="Z85" i="7"/>
  <c r="G85" i="7"/>
  <c r="P73" i="7"/>
  <c r="R73" i="7" s="1"/>
  <c r="T73" i="7" s="1"/>
  <c r="AU401" i="7"/>
  <c r="Z401" i="7"/>
  <c r="P401" i="7"/>
  <c r="AU397" i="7"/>
  <c r="Z397" i="7"/>
  <c r="P397" i="7"/>
  <c r="R397" i="7" s="1"/>
  <c r="T397" i="7" s="1"/>
  <c r="AF393" i="7"/>
  <c r="P391" i="7"/>
  <c r="AU391" i="7"/>
  <c r="Z391" i="7"/>
  <c r="AU387" i="7"/>
  <c r="Z387" i="7"/>
  <c r="P387" i="7"/>
  <c r="R387" i="7" s="1"/>
  <c r="T387" i="7" s="1"/>
  <c r="AF385" i="7"/>
  <c r="P383" i="7"/>
  <c r="R383" i="7" s="1"/>
  <c r="T383" i="7" s="1"/>
  <c r="AU383" i="7"/>
  <c r="Z383" i="7"/>
  <c r="Z379" i="7"/>
  <c r="P379" i="7"/>
  <c r="R379" i="7" s="1"/>
  <c r="T379" i="7" s="1"/>
  <c r="AU379" i="7"/>
  <c r="AF377" i="7"/>
  <c r="P375" i="7"/>
  <c r="AF375" i="7" s="1"/>
  <c r="AU375" i="7"/>
  <c r="Z375" i="7"/>
  <c r="P362" i="7"/>
  <c r="R362" i="7" s="1"/>
  <c r="T362" i="7" s="1"/>
  <c r="AU362" i="7"/>
  <c r="Z362" i="7"/>
  <c r="AU359" i="7"/>
  <c r="Z359" i="7"/>
  <c r="P359" i="7"/>
  <c r="R359" i="7" s="1"/>
  <c r="T359" i="7" s="1"/>
  <c r="AF338" i="7"/>
  <c r="P330" i="7"/>
  <c r="R330" i="7" s="1"/>
  <c r="T330" i="7" s="1"/>
  <c r="AU330" i="7"/>
  <c r="Z330" i="7"/>
  <c r="AF328" i="7"/>
  <c r="T328" i="7"/>
  <c r="AU325" i="7"/>
  <c r="Z325" i="7"/>
  <c r="R325" i="7"/>
  <c r="T325" i="7" s="1"/>
  <c r="AU311" i="7"/>
  <c r="Z311" i="7"/>
  <c r="P311" i="7"/>
  <c r="R311" i="7" s="1"/>
  <c r="T311" i="7" s="1"/>
  <c r="P310" i="7"/>
  <c r="AF310" i="7" s="1"/>
  <c r="AU310" i="7"/>
  <c r="Z310" i="7"/>
  <c r="AU292" i="7"/>
  <c r="Z292" i="7"/>
  <c r="P292" i="7"/>
  <c r="R292" i="7" s="1"/>
  <c r="T292" i="7" s="1"/>
  <c r="AU288" i="7"/>
  <c r="Z288" i="7"/>
  <c r="P288" i="7"/>
  <c r="R288" i="7" s="1"/>
  <c r="T288" i="7" s="1"/>
  <c r="AF284" i="7"/>
  <c r="AF282" i="7"/>
  <c r="AF278" i="7"/>
  <c r="AF276" i="7"/>
  <c r="AF272" i="7"/>
  <c r="AF266" i="7"/>
  <c r="AF260" i="7"/>
  <c r="AU256" i="7"/>
  <c r="Z256" i="7"/>
  <c r="P256" i="7"/>
  <c r="R256" i="7" s="1"/>
  <c r="T256" i="7" s="1"/>
  <c r="P255" i="7"/>
  <c r="R255" i="7" s="1"/>
  <c r="T255" i="7" s="1"/>
  <c r="AU255" i="7"/>
  <c r="Z255" i="7"/>
  <c r="AF253" i="7"/>
  <c r="AU250" i="7"/>
  <c r="Z250" i="7"/>
  <c r="P250" i="7"/>
  <c r="R250" i="7"/>
  <c r="T250" i="7" s="1"/>
  <c r="P247" i="7"/>
  <c r="R247" i="7" s="1"/>
  <c r="T247" i="7" s="1"/>
  <c r="AU247" i="7"/>
  <c r="Z247" i="7"/>
  <c r="P240" i="7"/>
  <c r="R240" i="7"/>
  <c r="T240" i="7" s="1"/>
  <c r="AU240" i="7"/>
  <c r="Z240" i="7"/>
  <c r="AU228" i="7"/>
  <c r="Z228" i="7"/>
  <c r="P228" i="7"/>
  <c r="R228" i="7" s="1"/>
  <c r="T228" i="7" s="1"/>
  <c r="P224" i="7"/>
  <c r="R224" i="7" s="1"/>
  <c r="T224" i="7" s="1"/>
  <c r="AU224" i="7"/>
  <c r="Z224" i="7"/>
  <c r="AU220" i="7"/>
  <c r="Z220" i="7"/>
  <c r="P220" i="7"/>
  <c r="R220" i="7" s="1"/>
  <c r="T220" i="7" s="1"/>
  <c r="AF212" i="7"/>
  <c r="P206" i="7"/>
  <c r="AU206" i="7"/>
  <c r="Z206" i="7"/>
  <c r="AU202" i="7"/>
  <c r="Z202" i="7"/>
  <c r="P202" i="7"/>
  <c r="R202" i="7" s="1"/>
  <c r="T202" i="7" s="1"/>
  <c r="P198" i="7"/>
  <c r="AF198" i="7" s="1"/>
  <c r="AU198" i="7"/>
  <c r="Z198" i="7"/>
  <c r="P194" i="7"/>
  <c r="AU194" i="7"/>
  <c r="Z194" i="7"/>
  <c r="P190" i="7"/>
  <c r="R190" i="7" s="1"/>
  <c r="T190" i="7" s="1"/>
  <c r="AU190" i="7"/>
  <c r="Z190" i="7"/>
  <c r="P186" i="7"/>
  <c r="AF186" i="7" s="1"/>
  <c r="AU186" i="7"/>
  <c r="Z186" i="7"/>
  <c r="P182" i="7"/>
  <c r="AF182" i="7" s="1"/>
  <c r="AU182" i="7"/>
  <c r="Z182" i="7"/>
  <c r="P178" i="7"/>
  <c r="AF178" i="7" s="1"/>
  <c r="AU178" i="7"/>
  <c r="Z178" i="7"/>
  <c r="P174" i="7"/>
  <c r="R174" i="7" s="1"/>
  <c r="T174" i="7" s="1"/>
  <c r="AU174" i="7"/>
  <c r="Z174" i="7"/>
  <c r="AF170" i="7"/>
  <c r="AU170" i="7"/>
  <c r="Z170" i="7"/>
  <c r="P166" i="7"/>
  <c r="R166" i="7" s="1"/>
  <c r="T166" i="7" s="1"/>
  <c r="AU166" i="7"/>
  <c r="Z166" i="7"/>
  <c r="P162" i="7"/>
  <c r="AF162" i="7" s="1"/>
  <c r="AU162" i="7"/>
  <c r="Z162" i="7"/>
  <c r="P158" i="7"/>
  <c r="R158" i="7" s="1"/>
  <c r="T158" i="7" s="1"/>
  <c r="AU158" i="7"/>
  <c r="Z158" i="7"/>
  <c r="P154" i="7"/>
  <c r="AF154" i="7" s="1"/>
  <c r="AU154" i="7"/>
  <c r="Z154" i="7"/>
  <c r="AU150" i="7"/>
  <c r="Z150" i="7"/>
  <c r="AF147" i="7"/>
  <c r="T147" i="7"/>
  <c r="Z146" i="7"/>
  <c r="R146" i="7"/>
  <c r="T146" i="7"/>
  <c r="AU146" i="7"/>
  <c r="AF143" i="7"/>
  <c r="AU142" i="7"/>
  <c r="Z142" i="7"/>
  <c r="AF139" i="7"/>
  <c r="AU138" i="7"/>
  <c r="Z138" i="7"/>
  <c r="P138" i="7"/>
  <c r="R138" i="7" s="1"/>
  <c r="T138" i="7" s="1"/>
  <c r="AU134" i="7"/>
  <c r="Z134" i="7"/>
  <c r="P134" i="7"/>
  <c r="R134" i="7" s="1"/>
  <c r="T134" i="7" s="1"/>
  <c r="AF131" i="7"/>
  <c r="AU130" i="7"/>
  <c r="Z130" i="7"/>
  <c r="R130" i="7"/>
  <c r="T130" i="7" s="1"/>
  <c r="AF127" i="7"/>
  <c r="AU126" i="7"/>
  <c r="Z126" i="7"/>
  <c r="AF123" i="7"/>
  <c r="AU122" i="7"/>
  <c r="Z122" i="7"/>
  <c r="P122" i="7"/>
  <c r="R122" i="7" s="1"/>
  <c r="T122" i="7" s="1"/>
  <c r="P75" i="7"/>
  <c r="G459" i="7"/>
  <c r="G458" i="7"/>
  <c r="G457" i="7"/>
  <c r="G456" i="7"/>
  <c r="G455" i="7"/>
  <c r="G454" i="7"/>
  <c r="G453" i="7"/>
  <c r="K414" i="7"/>
  <c r="G413" i="7"/>
  <c r="G411" i="7"/>
  <c r="G409" i="7"/>
  <c r="AF409" i="7"/>
  <c r="I407" i="7"/>
  <c r="I399" i="7"/>
  <c r="G398" i="7"/>
  <c r="I396" i="7"/>
  <c r="I392" i="7"/>
  <c r="J388" i="7"/>
  <c r="I384" i="7"/>
  <c r="I380" i="7"/>
  <c r="I376" i="7"/>
  <c r="G371" i="7"/>
  <c r="G369" i="7"/>
  <c r="G367" i="7"/>
  <c r="G365" i="7"/>
  <c r="AF365" i="7"/>
  <c r="G363" i="7"/>
  <c r="I360" i="7"/>
  <c r="G355" i="7"/>
  <c r="AF355" i="7"/>
  <c r="G353" i="7"/>
  <c r="G351" i="7"/>
  <c r="G349" i="7"/>
  <c r="G347" i="7"/>
  <c r="R347" i="7"/>
  <c r="T347" i="7" s="1"/>
  <c r="G345" i="7"/>
  <c r="G343" i="7"/>
  <c r="G341" i="7"/>
  <c r="J337" i="7"/>
  <c r="G336" i="7"/>
  <c r="J334" i="7"/>
  <c r="I333" i="7"/>
  <c r="G331" i="7"/>
  <c r="I327" i="7"/>
  <c r="G326" i="7"/>
  <c r="I324" i="7"/>
  <c r="G319" i="7"/>
  <c r="G316" i="7"/>
  <c r="G312" i="7"/>
  <c r="J307" i="7"/>
  <c r="I306" i="7"/>
  <c r="G301" i="7"/>
  <c r="G299" i="7"/>
  <c r="G297" i="7"/>
  <c r="I295" i="7"/>
  <c r="I291" i="7"/>
  <c r="I287" i="7"/>
  <c r="G286" i="7"/>
  <c r="G285" i="7"/>
  <c r="G283" i="7"/>
  <c r="G279" i="7"/>
  <c r="G273" i="7"/>
  <c r="G271" i="7"/>
  <c r="G267" i="7"/>
  <c r="AF267" i="7"/>
  <c r="G265" i="7"/>
  <c r="G261" i="7"/>
  <c r="G257" i="7"/>
  <c r="G248" i="7"/>
  <c r="G245" i="7"/>
  <c r="R245" i="7"/>
  <c r="T245" i="7" s="1"/>
  <c r="G243" i="7"/>
  <c r="G241" i="7"/>
  <c r="AF241" i="7"/>
  <c r="I239" i="7"/>
  <c r="T238" i="7"/>
  <c r="G229" i="7"/>
  <c r="J226" i="7"/>
  <c r="G225" i="7"/>
  <c r="AF225" i="7"/>
  <c r="I222" i="7"/>
  <c r="G221" i="7"/>
  <c r="J218" i="7"/>
  <c r="F210" i="7"/>
  <c r="J208" i="7"/>
  <c r="G207" i="7"/>
  <c r="I204" i="7"/>
  <c r="G203" i="7"/>
  <c r="AF203" i="7"/>
  <c r="H200" i="7"/>
  <c r="G199" i="7"/>
  <c r="H196" i="7"/>
  <c r="G195" i="7"/>
  <c r="H192" i="7"/>
  <c r="G191" i="7"/>
  <c r="H188" i="7"/>
  <c r="G187" i="7"/>
  <c r="H184" i="7"/>
  <c r="G183" i="7"/>
  <c r="H180" i="7"/>
  <c r="G179" i="7"/>
  <c r="H176" i="7"/>
  <c r="G175" i="7"/>
  <c r="H172" i="7"/>
  <c r="G171" i="7"/>
  <c r="H168" i="7"/>
  <c r="G167" i="7"/>
  <c r="H164" i="7"/>
  <c r="G163" i="7"/>
  <c r="H160" i="7"/>
  <c r="G159" i="7"/>
  <c r="H156" i="7"/>
  <c r="G155" i="7"/>
  <c r="I152" i="7"/>
  <c r="G149" i="7"/>
  <c r="G145" i="7"/>
  <c r="AF145" i="7"/>
  <c r="G141" i="7"/>
  <c r="G137" i="7"/>
  <c r="G133" i="7"/>
  <c r="G129" i="7"/>
  <c r="G125" i="7"/>
  <c r="G121" i="7"/>
  <c r="AF416" i="7"/>
  <c r="P415" i="7"/>
  <c r="AF415" i="7" s="1"/>
  <c r="AF414" i="7"/>
  <c r="AF403" i="7"/>
  <c r="AF384" i="7"/>
  <c r="AF372" i="7"/>
  <c r="AF371" i="7"/>
  <c r="AF339" i="7"/>
  <c r="AF321" i="7"/>
  <c r="AF319" i="7"/>
  <c r="AF313" i="7"/>
  <c r="AF303" i="7"/>
  <c r="AF280" i="7"/>
  <c r="AF274" i="7"/>
  <c r="AF262" i="7"/>
  <c r="AF236" i="7"/>
  <c r="AF233" i="7"/>
  <c r="AF232" i="7"/>
  <c r="AF231" i="7"/>
  <c r="AF229" i="7"/>
  <c r="AF216" i="7"/>
  <c r="AF215" i="7"/>
  <c r="P78" i="7"/>
  <c r="P74" i="7"/>
  <c r="R74" i="7" s="1"/>
  <c r="T74" i="7" s="1"/>
  <c r="P62" i="7"/>
  <c r="R62" i="7" s="1"/>
  <c r="T62" i="7" s="1"/>
  <c r="P58" i="7"/>
  <c r="P51" i="7"/>
  <c r="AF51" i="7" s="1"/>
  <c r="Z51" i="7"/>
  <c r="AU57" i="7"/>
  <c r="P57" i="7"/>
  <c r="AF57" i="7" s="1"/>
  <c r="G57" i="7"/>
  <c r="Z57" i="7"/>
  <c r="AU58" i="7"/>
  <c r="G58" i="7"/>
  <c r="AF58" i="7"/>
  <c r="Z58" i="7"/>
  <c r="AU59" i="7"/>
  <c r="P59" i="7"/>
  <c r="AF59" i="7" s="1"/>
  <c r="G59" i="7"/>
  <c r="Z59" i="7"/>
  <c r="AU60" i="7"/>
  <c r="P60" i="7"/>
  <c r="R60" i="7" s="1"/>
  <c r="T60" i="7" s="1"/>
  <c r="G60" i="7"/>
  <c r="Z60" i="7"/>
  <c r="AU61" i="7"/>
  <c r="P61" i="7"/>
  <c r="AF61" i="7" s="1"/>
  <c r="G61" i="7"/>
  <c r="Z61" i="7"/>
  <c r="AU62" i="7"/>
  <c r="G62" i="7"/>
  <c r="Z62" i="7"/>
  <c r="AU63" i="7"/>
  <c r="P63" i="7"/>
  <c r="G63" i="7"/>
  <c r="Z63" i="7"/>
  <c r="AU64" i="7"/>
  <c r="P64" i="7"/>
  <c r="AF64" i="7" s="1"/>
  <c r="G64" i="7"/>
  <c r="Z64" i="7"/>
  <c r="AU65" i="7"/>
  <c r="P65" i="7"/>
  <c r="AC65" i="7" s="1"/>
  <c r="G65" i="7"/>
  <c r="Z65" i="7"/>
  <c r="AU66" i="7"/>
  <c r="P66" i="7"/>
  <c r="R66" i="7" s="1"/>
  <c r="T66" i="7" s="1"/>
  <c r="G66" i="7"/>
  <c r="AF66" i="7"/>
  <c r="Z66" i="7"/>
  <c r="AU67" i="7"/>
  <c r="P67" i="7"/>
  <c r="R67" i="7" s="1"/>
  <c r="T67" i="7" s="1"/>
  <c r="G67" i="7"/>
  <c r="Z67" i="7"/>
  <c r="AU68" i="7"/>
  <c r="P68" i="7"/>
  <c r="R68" i="7" s="1"/>
  <c r="T68" i="7" s="1"/>
  <c r="G68" i="7"/>
  <c r="Z68" i="7"/>
  <c r="AU69" i="7"/>
  <c r="P69" i="7"/>
  <c r="AF69" i="7" s="1"/>
  <c r="G69" i="7"/>
  <c r="Z69" i="7"/>
  <c r="AU70" i="7"/>
  <c r="P70" i="7"/>
  <c r="R70" i="7" s="1"/>
  <c r="T70" i="7" s="1"/>
  <c r="G70" i="7"/>
  <c r="Z70" i="7"/>
  <c r="AU71" i="7"/>
  <c r="P71" i="7"/>
  <c r="R71" i="7" s="1"/>
  <c r="T71" i="7" s="1"/>
  <c r="G71" i="7"/>
  <c r="Z71" i="7"/>
  <c r="AU72" i="7"/>
  <c r="P72" i="7"/>
  <c r="R72" i="7" s="1"/>
  <c r="T72" i="7" s="1"/>
  <c r="G72" i="7"/>
  <c r="Z72" i="7"/>
  <c r="AU73" i="7"/>
  <c r="G73" i="7"/>
  <c r="Z73" i="7"/>
  <c r="AU74" i="7"/>
  <c r="G74" i="7"/>
  <c r="Z74" i="7"/>
  <c r="AU75" i="7"/>
  <c r="G75" i="7"/>
  <c r="Z75" i="7"/>
  <c r="AU76" i="7"/>
  <c r="P76" i="7"/>
  <c r="G76" i="7"/>
  <c r="Z76" i="7"/>
  <c r="AU77" i="7"/>
  <c r="P77" i="7"/>
  <c r="R77" i="7" s="1"/>
  <c r="T77" i="7" s="1"/>
  <c r="G77" i="7"/>
  <c r="Z77" i="7"/>
  <c r="AU78" i="7"/>
  <c r="G78" i="7"/>
  <c r="R78" i="7"/>
  <c r="T78" i="7" s="1"/>
  <c r="Z78" i="7"/>
  <c r="G80" i="7"/>
  <c r="Z80" i="7"/>
  <c r="AU80" i="7"/>
  <c r="P80" i="7"/>
  <c r="R80" i="7" s="1"/>
  <c r="T80" i="7" s="1"/>
  <c r="AU21" i="7"/>
  <c r="G22" i="7"/>
  <c r="AU23" i="7"/>
  <c r="G24" i="7"/>
  <c r="AU25" i="7"/>
  <c r="G26" i="7"/>
  <c r="AU27" i="7"/>
  <c r="G28" i="7"/>
  <c r="AU29" i="7"/>
  <c r="G30" i="7"/>
  <c r="AU31" i="7"/>
  <c r="G32" i="7"/>
  <c r="AU33" i="7"/>
  <c r="G34" i="7"/>
  <c r="AU35" i="7"/>
  <c r="G36" i="7"/>
  <c r="AU37" i="7"/>
  <c r="G38" i="7"/>
  <c r="AU39" i="7"/>
  <c r="G40" i="7"/>
  <c r="AU41" i="7"/>
  <c r="G42" i="7"/>
  <c r="AU43" i="7"/>
  <c r="G44" i="7"/>
  <c r="R44" i="7"/>
  <c r="T44" i="7" s="1"/>
  <c r="AU45" i="7"/>
  <c r="G46" i="7"/>
  <c r="AU47" i="7"/>
  <c r="G48" i="7"/>
  <c r="AU49" i="7"/>
  <c r="G50" i="7"/>
  <c r="P54" i="7"/>
  <c r="R54" i="7" s="1"/>
  <c r="T54" i="7" s="1"/>
  <c r="G54" i="7"/>
  <c r="Z54" i="7"/>
  <c r="P55" i="7"/>
  <c r="AC55" i="7" s="1"/>
  <c r="G55" i="7"/>
  <c r="Z55" i="7"/>
  <c r="P56" i="7"/>
  <c r="R56" i="7" s="1"/>
  <c r="T56" i="7" s="1"/>
  <c r="G56" i="7"/>
  <c r="Z56" i="7"/>
  <c r="AF117" i="7"/>
  <c r="AF114" i="7"/>
  <c r="AF113" i="7"/>
  <c r="AF109" i="7"/>
  <c r="AF106" i="7"/>
  <c r="AF105" i="7"/>
  <c r="AF104" i="7"/>
  <c r="AF103" i="7"/>
  <c r="AF97" i="7"/>
  <c r="AF95" i="7"/>
  <c r="AF94" i="7"/>
  <c r="AF91" i="7"/>
  <c r="AF87" i="7"/>
  <c r="P53" i="7"/>
  <c r="AC53" i="7" s="1"/>
  <c r="Z53" i="7"/>
  <c r="G21" i="7"/>
  <c r="AU22" i="7"/>
  <c r="G23" i="7"/>
  <c r="AU24" i="7"/>
  <c r="G25" i="7"/>
  <c r="AU26" i="7"/>
  <c r="U27" i="7"/>
  <c r="AU28" i="7"/>
  <c r="G29" i="7"/>
  <c r="AU30" i="7"/>
  <c r="G31" i="7"/>
  <c r="AF32" i="7"/>
  <c r="AU32" i="7"/>
  <c r="G33" i="7"/>
  <c r="AU34" i="7"/>
  <c r="G35" i="7"/>
  <c r="AU36" i="7"/>
  <c r="G37" i="7"/>
  <c r="AU38" i="7"/>
  <c r="G39" i="7"/>
  <c r="AU40" i="7"/>
  <c r="G41" i="7"/>
  <c r="AU42" i="7"/>
  <c r="G43" i="7"/>
  <c r="AU44" i="7"/>
  <c r="G45" i="7"/>
  <c r="AU46" i="7"/>
  <c r="G47" i="7"/>
  <c r="AU48" i="7"/>
  <c r="G49" i="7"/>
  <c r="AU50" i="7"/>
  <c r="AU54" i="7"/>
  <c r="AU55" i="7"/>
  <c r="AU56" i="7"/>
  <c r="AF77" i="7"/>
  <c r="P52" i="7"/>
  <c r="R52" i="7" s="1"/>
  <c r="T52" i="7" s="1"/>
  <c r="Z52" i="7"/>
  <c r="AU82" i="7"/>
  <c r="P82" i="7"/>
  <c r="AF82" i="7" s="1"/>
  <c r="G82" i="7"/>
  <c r="Z82" i="7"/>
  <c r="G84" i="7"/>
  <c r="Z84" i="7"/>
  <c r="AU84" i="7"/>
  <c r="P84" i="7"/>
  <c r="AF84" i="7" s="1"/>
  <c r="T110" i="7"/>
  <c r="T109" i="7"/>
  <c r="T103" i="7"/>
  <c r="T97" i="7"/>
  <c r="G79" i="7"/>
  <c r="AU81" i="7"/>
  <c r="G83" i="7"/>
  <c r="AU79" i="7"/>
  <c r="AU83" i="7"/>
  <c r="AU455" i="7"/>
  <c r="P458" i="7"/>
  <c r="R458" i="7" s="1"/>
  <c r="T458" i="7" s="1"/>
  <c r="AU417" i="7"/>
  <c r="P422" i="7"/>
  <c r="R422" i="7" s="1"/>
  <c r="T422" i="7" s="1"/>
  <c r="AU425" i="7"/>
  <c r="AU427" i="7"/>
  <c r="P432" i="7"/>
  <c r="AF432" i="7" s="1"/>
  <c r="AU435" i="7"/>
  <c r="P440" i="7"/>
  <c r="R440" i="7"/>
  <c r="T440" i="7" s="1"/>
  <c r="AU443" i="7"/>
  <c r="P448" i="7"/>
  <c r="R448" i="7" s="1"/>
  <c r="T448" i="7" s="1"/>
  <c r="AU451" i="7"/>
  <c r="AU453" i="7"/>
  <c r="AB12" i="7"/>
  <c r="AB11" i="7"/>
  <c r="AU450" i="7"/>
  <c r="AU448" i="7"/>
  <c r="AU446" i="7"/>
  <c r="AU444" i="7"/>
  <c r="AU442" i="7"/>
  <c r="AU440" i="7"/>
  <c r="AU438" i="7"/>
  <c r="AU436" i="7"/>
  <c r="AU434" i="7"/>
  <c r="AU432" i="7"/>
  <c r="AU430" i="7"/>
  <c r="AU428" i="7"/>
  <c r="AU426" i="7"/>
  <c r="AU424" i="7"/>
  <c r="AU422" i="7"/>
  <c r="AU420" i="7"/>
  <c r="AU418" i="7"/>
  <c r="AU416" i="7"/>
  <c r="AU414" i="7"/>
  <c r="P459" i="7"/>
  <c r="R459" i="7" s="1"/>
  <c r="T459" i="7" s="1"/>
  <c r="P457" i="7"/>
  <c r="AF457" i="7" s="1"/>
  <c r="P455" i="7"/>
  <c r="R455" i="7" s="1"/>
  <c r="T455" i="7" s="1"/>
  <c r="P453" i="7"/>
  <c r="R453" i="7" s="1"/>
  <c r="T453" i="7" s="1"/>
  <c r="P451" i="7"/>
  <c r="R451" i="7"/>
  <c r="T451" i="7" s="1"/>
  <c r="P449" i="7"/>
  <c r="R449" i="7" s="1"/>
  <c r="T449" i="7" s="1"/>
  <c r="P447" i="7"/>
  <c r="AF447" i="7" s="1"/>
  <c r="P445" i="7"/>
  <c r="R445" i="7" s="1"/>
  <c r="T445" i="7" s="1"/>
  <c r="P443" i="7"/>
  <c r="R443" i="7" s="1"/>
  <c r="T443" i="7" s="1"/>
  <c r="P441" i="7"/>
  <c r="R441" i="7" s="1"/>
  <c r="T441" i="7" s="1"/>
  <c r="P439" i="7"/>
  <c r="R439" i="7"/>
  <c r="T439" i="7" s="1"/>
  <c r="P437" i="7"/>
  <c r="AC437" i="7" s="1"/>
  <c r="P435" i="7"/>
  <c r="R435" i="7" s="1"/>
  <c r="T435" i="7" s="1"/>
  <c r="P433" i="7"/>
  <c r="P431" i="7"/>
  <c r="AF431" i="7" s="1"/>
  <c r="P429" i="7"/>
  <c r="R429" i="7" s="1"/>
  <c r="T429" i="7" s="1"/>
  <c r="P427" i="7"/>
  <c r="AF427" i="7" s="1"/>
  <c r="P425" i="7"/>
  <c r="R425" i="7"/>
  <c r="T425" i="7" s="1"/>
  <c r="P423" i="7"/>
  <c r="R423" i="7" s="1"/>
  <c r="T423" i="7" s="1"/>
  <c r="P421" i="7"/>
  <c r="P419" i="7"/>
  <c r="R419" i="7" s="1"/>
  <c r="T419" i="7" s="1"/>
  <c r="P417" i="7"/>
  <c r="AC417" i="7" s="1"/>
  <c r="R415" i="7"/>
  <c r="T415" i="7" s="1"/>
  <c r="P452" i="7"/>
  <c r="AC452" i="7" s="1"/>
  <c r="P426" i="7"/>
  <c r="AU413" i="7"/>
  <c r="AU415" i="7"/>
  <c r="P420" i="7"/>
  <c r="R420" i="7"/>
  <c r="T420" i="7" s="1"/>
  <c r="AU423" i="7"/>
  <c r="P430" i="7"/>
  <c r="R430" i="7" s="1"/>
  <c r="T430" i="7" s="1"/>
  <c r="AU433" i="7"/>
  <c r="P438" i="7"/>
  <c r="R438" i="7" s="1"/>
  <c r="T438" i="7" s="1"/>
  <c r="AU441" i="7"/>
  <c r="P446" i="7"/>
  <c r="R446" i="7" s="1"/>
  <c r="T446" i="7" s="1"/>
  <c r="AU449" i="7"/>
  <c r="P456" i="7"/>
  <c r="R456" i="7" s="1"/>
  <c r="T456" i="7" s="1"/>
  <c r="AU459" i="7"/>
  <c r="AU458" i="7"/>
  <c r="AU452" i="7"/>
  <c r="AU454" i="7"/>
  <c r="AU456" i="7"/>
  <c r="AT428" i="7"/>
  <c r="AR435" i="7"/>
  <c r="AQ435" i="7"/>
  <c r="AP435" i="7"/>
  <c r="AO435" i="7"/>
  <c r="AN435" i="7"/>
  <c r="AM435" i="7"/>
  <c r="AL435" i="7"/>
  <c r="AT435" i="7"/>
  <c r="AS435" i="7"/>
  <c r="AT417" i="7"/>
  <c r="AS417" i="7"/>
  <c r="AR417" i="7"/>
  <c r="AQ417" i="7"/>
  <c r="AP417" i="7"/>
  <c r="AO417" i="7"/>
  <c r="AN417" i="7"/>
  <c r="AM417" i="7"/>
  <c r="AL417" i="7"/>
  <c r="AT455" i="7"/>
  <c r="AT84" i="7"/>
  <c r="AS84" i="7"/>
  <c r="AR84" i="7"/>
  <c r="AQ84" i="7"/>
  <c r="AP84" i="7"/>
  <c r="AO84" i="7"/>
  <c r="AN84" i="7"/>
  <c r="AM84" i="7"/>
  <c r="AL84" i="7"/>
  <c r="I47" i="7"/>
  <c r="I55" i="7"/>
  <c r="I48" i="7"/>
  <c r="AC44" i="7"/>
  <c r="I44" i="7"/>
  <c r="I40" i="7"/>
  <c r="I36" i="7"/>
  <c r="AC32" i="7"/>
  <c r="I32" i="7"/>
  <c r="I28" i="7"/>
  <c r="I26" i="7"/>
  <c r="I22" i="7"/>
  <c r="AC121" i="7"/>
  <c r="I121" i="7"/>
  <c r="AC137" i="7"/>
  <c r="I137" i="7"/>
  <c r="H159" i="7"/>
  <c r="AC175" i="7"/>
  <c r="H175" i="7"/>
  <c r="AC191" i="7"/>
  <c r="H191" i="7"/>
  <c r="AC207" i="7"/>
  <c r="I207" i="7"/>
  <c r="AC229" i="7"/>
  <c r="I229" i="7"/>
  <c r="AC243" i="7"/>
  <c r="J243" i="7"/>
  <c r="AC257" i="7"/>
  <c r="J257" i="7"/>
  <c r="AC265" i="7"/>
  <c r="J265" i="7"/>
  <c r="AC273" i="7"/>
  <c r="I273" i="7"/>
  <c r="AC286" i="7"/>
  <c r="J286" i="7"/>
  <c r="I299" i="7"/>
  <c r="AC326" i="7"/>
  <c r="J326" i="7"/>
  <c r="AC336" i="7"/>
  <c r="I336" i="7"/>
  <c r="AC345" i="7"/>
  <c r="I345" i="7"/>
  <c r="AC353" i="7"/>
  <c r="I353" i="7"/>
  <c r="AC363" i="7"/>
  <c r="I363" i="7"/>
  <c r="AC371" i="7"/>
  <c r="J371" i="7"/>
  <c r="AC398" i="7"/>
  <c r="I398" i="7"/>
  <c r="J456" i="7"/>
  <c r="AT126" i="7"/>
  <c r="AS126" i="7"/>
  <c r="AR126" i="7"/>
  <c r="AQ126" i="7"/>
  <c r="AP126" i="7"/>
  <c r="AO126" i="7"/>
  <c r="AN126" i="7"/>
  <c r="AM126" i="7"/>
  <c r="AL126" i="7"/>
  <c r="AT142" i="7"/>
  <c r="AS142" i="7"/>
  <c r="AR142" i="7"/>
  <c r="AQ142" i="7"/>
  <c r="AP142" i="7"/>
  <c r="AO142" i="7"/>
  <c r="AN142" i="7"/>
  <c r="AM142" i="7"/>
  <c r="AL142" i="7"/>
  <c r="AT154" i="7"/>
  <c r="AS154" i="7"/>
  <c r="AR154" i="7"/>
  <c r="AQ154" i="7"/>
  <c r="AP154" i="7"/>
  <c r="AO154" i="7"/>
  <c r="AN154" i="7"/>
  <c r="AM154" i="7"/>
  <c r="AL154" i="7"/>
  <c r="AT162" i="7"/>
  <c r="AS162" i="7"/>
  <c r="AR162" i="7"/>
  <c r="AQ162" i="7"/>
  <c r="AP162" i="7"/>
  <c r="AO162" i="7"/>
  <c r="AN162" i="7"/>
  <c r="AM162" i="7"/>
  <c r="AL162" i="7"/>
  <c r="AS170" i="7"/>
  <c r="AT170" i="7"/>
  <c r="AR170" i="7"/>
  <c r="AQ170" i="7"/>
  <c r="AP170" i="7"/>
  <c r="AO170" i="7"/>
  <c r="AN170" i="7"/>
  <c r="AM170" i="7"/>
  <c r="AL170" i="7"/>
  <c r="AR178" i="7"/>
  <c r="AQ178" i="7"/>
  <c r="AP178" i="7"/>
  <c r="AO178" i="7"/>
  <c r="AN178" i="7"/>
  <c r="AM178" i="7"/>
  <c r="AL178" i="7"/>
  <c r="AT178" i="7"/>
  <c r="AS178" i="7"/>
  <c r="AT186" i="7"/>
  <c r="AS186" i="7"/>
  <c r="AR186" i="7"/>
  <c r="AQ186" i="7"/>
  <c r="AP186" i="7"/>
  <c r="AO186" i="7"/>
  <c r="AN186" i="7"/>
  <c r="AM186" i="7"/>
  <c r="AL186" i="7"/>
  <c r="AT194" i="7"/>
  <c r="AS194" i="7"/>
  <c r="AR194" i="7"/>
  <c r="AQ194" i="7"/>
  <c r="AP194" i="7"/>
  <c r="AO194" i="7"/>
  <c r="AN194" i="7"/>
  <c r="AM194" i="7"/>
  <c r="AL194" i="7"/>
  <c r="AT310" i="7"/>
  <c r="AS310" i="7"/>
  <c r="AR310" i="7"/>
  <c r="AQ310" i="7"/>
  <c r="AP310" i="7"/>
  <c r="AO310" i="7"/>
  <c r="AN310" i="7"/>
  <c r="AM310" i="7"/>
  <c r="AL310" i="7"/>
  <c r="AT330" i="7"/>
  <c r="AS330" i="7"/>
  <c r="AR330" i="7"/>
  <c r="AQ330" i="7"/>
  <c r="AP330" i="7"/>
  <c r="AO330" i="7"/>
  <c r="AN330" i="7"/>
  <c r="AM330" i="7"/>
  <c r="AL330" i="7"/>
  <c r="AT85" i="7"/>
  <c r="AS85" i="7"/>
  <c r="AR85" i="7"/>
  <c r="AQ85" i="7"/>
  <c r="AP85" i="7"/>
  <c r="AO85" i="7"/>
  <c r="AN85" i="7"/>
  <c r="AM85" i="7"/>
  <c r="AL85" i="7"/>
  <c r="AT87" i="7"/>
  <c r="AS87" i="7"/>
  <c r="AR87" i="7"/>
  <c r="AQ87" i="7"/>
  <c r="AP87" i="7"/>
  <c r="AO87" i="7"/>
  <c r="AN87" i="7"/>
  <c r="AM87" i="7"/>
  <c r="AL87" i="7"/>
  <c r="AS89" i="7"/>
  <c r="AT89" i="7"/>
  <c r="AR89" i="7"/>
  <c r="AQ89" i="7"/>
  <c r="AP89" i="7"/>
  <c r="AO89" i="7"/>
  <c r="AN89" i="7"/>
  <c r="AM89" i="7"/>
  <c r="AL89" i="7"/>
  <c r="AR91" i="7"/>
  <c r="AQ91" i="7"/>
  <c r="AP91" i="7"/>
  <c r="AO91" i="7"/>
  <c r="AN91" i="7"/>
  <c r="AM91" i="7"/>
  <c r="AL91" i="7"/>
  <c r="AT91" i="7"/>
  <c r="AS91" i="7"/>
  <c r="AT92" i="7"/>
  <c r="AS92" i="7"/>
  <c r="AR92" i="7"/>
  <c r="AQ92" i="7"/>
  <c r="AP92" i="7"/>
  <c r="AO92" i="7"/>
  <c r="AN92" i="7"/>
  <c r="AM92" i="7"/>
  <c r="AL92" i="7"/>
  <c r="AT95" i="7"/>
  <c r="AS95" i="7"/>
  <c r="AR95" i="7"/>
  <c r="AQ95" i="7"/>
  <c r="AP95" i="7"/>
  <c r="AO95" i="7"/>
  <c r="AN95" i="7"/>
  <c r="AM95" i="7"/>
  <c r="AL95" i="7"/>
  <c r="AT96" i="7"/>
  <c r="AS96" i="7"/>
  <c r="AR96" i="7"/>
  <c r="AQ96" i="7"/>
  <c r="AP96" i="7"/>
  <c r="AO96" i="7"/>
  <c r="AN96" i="7"/>
  <c r="AM96" i="7"/>
  <c r="AL96" i="7"/>
  <c r="AT97" i="7"/>
  <c r="AS97" i="7"/>
  <c r="AR97" i="7"/>
  <c r="AQ97" i="7"/>
  <c r="AP97" i="7"/>
  <c r="AO97" i="7"/>
  <c r="AN97" i="7"/>
  <c r="AM97" i="7"/>
  <c r="AL97" i="7"/>
  <c r="AT103" i="7"/>
  <c r="AS103" i="7"/>
  <c r="AR103" i="7"/>
  <c r="AQ103" i="7"/>
  <c r="AP103" i="7"/>
  <c r="AO103" i="7"/>
  <c r="AN103" i="7"/>
  <c r="AM103" i="7"/>
  <c r="AL103" i="7"/>
  <c r="AT104" i="7"/>
  <c r="AS104" i="7"/>
  <c r="AR104" i="7"/>
  <c r="AQ104" i="7"/>
  <c r="AP104" i="7"/>
  <c r="AO104" i="7"/>
  <c r="AN104" i="7"/>
  <c r="AM104" i="7"/>
  <c r="AL104" i="7"/>
  <c r="AT105" i="7"/>
  <c r="AS105" i="7"/>
  <c r="AR105" i="7"/>
  <c r="AQ105" i="7"/>
  <c r="AP105" i="7"/>
  <c r="AO105" i="7"/>
  <c r="AN105" i="7"/>
  <c r="AM105" i="7"/>
  <c r="AL105" i="7"/>
  <c r="AT111" i="7"/>
  <c r="AS111" i="7"/>
  <c r="AR111" i="7"/>
  <c r="AQ111" i="7"/>
  <c r="AP111" i="7"/>
  <c r="AO111" i="7"/>
  <c r="AN111" i="7"/>
  <c r="AM111" i="7"/>
  <c r="AL111" i="7"/>
  <c r="AT112" i="7"/>
  <c r="AS112" i="7"/>
  <c r="AR112" i="7"/>
  <c r="AQ112" i="7"/>
  <c r="AP112" i="7"/>
  <c r="AO112" i="7"/>
  <c r="AN112" i="7"/>
  <c r="AM112" i="7"/>
  <c r="AL112" i="7"/>
  <c r="AT113" i="7"/>
  <c r="AS113" i="7"/>
  <c r="AR113" i="7"/>
  <c r="AQ113" i="7"/>
  <c r="AP113" i="7"/>
  <c r="AO113" i="7"/>
  <c r="AN113" i="7"/>
  <c r="AM113" i="7"/>
  <c r="AL113" i="7"/>
  <c r="AT119" i="7"/>
  <c r="AS119" i="7"/>
  <c r="AR119" i="7"/>
  <c r="AQ119" i="7"/>
  <c r="AP119" i="7"/>
  <c r="AO119" i="7"/>
  <c r="AN119" i="7"/>
  <c r="AM119" i="7"/>
  <c r="AL119" i="7"/>
  <c r="AT120" i="7"/>
  <c r="AS120" i="7"/>
  <c r="AR120" i="7"/>
  <c r="AQ120" i="7"/>
  <c r="AP120" i="7"/>
  <c r="AO120" i="7"/>
  <c r="AN120" i="7"/>
  <c r="AM120" i="7"/>
  <c r="AL120" i="7"/>
  <c r="AT145" i="7"/>
  <c r="AS145" i="7"/>
  <c r="AR145" i="7"/>
  <c r="AQ145" i="7"/>
  <c r="AP145" i="7"/>
  <c r="AO145" i="7"/>
  <c r="AN145" i="7"/>
  <c r="AM145" i="7"/>
  <c r="AL145" i="7"/>
  <c r="AC213" i="7"/>
  <c r="J213" i="7"/>
  <c r="AC217" i="7"/>
  <c r="I217" i="7"/>
  <c r="AC233" i="7"/>
  <c r="I233" i="7"/>
  <c r="AC237" i="7"/>
  <c r="I237" i="7"/>
  <c r="AS248" i="7"/>
  <c r="AR248" i="7"/>
  <c r="AQ248" i="7"/>
  <c r="AP248" i="7"/>
  <c r="AO248" i="7"/>
  <c r="AN248" i="7"/>
  <c r="AM248" i="7"/>
  <c r="AL248" i="7"/>
  <c r="AT248" i="7"/>
  <c r="AC251" i="7"/>
  <c r="J251" i="7"/>
  <c r="AT257" i="7"/>
  <c r="AS257" i="7"/>
  <c r="AR257" i="7"/>
  <c r="AQ257" i="7"/>
  <c r="AP257" i="7"/>
  <c r="AO257" i="7"/>
  <c r="AN257" i="7"/>
  <c r="AM257" i="7"/>
  <c r="AL257" i="7"/>
  <c r="AT265" i="7"/>
  <c r="AS265" i="7"/>
  <c r="AR265" i="7"/>
  <c r="AQ265" i="7"/>
  <c r="AP265" i="7"/>
  <c r="AO265" i="7"/>
  <c r="AN265" i="7"/>
  <c r="AM265" i="7"/>
  <c r="AL265" i="7"/>
  <c r="AT273" i="7"/>
  <c r="AS273" i="7"/>
  <c r="AR273" i="7"/>
  <c r="AQ273" i="7"/>
  <c r="AP273" i="7"/>
  <c r="AO273" i="7"/>
  <c r="AN273" i="7"/>
  <c r="AM273" i="7"/>
  <c r="AL273" i="7"/>
  <c r="AC293" i="7"/>
  <c r="I293" i="7"/>
  <c r="AS304" i="7"/>
  <c r="AR304" i="7"/>
  <c r="AQ304" i="7"/>
  <c r="AP304" i="7"/>
  <c r="AO304" i="7"/>
  <c r="AN304" i="7"/>
  <c r="AM304" i="7"/>
  <c r="AL304" i="7"/>
  <c r="AT304" i="7"/>
  <c r="AT316" i="7"/>
  <c r="AS316" i="7"/>
  <c r="AR316" i="7"/>
  <c r="AQ316" i="7"/>
  <c r="AP316" i="7"/>
  <c r="AO316" i="7"/>
  <c r="AN316" i="7"/>
  <c r="AM316" i="7"/>
  <c r="AL316" i="7"/>
  <c r="AC322" i="7"/>
  <c r="I322" i="7"/>
  <c r="AT341" i="7"/>
  <c r="AS341" i="7"/>
  <c r="AR341" i="7"/>
  <c r="AQ341" i="7"/>
  <c r="AP341" i="7"/>
  <c r="AO341" i="7"/>
  <c r="AN341" i="7"/>
  <c r="AM341" i="7"/>
  <c r="AL341" i="7"/>
  <c r="AT349" i="7"/>
  <c r="AS349" i="7"/>
  <c r="AR349" i="7"/>
  <c r="AQ349" i="7"/>
  <c r="AP349" i="7"/>
  <c r="AO349" i="7"/>
  <c r="AN349" i="7"/>
  <c r="AM349" i="7"/>
  <c r="AL349" i="7"/>
  <c r="AT363" i="7"/>
  <c r="AS363" i="7"/>
  <c r="AR363" i="7"/>
  <c r="AQ363" i="7"/>
  <c r="AP363" i="7"/>
  <c r="AO363" i="7"/>
  <c r="AN363" i="7"/>
  <c r="AM363" i="7"/>
  <c r="AL363" i="7"/>
  <c r="AT371" i="7"/>
  <c r="AS371" i="7"/>
  <c r="AR371" i="7"/>
  <c r="AQ371" i="7"/>
  <c r="AP371" i="7"/>
  <c r="AO371" i="7"/>
  <c r="AN371" i="7"/>
  <c r="AM371" i="7"/>
  <c r="AL371" i="7"/>
  <c r="AT402" i="7"/>
  <c r="AS402" i="7"/>
  <c r="AR402" i="7"/>
  <c r="AQ402" i="7"/>
  <c r="AP402" i="7"/>
  <c r="AO402" i="7"/>
  <c r="AN402" i="7"/>
  <c r="AM402" i="7"/>
  <c r="AL402" i="7"/>
  <c r="AT409" i="7"/>
  <c r="AS409" i="7"/>
  <c r="AR409" i="7"/>
  <c r="AQ409" i="7"/>
  <c r="AP409" i="7"/>
  <c r="AO409" i="7"/>
  <c r="AN409" i="7"/>
  <c r="AM409" i="7"/>
  <c r="AL409" i="7"/>
  <c r="K417" i="7"/>
  <c r="AT144" i="7"/>
  <c r="AS144" i="7"/>
  <c r="AR144" i="7"/>
  <c r="AQ144" i="7"/>
  <c r="AP144" i="7"/>
  <c r="AO144" i="7"/>
  <c r="AN144" i="7"/>
  <c r="AM144" i="7"/>
  <c r="AL144" i="7"/>
  <c r="AT204" i="7"/>
  <c r="AS204" i="7"/>
  <c r="AR204" i="7"/>
  <c r="AQ204" i="7"/>
  <c r="AP204" i="7"/>
  <c r="AO204" i="7"/>
  <c r="AN204" i="7"/>
  <c r="AM204" i="7"/>
  <c r="AL204" i="7"/>
  <c r="AT211" i="7"/>
  <c r="AS211" i="7"/>
  <c r="AR211" i="7"/>
  <c r="AQ211" i="7"/>
  <c r="AP211" i="7"/>
  <c r="AO211" i="7"/>
  <c r="AN211" i="7"/>
  <c r="AM211" i="7"/>
  <c r="AL211" i="7"/>
  <c r="AT234" i="7"/>
  <c r="AS234" i="7"/>
  <c r="AR234" i="7"/>
  <c r="AQ234" i="7"/>
  <c r="AP234" i="7"/>
  <c r="AO234" i="7"/>
  <c r="AN234" i="7"/>
  <c r="AM234" i="7"/>
  <c r="AL234" i="7"/>
  <c r="AT252" i="7"/>
  <c r="AS252" i="7"/>
  <c r="AR252" i="7"/>
  <c r="AQ252" i="7"/>
  <c r="AP252" i="7"/>
  <c r="AO252" i="7"/>
  <c r="AN252" i="7"/>
  <c r="AM252" i="7"/>
  <c r="AL252" i="7"/>
  <c r="AT287" i="7"/>
  <c r="AS287" i="7"/>
  <c r="AR287" i="7"/>
  <c r="AQ287" i="7"/>
  <c r="AP287" i="7"/>
  <c r="AO287" i="7"/>
  <c r="AN287" i="7"/>
  <c r="AM287" i="7"/>
  <c r="AL287" i="7"/>
  <c r="AT295" i="7"/>
  <c r="AS295" i="7"/>
  <c r="AR295" i="7"/>
  <c r="AQ295" i="7"/>
  <c r="AP295" i="7"/>
  <c r="AO295" i="7"/>
  <c r="AN295" i="7"/>
  <c r="AM295" i="7"/>
  <c r="AL295" i="7"/>
  <c r="AC302" i="7"/>
  <c r="I302" i="7"/>
  <c r="AT307" i="7"/>
  <c r="AS307" i="7"/>
  <c r="AR307" i="7"/>
  <c r="AQ307" i="7"/>
  <c r="AP307" i="7"/>
  <c r="AO307" i="7"/>
  <c r="AN307" i="7"/>
  <c r="AM307" i="7"/>
  <c r="AL307" i="7"/>
  <c r="AC320" i="7"/>
  <c r="I320" i="7"/>
  <c r="AT327" i="7"/>
  <c r="AS327" i="7"/>
  <c r="AR327" i="7"/>
  <c r="AQ327" i="7"/>
  <c r="AP327" i="7"/>
  <c r="AO327" i="7"/>
  <c r="AN327" i="7"/>
  <c r="AM327" i="7"/>
  <c r="AL327" i="7"/>
  <c r="AT337" i="7"/>
  <c r="AS337" i="7"/>
  <c r="AR337" i="7"/>
  <c r="AQ337" i="7"/>
  <c r="AP337" i="7"/>
  <c r="AO337" i="7"/>
  <c r="AN337" i="7"/>
  <c r="AM337" i="7"/>
  <c r="AL337" i="7"/>
  <c r="AT344" i="7"/>
  <c r="AS344" i="7"/>
  <c r="AR344" i="7"/>
  <c r="AQ344" i="7"/>
  <c r="AP344" i="7"/>
  <c r="AO344" i="7"/>
  <c r="AN344" i="7"/>
  <c r="AM344" i="7"/>
  <c r="AL344" i="7"/>
  <c r="AC352" i="7"/>
  <c r="I352" i="7"/>
  <c r="I364" i="7"/>
  <c r="AT372" i="7"/>
  <c r="AS372" i="7"/>
  <c r="AR372" i="7"/>
  <c r="AQ372" i="7"/>
  <c r="AP372" i="7"/>
  <c r="AO372" i="7"/>
  <c r="AN372" i="7"/>
  <c r="AM372" i="7"/>
  <c r="AL372" i="7"/>
  <c r="AT380" i="7"/>
  <c r="AS380" i="7"/>
  <c r="AR380" i="7"/>
  <c r="AQ380" i="7"/>
  <c r="AP380" i="7"/>
  <c r="AO380" i="7"/>
  <c r="AN380" i="7"/>
  <c r="AM380" i="7"/>
  <c r="AL380" i="7"/>
  <c r="AT388" i="7"/>
  <c r="AS388" i="7"/>
  <c r="AR388" i="7"/>
  <c r="AQ388" i="7"/>
  <c r="AP388" i="7"/>
  <c r="AO388" i="7"/>
  <c r="AN388" i="7"/>
  <c r="AM388" i="7"/>
  <c r="AL388" i="7"/>
  <c r="AT396" i="7"/>
  <c r="AS396" i="7"/>
  <c r="AR396" i="7"/>
  <c r="AQ396" i="7"/>
  <c r="AP396" i="7"/>
  <c r="AO396" i="7"/>
  <c r="AN396" i="7"/>
  <c r="AM396" i="7"/>
  <c r="AL396" i="7"/>
  <c r="AT403" i="7"/>
  <c r="AS403" i="7"/>
  <c r="AR403" i="7"/>
  <c r="AQ403" i="7"/>
  <c r="AP403" i="7"/>
  <c r="AO403" i="7"/>
  <c r="AN403" i="7"/>
  <c r="AM403" i="7"/>
  <c r="AL403" i="7"/>
  <c r="AC410" i="7"/>
  <c r="I410" i="7"/>
  <c r="AT127" i="7"/>
  <c r="AS127" i="7"/>
  <c r="AR127" i="7"/>
  <c r="AQ127" i="7"/>
  <c r="AP127" i="7"/>
  <c r="AO127" i="7"/>
  <c r="AN127" i="7"/>
  <c r="AM127" i="7"/>
  <c r="AL127" i="7"/>
  <c r="AT131" i="7"/>
  <c r="AS131" i="7"/>
  <c r="AR131" i="7"/>
  <c r="AQ131" i="7"/>
  <c r="AP131" i="7"/>
  <c r="AO131" i="7"/>
  <c r="AN131" i="7"/>
  <c r="AM131" i="7"/>
  <c r="AL131" i="7"/>
  <c r="AT139" i="7"/>
  <c r="AS139" i="7"/>
  <c r="AR139" i="7"/>
  <c r="AQ139" i="7"/>
  <c r="AP139" i="7"/>
  <c r="AO139" i="7"/>
  <c r="AN139" i="7"/>
  <c r="AM139" i="7"/>
  <c r="AL139" i="7"/>
  <c r="AT143" i="7"/>
  <c r="AS143" i="7"/>
  <c r="AR143" i="7"/>
  <c r="AQ143" i="7"/>
  <c r="AP143" i="7"/>
  <c r="AO143" i="7"/>
  <c r="AN143" i="7"/>
  <c r="AM143" i="7"/>
  <c r="AL143" i="7"/>
  <c r="AT147" i="7"/>
  <c r="AS147" i="7"/>
  <c r="AR147" i="7"/>
  <c r="AQ147" i="7"/>
  <c r="AP147" i="7"/>
  <c r="AO147" i="7"/>
  <c r="AN147" i="7"/>
  <c r="AM147" i="7"/>
  <c r="AL147" i="7"/>
  <c r="AT157" i="7"/>
  <c r="AS157" i="7"/>
  <c r="AR157" i="7"/>
  <c r="AQ157" i="7"/>
  <c r="AP157" i="7"/>
  <c r="AO157" i="7"/>
  <c r="AN157" i="7"/>
  <c r="AM157" i="7"/>
  <c r="AL157" i="7"/>
  <c r="AT165" i="7"/>
  <c r="AS165" i="7"/>
  <c r="AR165" i="7"/>
  <c r="AQ165" i="7"/>
  <c r="AP165" i="7"/>
  <c r="AO165" i="7"/>
  <c r="AN165" i="7"/>
  <c r="AM165" i="7"/>
  <c r="AL165" i="7"/>
  <c r="AT173" i="7"/>
  <c r="AS173" i="7"/>
  <c r="AR173" i="7"/>
  <c r="AQ173" i="7"/>
  <c r="AP173" i="7"/>
  <c r="AO173" i="7"/>
  <c r="AN173" i="7"/>
  <c r="AM173" i="7"/>
  <c r="AL173" i="7"/>
  <c r="AT181" i="7"/>
  <c r="AS181" i="7"/>
  <c r="AR181" i="7"/>
  <c r="AQ181" i="7"/>
  <c r="AP181" i="7"/>
  <c r="AO181" i="7"/>
  <c r="AN181" i="7"/>
  <c r="AM181" i="7"/>
  <c r="AL181" i="7"/>
  <c r="AT189" i="7"/>
  <c r="AS189" i="7"/>
  <c r="AR189" i="7"/>
  <c r="AQ189" i="7"/>
  <c r="AP189" i="7"/>
  <c r="AO189" i="7"/>
  <c r="AN189" i="7"/>
  <c r="AM189" i="7"/>
  <c r="AL189" i="7"/>
  <c r="AT197" i="7"/>
  <c r="AS197" i="7"/>
  <c r="AR197" i="7"/>
  <c r="AQ197" i="7"/>
  <c r="AP197" i="7"/>
  <c r="AO197" i="7"/>
  <c r="AN197" i="7"/>
  <c r="AM197" i="7"/>
  <c r="AL197" i="7"/>
  <c r="AT205" i="7"/>
  <c r="AS205" i="7"/>
  <c r="AR205" i="7"/>
  <c r="AQ205" i="7"/>
  <c r="AP205" i="7"/>
  <c r="AO205" i="7"/>
  <c r="AN205" i="7"/>
  <c r="AM205" i="7"/>
  <c r="AL205" i="7"/>
  <c r="AT219" i="7"/>
  <c r="AS219" i="7"/>
  <c r="AR219" i="7"/>
  <c r="AQ219" i="7"/>
  <c r="AP219" i="7"/>
  <c r="AO219" i="7"/>
  <c r="AN219" i="7"/>
  <c r="AM219" i="7"/>
  <c r="AL219" i="7"/>
  <c r="AT227" i="7"/>
  <c r="AS227" i="7"/>
  <c r="AR227" i="7"/>
  <c r="AQ227" i="7"/>
  <c r="AP227" i="7"/>
  <c r="AO227" i="7"/>
  <c r="AN227" i="7"/>
  <c r="AM227" i="7"/>
  <c r="AL227" i="7"/>
  <c r="AT262" i="7"/>
  <c r="AS262" i="7"/>
  <c r="AR262" i="7"/>
  <c r="AQ262" i="7"/>
  <c r="AP262" i="7"/>
  <c r="AO262" i="7"/>
  <c r="AN262" i="7"/>
  <c r="AM262" i="7"/>
  <c r="AL262" i="7"/>
  <c r="AT300" i="7"/>
  <c r="AS300" i="7"/>
  <c r="AR300" i="7"/>
  <c r="AQ300" i="7"/>
  <c r="AP300" i="7"/>
  <c r="AO300" i="7"/>
  <c r="AN300" i="7"/>
  <c r="AM300" i="7"/>
  <c r="AL300" i="7"/>
  <c r="AT309" i="7"/>
  <c r="AS309" i="7"/>
  <c r="AR309" i="7"/>
  <c r="AQ309" i="7"/>
  <c r="AP309" i="7"/>
  <c r="AO309" i="7"/>
  <c r="AN309" i="7"/>
  <c r="AM309" i="7"/>
  <c r="AL309" i="7"/>
  <c r="AT366" i="7"/>
  <c r="AS366" i="7"/>
  <c r="AR366" i="7"/>
  <c r="AQ366" i="7"/>
  <c r="AP366" i="7"/>
  <c r="AO366" i="7"/>
  <c r="AN366" i="7"/>
  <c r="AM366" i="7"/>
  <c r="AL366" i="7"/>
  <c r="AT264" i="7"/>
  <c r="AS264" i="7"/>
  <c r="AR264" i="7"/>
  <c r="AQ264" i="7"/>
  <c r="AP264" i="7"/>
  <c r="AO264" i="7"/>
  <c r="AN264" i="7"/>
  <c r="AM264" i="7"/>
  <c r="AL264" i="7"/>
  <c r="AT276" i="7"/>
  <c r="AS276" i="7"/>
  <c r="AR276" i="7"/>
  <c r="AQ276" i="7"/>
  <c r="AP276" i="7"/>
  <c r="AO276" i="7"/>
  <c r="AN276" i="7"/>
  <c r="AM276" i="7"/>
  <c r="AL276" i="7"/>
  <c r="AT294" i="7"/>
  <c r="AS294" i="7"/>
  <c r="AR294" i="7"/>
  <c r="AQ294" i="7"/>
  <c r="AP294" i="7"/>
  <c r="AO294" i="7"/>
  <c r="AN294" i="7"/>
  <c r="AM294" i="7"/>
  <c r="AL294" i="7"/>
  <c r="AT323" i="7"/>
  <c r="AS323" i="7"/>
  <c r="AR323" i="7"/>
  <c r="AQ323" i="7"/>
  <c r="AP323" i="7"/>
  <c r="AO323" i="7"/>
  <c r="AN323" i="7"/>
  <c r="AM323" i="7"/>
  <c r="AL323" i="7"/>
  <c r="I427" i="7"/>
  <c r="AT431" i="7"/>
  <c r="AS431" i="7"/>
  <c r="AR431" i="7"/>
  <c r="AQ431" i="7"/>
  <c r="AP431" i="7"/>
  <c r="AO431" i="7"/>
  <c r="AN431" i="7"/>
  <c r="AM431" i="7"/>
  <c r="AL431" i="7"/>
  <c r="AC447" i="7"/>
  <c r="K447" i="7"/>
  <c r="AT235" i="7"/>
  <c r="AS235" i="7"/>
  <c r="AR235" i="7"/>
  <c r="AQ235" i="7"/>
  <c r="AP235" i="7"/>
  <c r="AO235" i="7"/>
  <c r="AN235" i="7"/>
  <c r="AM235" i="7"/>
  <c r="AL235" i="7"/>
  <c r="AT269" i="7"/>
  <c r="AS269" i="7"/>
  <c r="AR269" i="7"/>
  <c r="AQ269" i="7"/>
  <c r="AP269" i="7"/>
  <c r="AO269" i="7"/>
  <c r="AN269" i="7"/>
  <c r="AM269" i="7"/>
  <c r="AL269" i="7"/>
  <c r="AT278" i="7"/>
  <c r="AS278" i="7"/>
  <c r="AR278" i="7"/>
  <c r="AQ278" i="7"/>
  <c r="AP278" i="7"/>
  <c r="AO278" i="7"/>
  <c r="AN278" i="7"/>
  <c r="AM278" i="7"/>
  <c r="AL278" i="7"/>
  <c r="AT303" i="7"/>
  <c r="AS303" i="7"/>
  <c r="AR303" i="7"/>
  <c r="AQ303" i="7"/>
  <c r="AP303" i="7"/>
  <c r="AO303" i="7"/>
  <c r="AN303" i="7"/>
  <c r="AM303" i="7"/>
  <c r="AL303" i="7"/>
  <c r="I314" i="7"/>
  <c r="AT338" i="7"/>
  <c r="AS338" i="7"/>
  <c r="AR338" i="7"/>
  <c r="AQ338" i="7"/>
  <c r="AP338" i="7"/>
  <c r="AO338" i="7"/>
  <c r="AN338" i="7"/>
  <c r="AM338" i="7"/>
  <c r="AL338" i="7"/>
  <c r="AC373" i="7"/>
  <c r="I373" i="7"/>
  <c r="AC377" i="7"/>
  <c r="I377" i="7"/>
  <c r="AC381" i="7"/>
  <c r="I381" i="7"/>
  <c r="AC385" i="7"/>
  <c r="I385" i="7"/>
  <c r="AC389" i="7"/>
  <c r="J389" i="7"/>
  <c r="AC393" i="7"/>
  <c r="I393" i="7"/>
  <c r="AC395" i="7"/>
  <c r="I395" i="7"/>
  <c r="AC425" i="7"/>
  <c r="K425" i="7"/>
  <c r="AC444" i="7"/>
  <c r="K444" i="7"/>
  <c r="J215" i="7"/>
  <c r="AC236" i="7"/>
  <c r="I236" i="7"/>
  <c r="AT315" i="7"/>
  <c r="AS315" i="7"/>
  <c r="AR315" i="7"/>
  <c r="AQ315" i="7"/>
  <c r="AP315" i="7"/>
  <c r="AO315" i="7"/>
  <c r="AN315" i="7"/>
  <c r="AM315" i="7"/>
  <c r="AL315" i="7"/>
  <c r="AT357" i="7"/>
  <c r="AS357" i="7"/>
  <c r="AR357" i="7"/>
  <c r="AQ357" i="7"/>
  <c r="AP357" i="7"/>
  <c r="AO357" i="7"/>
  <c r="AN357" i="7"/>
  <c r="AM357" i="7"/>
  <c r="AL357" i="7"/>
  <c r="AC416" i="7"/>
  <c r="I416" i="7"/>
  <c r="K433" i="7"/>
  <c r="AT437" i="7"/>
  <c r="AS437" i="7"/>
  <c r="AR437" i="7"/>
  <c r="AQ437" i="7"/>
  <c r="AP437" i="7"/>
  <c r="AO437" i="7"/>
  <c r="AN437" i="7"/>
  <c r="AM437" i="7"/>
  <c r="AL437" i="7"/>
  <c r="AT231" i="7"/>
  <c r="AS231" i="7"/>
  <c r="AR231" i="7"/>
  <c r="AQ231" i="7"/>
  <c r="AP231" i="7"/>
  <c r="AO231" i="7"/>
  <c r="AN231" i="7"/>
  <c r="AM231" i="7"/>
  <c r="AL231" i="7"/>
  <c r="AT238" i="7"/>
  <c r="AS238" i="7"/>
  <c r="AR238" i="7"/>
  <c r="AQ238" i="7"/>
  <c r="AP238" i="7"/>
  <c r="AO238" i="7"/>
  <c r="AN238" i="7"/>
  <c r="AM238" i="7"/>
  <c r="AL238" i="7"/>
  <c r="AT275" i="7"/>
  <c r="AR275" i="7"/>
  <c r="AQ275" i="7"/>
  <c r="AP275" i="7"/>
  <c r="AO275" i="7"/>
  <c r="AN275" i="7"/>
  <c r="AM275" i="7"/>
  <c r="AL275" i="7"/>
  <c r="AS275" i="7"/>
  <c r="AT290" i="7"/>
  <c r="AS290" i="7"/>
  <c r="AR290" i="7"/>
  <c r="AQ290" i="7"/>
  <c r="AP290" i="7"/>
  <c r="AO290" i="7"/>
  <c r="AN290" i="7"/>
  <c r="AM290" i="7"/>
  <c r="AL290" i="7"/>
  <c r="AT321" i="7"/>
  <c r="AS321" i="7"/>
  <c r="AR321" i="7"/>
  <c r="AQ321" i="7"/>
  <c r="AP321" i="7"/>
  <c r="AO321" i="7"/>
  <c r="AN321" i="7"/>
  <c r="AM321" i="7"/>
  <c r="AL321" i="7"/>
  <c r="K423" i="7"/>
  <c r="AC434" i="7"/>
  <c r="J434" i="7"/>
  <c r="K446" i="7"/>
  <c r="AF379" i="7"/>
  <c r="R121" i="7"/>
  <c r="T121" i="7" s="1"/>
  <c r="AF122" i="7"/>
  <c r="R137" i="7"/>
  <c r="T137" i="7" s="1"/>
  <c r="AF138" i="7"/>
  <c r="R149" i="7"/>
  <c r="T149" i="7" s="1"/>
  <c r="R243" i="7"/>
  <c r="T243" i="7" s="1"/>
  <c r="R271" i="7"/>
  <c r="T271" i="7" s="1"/>
  <c r="R279" i="7"/>
  <c r="T279" i="7" s="1"/>
  <c r="AF279" i="7"/>
  <c r="AF286" i="7"/>
  <c r="R345" i="7"/>
  <c r="T345" i="7" s="1"/>
  <c r="R353" i="7"/>
  <c r="T353" i="7"/>
  <c r="R398" i="7"/>
  <c r="T398" i="7" s="1"/>
  <c r="R413" i="7"/>
  <c r="T413" i="7" s="1"/>
  <c r="AF237" i="7"/>
  <c r="R242" i="7"/>
  <c r="T242" i="7" s="1"/>
  <c r="AF245" i="7"/>
  <c r="AF345" i="7"/>
  <c r="R418" i="7"/>
  <c r="T418" i="7" s="1"/>
  <c r="AF435" i="7"/>
  <c r="AF439" i="7"/>
  <c r="AF446" i="7"/>
  <c r="AF451" i="7"/>
  <c r="AF132" i="7"/>
  <c r="AF224" i="7"/>
  <c r="AF374" i="7"/>
  <c r="AF397" i="7"/>
  <c r="AF410" i="7"/>
  <c r="AC146" i="7"/>
  <c r="AC194" i="7"/>
  <c r="AC224" i="7"/>
  <c r="AC383" i="7"/>
  <c r="AC359" i="7"/>
  <c r="R436" i="7"/>
  <c r="T436" i="7" s="1"/>
  <c r="AC142" i="7"/>
  <c r="AC170" i="7"/>
  <c r="R270" i="7"/>
  <c r="T270" i="7" s="1"/>
  <c r="AC158" i="7"/>
  <c r="AC240" i="7"/>
  <c r="AC255" i="7"/>
  <c r="AC292" i="7"/>
  <c r="G114" i="2"/>
  <c r="AT436" i="7"/>
  <c r="AS436" i="7"/>
  <c r="AR436" i="7"/>
  <c r="AQ436" i="7"/>
  <c r="AP436" i="7"/>
  <c r="AO436" i="7"/>
  <c r="AN436" i="7"/>
  <c r="AM436" i="7"/>
  <c r="AL436" i="7"/>
  <c r="AT50" i="7"/>
  <c r="AS50" i="7"/>
  <c r="AR50" i="7"/>
  <c r="AQ50" i="7"/>
  <c r="AP50" i="7"/>
  <c r="AO50" i="7"/>
  <c r="AN50" i="7"/>
  <c r="AM50" i="7"/>
  <c r="AL50" i="7"/>
  <c r="I41" i="7"/>
  <c r="I35" i="7"/>
  <c r="I21" i="7"/>
  <c r="AS459" i="7"/>
  <c r="AR459" i="7"/>
  <c r="AQ459" i="7"/>
  <c r="AP459" i="7"/>
  <c r="AO459" i="7"/>
  <c r="AN459" i="7"/>
  <c r="AM459" i="7"/>
  <c r="AL459" i="7"/>
  <c r="AT459" i="7"/>
  <c r="AT433" i="7"/>
  <c r="AS433" i="7"/>
  <c r="AR433" i="7"/>
  <c r="AQ433" i="7"/>
  <c r="AP433" i="7"/>
  <c r="AO433" i="7"/>
  <c r="AN433" i="7"/>
  <c r="AM433" i="7"/>
  <c r="AL433" i="7"/>
  <c r="AT426" i="7"/>
  <c r="AS426" i="7"/>
  <c r="AR426" i="7"/>
  <c r="AQ426" i="7"/>
  <c r="AP426" i="7"/>
  <c r="AO426" i="7"/>
  <c r="AN426" i="7"/>
  <c r="AM426" i="7"/>
  <c r="AL426" i="7"/>
  <c r="AT450" i="7"/>
  <c r="AS450" i="7"/>
  <c r="AR450" i="7"/>
  <c r="AQ450" i="7"/>
  <c r="AP450" i="7"/>
  <c r="AO450" i="7"/>
  <c r="AN450" i="7"/>
  <c r="AM450" i="7"/>
  <c r="AL450" i="7"/>
  <c r="AS443" i="7"/>
  <c r="AR443" i="7"/>
  <c r="AQ443" i="7"/>
  <c r="AP443" i="7"/>
  <c r="AO443" i="7"/>
  <c r="AN443" i="7"/>
  <c r="AM443" i="7"/>
  <c r="AL443" i="7"/>
  <c r="AT443" i="7"/>
  <c r="AT425" i="7"/>
  <c r="AS425" i="7"/>
  <c r="AR425" i="7"/>
  <c r="AQ425" i="7"/>
  <c r="AP425" i="7"/>
  <c r="AO425" i="7"/>
  <c r="AN425" i="7"/>
  <c r="AM425" i="7"/>
  <c r="AL425" i="7"/>
  <c r="AT56" i="7"/>
  <c r="AS56" i="7"/>
  <c r="AR56" i="7"/>
  <c r="AQ56" i="7"/>
  <c r="AP56" i="7"/>
  <c r="AO56" i="7"/>
  <c r="AN56" i="7"/>
  <c r="AM56" i="7"/>
  <c r="AL56" i="7"/>
  <c r="AT40" i="7"/>
  <c r="AS40" i="7"/>
  <c r="AR40" i="7"/>
  <c r="AQ40" i="7"/>
  <c r="AP40" i="7"/>
  <c r="AO40" i="7"/>
  <c r="AN40" i="7"/>
  <c r="AM40" i="7"/>
  <c r="AL40" i="7"/>
  <c r="AT39" i="7"/>
  <c r="AQ39" i="7"/>
  <c r="AP39" i="7"/>
  <c r="AO39" i="7"/>
  <c r="AN39" i="7"/>
  <c r="AM39" i="7"/>
  <c r="AL39" i="7"/>
  <c r="AS39" i="7"/>
  <c r="AR39" i="7"/>
  <c r="AT35" i="7"/>
  <c r="AS35" i="7"/>
  <c r="AR35" i="7"/>
  <c r="AQ35" i="7"/>
  <c r="AP35" i="7"/>
  <c r="AO35" i="7"/>
  <c r="AN35" i="7"/>
  <c r="AM35" i="7"/>
  <c r="AL35" i="7"/>
  <c r="AT31" i="7"/>
  <c r="AS31" i="7"/>
  <c r="AR31" i="7"/>
  <c r="AQ31" i="7"/>
  <c r="AP31" i="7"/>
  <c r="AO31" i="7"/>
  <c r="AN31" i="7"/>
  <c r="AM31" i="7"/>
  <c r="AL31" i="7"/>
  <c r="AT27" i="7"/>
  <c r="AS27" i="7"/>
  <c r="AR27" i="7"/>
  <c r="AQ27" i="7"/>
  <c r="AP27" i="7"/>
  <c r="AO27" i="7"/>
  <c r="AN27" i="7"/>
  <c r="AM27" i="7"/>
  <c r="AL27" i="7"/>
  <c r="AT21" i="7"/>
  <c r="AS21" i="7"/>
  <c r="AR21" i="7"/>
  <c r="AQ21" i="7"/>
  <c r="AP21" i="7"/>
  <c r="AO21" i="7"/>
  <c r="AN21" i="7"/>
  <c r="AM21" i="7"/>
  <c r="AL21" i="7"/>
  <c r="AT78" i="7"/>
  <c r="AS78" i="7"/>
  <c r="AR78" i="7"/>
  <c r="AQ78" i="7"/>
  <c r="AP78" i="7"/>
  <c r="AO78" i="7"/>
  <c r="AN78" i="7"/>
  <c r="AM78" i="7"/>
  <c r="AL78" i="7"/>
  <c r="AT75" i="7"/>
  <c r="AS75" i="7"/>
  <c r="AR75" i="7"/>
  <c r="AQ75" i="7"/>
  <c r="AP75" i="7"/>
  <c r="AO75" i="7"/>
  <c r="AN75" i="7"/>
  <c r="AM75" i="7"/>
  <c r="AL75" i="7"/>
  <c r="AT72" i="7"/>
  <c r="AS72" i="7"/>
  <c r="AR72" i="7"/>
  <c r="AQ72" i="7"/>
  <c r="AP72" i="7"/>
  <c r="AO72" i="7"/>
  <c r="AN72" i="7"/>
  <c r="AM72" i="7"/>
  <c r="AL72" i="7"/>
  <c r="AT69" i="7"/>
  <c r="AS69" i="7"/>
  <c r="AR69" i="7"/>
  <c r="AQ69" i="7"/>
  <c r="AP69" i="7"/>
  <c r="AO69" i="7"/>
  <c r="AN69" i="7"/>
  <c r="AM69" i="7"/>
  <c r="AL69" i="7"/>
  <c r="AT64" i="7"/>
  <c r="AS64" i="7"/>
  <c r="AR64" i="7"/>
  <c r="AQ64" i="7"/>
  <c r="AP64" i="7"/>
  <c r="AO64" i="7"/>
  <c r="AN64" i="7"/>
  <c r="AM64" i="7"/>
  <c r="AL64" i="7"/>
  <c r="AT60" i="7"/>
  <c r="AS60" i="7"/>
  <c r="AR60" i="7"/>
  <c r="AQ60" i="7"/>
  <c r="AP60" i="7"/>
  <c r="AO60" i="7"/>
  <c r="AN60" i="7"/>
  <c r="AM60" i="7"/>
  <c r="AL60" i="7"/>
  <c r="AC163" i="7"/>
  <c r="H163" i="7"/>
  <c r="AU210" i="7"/>
  <c r="Z210" i="7"/>
  <c r="P210" i="7"/>
  <c r="R210" i="7" s="1"/>
  <c r="T210" i="7" s="1"/>
  <c r="G210" i="7"/>
  <c r="AC241" i="7"/>
  <c r="I241" i="7"/>
  <c r="AC271" i="7"/>
  <c r="J271" i="7"/>
  <c r="AC316" i="7"/>
  <c r="I316" i="7"/>
  <c r="AC369" i="7"/>
  <c r="I369" i="7"/>
  <c r="AC455" i="7"/>
  <c r="K455" i="7"/>
  <c r="AT255" i="7"/>
  <c r="AS255" i="7"/>
  <c r="AR255" i="7"/>
  <c r="AQ255" i="7"/>
  <c r="AP255" i="7"/>
  <c r="AO255" i="7"/>
  <c r="AN255" i="7"/>
  <c r="AM255" i="7"/>
  <c r="AL255" i="7"/>
  <c r="AT325" i="7"/>
  <c r="AS325" i="7"/>
  <c r="AR325" i="7"/>
  <c r="AQ325" i="7"/>
  <c r="AP325" i="7"/>
  <c r="AO325" i="7"/>
  <c r="AN325" i="7"/>
  <c r="AM325" i="7"/>
  <c r="AL325" i="7"/>
  <c r="AT391" i="7"/>
  <c r="AS391" i="7"/>
  <c r="AR391" i="7"/>
  <c r="AQ391" i="7"/>
  <c r="AP391" i="7"/>
  <c r="AO391" i="7"/>
  <c r="AN391" i="7"/>
  <c r="AM391" i="7"/>
  <c r="AL391" i="7"/>
  <c r="AT121" i="7"/>
  <c r="AS121" i="7"/>
  <c r="AR121" i="7"/>
  <c r="AQ121" i="7"/>
  <c r="AP121" i="7"/>
  <c r="AO121" i="7"/>
  <c r="AN121" i="7"/>
  <c r="AM121" i="7"/>
  <c r="AL121" i="7"/>
  <c r="AT129" i="7"/>
  <c r="AR129" i="7"/>
  <c r="AQ129" i="7"/>
  <c r="AP129" i="7"/>
  <c r="AO129" i="7"/>
  <c r="AN129" i="7"/>
  <c r="AM129" i="7"/>
  <c r="AL129" i="7"/>
  <c r="AS129" i="7"/>
  <c r="AT137" i="7"/>
  <c r="AS137" i="7"/>
  <c r="AR137" i="7"/>
  <c r="AQ137" i="7"/>
  <c r="AP137" i="7"/>
  <c r="AO137" i="7"/>
  <c r="AN137" i="7"/>
  <c r="AM137" i="7"/>
  <c r="AL137" i="7"/>
  <c r="AT155" i="7"/>
  <c r="AS155" i="7"/>
  <c r="AR155" i="7"/>
  <c r="AQ155" i="7"/>
  <c r="AP155" i="7"/>
  <c r="AO155" i="7"/>
  <c r="AN155" i="7"/>
  <c r="AM155" i="7"/>
  <c r="AL155" i="7"/>
  <c r="AT159" i="7"/>
  <c r="AS159" i="7"/>
  <c r="AR159" i="7"/>
  <c r="AQ159" i="7"/>
  <c r="AP159" i="7"/>
  <c r="AO159" i="7"/>
  <c r="AN159" i="7"/>
  <c r="AM159" i="7"/>
  <c r="AL159" i="7"/>
  <c r="AT163" i="7"/>
  <c r="AS163" i="7"/>
  <c r="AR163" i="7"/>
  <c r="AQ163" i="7"/>
  <c r="AP163" i="7"/>
  <c r="AO163" i="7"/>
  <c r="AN163" i="7"/>
  <c r="AM163" i="7"/>
  <c r="AL163" i="7"/>
  <c r="AT167" i="7"/>
  <c r="AS167" i="7"/>
  <c r="AR167" i="7"/>
  <c r="AQ167" i="7"/>
  <c r="AP167" i="7"/>
  <c r="AO167" i="7"/>
  <c r="AN167" i="7"/>
  <c r="AM167" i="7"/>
  <c r="AL167" i="7"/>
  <c r="AT171" i="7"/>
  <c r="AS171" i="7"/>
  <c r="AR171" i="7"/>
  <c r="AQ171" i="7"/>
  <c r="AP171" i="7"/>
  <c r="AO171" i="7"/>
  <c r="AN171" i="7"/>
  <c r="AM171" i="7"/>
  <c r="AL171" i="7"/>
  <c r="AT175" i="7"/>
  <c r="AS175" i="7"/>
  <c r="AR175" i="7"/>
  <c r="AQ175" i="7"/>
  <c r="AP175" i="7"/>
  <c r="AO175" i="7"/>
  <c r="AN175" i="7"/>
  <c r="AM175" i="7"/>
  <c r="AL175" i="7"/>
  <c r="AT179" i="7"/>
  <c r="AS179" i="7"/>
  <c r="AR179" i="7"/>
  <c r="AQ179" i="7"/>
  <c r="AP179" i="7"/>
  <c r="AO179" i="7"/>
  <c r="AN179" i="7"/>
  <c r="AM179" i="7"/>
  <c r="AL179" i="7"/>
  <c r="AT183" i="7"/>
  <c r="AS183" i="7"/>
  <c r="AR183" i="7"/>
  <c r="AQ183" i="7"/>
  <c r="AP183" i="7"/>
  <c r="AO183" i="7"/>
  <c r="AN183" i="7"/>
  <c r="AM183" i="7"/>
  <c r="AL183" i="7"/>
  <c r="AT187" i="7"/>
  <c r="AS187" i="7"/>
  <c r="AR187" i="7"/>
  <c r="AQ187" i="7"/>
  <c r="AP187" i="7"/>
  <c r="AO187" i="7"/>
  <c r="AN187" i="7"/>
  <c r="AM187" i="7"/>
  <c r="AL187" i="7"/>
  <c r="AT191" i="7"/>
  <c r="AS191" i="7"/>
  <c r="AR191" i="7"/>
  <c r="AQ191" i="7"/>
  <c r="AP191" i="7"/>
  <c r="AO191" i="7"/>
  <c r="AN191" i="7"/>
  <c r="AM191" i="7"/>
  <c r="AL191" i="7"/>
  <c r="AT203" i="7"/>
  <c r="AS203" i="7"/>
  <c r="AR203" i="7"/>
  <c r="AQ203" i="7"/>
  <c r="AP203" i="7"/>
  <c r="AO203" i="7"/>
  <c r="AN203" i="7"/>
  <c r="AM203" i="7"/>
  <c r="AL203" i="7"/>
  <c r="AT213" i="7"/>
  <c r="AS213" i="7"/>
  <c r="AR213" i="7"/>
  <c r="AQ213" i="7"/>
  <c r="AP213" i="7"/>
  <c r="AO213" i="7"/>
  <c r="AN213" i="7"/>
  <c r="AM213" i="7"/>
  <c r="AL213" i="7"/>
  <c r="AT217" i="7"/>
  <c r="AS217" i="7"/>
  <c r="AR217" i="7"/>
  <c r="AQ217" i="7"/>
  <c r="AP217" i="7"/>
  <c r="AO217" i="7"/>
  <c r="AN217" i="7"/>
  <c r="AM217" i="7"/>
  <c r="AL217" i="7"/>
  <c r="AT221" i="7"/>
  <c r="AS221" i="7"/>
  <c r="AR221" i="7"/>
  <c r="AQ221" i="7"/>
  <c r="AP221" i="7"/>
  <c r="AO221" i="7"/>
  <c r="AN221" i="7"/>
  <c r="AM221" i="7"/>
  <c r="AL221" i="7"/>
  <c r="AT225" i="7"/>
  <c r="AS225" i="7"/>
  <c r="AR225" i="7"/>
  <c r="AQ225" i="7"/>
  <c r="AP225" i="7"/>
  <c r="AO225" i="7"/>
  <c r="AN225" i="7"/>
  <c r="AM225" i="7"/>
  <c r="AL225" i="7"/>
  <c r="AT229" i="7"/>
  <c r="AS229" i="7"/>
  <c r="AR229" i="7"/>
  <c r="AQ229" i="7"/>
  <c r="AP229" i="7"/>
  <c r="AO229" i="7"/>
  <c r="AN229" i="7"/>
  <c r="AM229" i="7"/>
  <c r="AL229" i="7"/>
  <c r="AT233" i="7"/>
  <c r="AS233" i="7"/>
  <c r="AR233" i="7"/>
  <c r="AQ233" i="7"/>
  <c r="AP233" i="7"/>
  <c r="AO233" i="7"/>
  <c r="AN233" i="7"/>
  <c r="AM233" i="7"/>
  <c r="AL233" i="7"/>
  <c r="AT237" i="7"/>
  <c r="AS237" i="7"/>
  <c r="AR237" i="7"/>
  <c r="AQ237" i="7"/>
  <c r="AP237" i="7"/>
  <c r="AO237" i="7"/>
  <c r="AN237" i="7"/>
  <c r="AM237" i="7"/>
  <c r="AL237" i="7"/>
  <c r="AP241" i="7"/>
  <c r="AO241" i="7"/>
  <c r="AN241" i="7"/>
  <c r="AM241" i="7"/>
  <c r="AL241" i="7"/>
  <c r="AT241" i="7"/>
  <c r="AS241" i="7"/>
  <c r="AR241" i="7"/>
  <c r="AQ241" i="7"/>
  <c r="AT261" i="7"/>
  <c r="AS261" i="7"/>
  <c r="AR261" i="7"/>
  <c r="AQ261" i="7"/>
  <c r="AP261" i="7"/>
  <c r="AO261" i="7"/>
  <c r="AN261" i="7"/>
  <c r="AM261" i="7"/>
  <c r="AL261" i="7"/>
  <c r="AT267" i="7"/>
  <c r="AS267" i="7"/>
  <c r="AR267" i="7"/>
  <c r="AQ267" i="7"/>
  <c r="AP267" i="7"/>
  <c r="AO267" i="7"/>
  <c r="AN267" i="7"/>
  <c r="AM267" i="7"/>
  <c r="AL267" i="7"/>
  <c r="AT283" i="7"/>
  <c r="AN283" i="7"/>
  <c r="AM283" i="7"/>
  <c r="AL283" i="7"/>
  <c r="AR283" i="7"/>
  <c r="AQ283" i="7"/>
  <c r="AP283" i="7"/>
  <c r="AO283" i="7"/>
  <c r="AS283" i="7"/>
  <c r="AT285" i="7"/>
  <c r="AS285" i="7"/>
  <c r="AR285" i="7"/>
  <c r="AQ285" i="7"/>
  <c r="AP285" i="7"/>
  <c r="AO285" i="7"/>
  <c r="AN285" i="7"/>
  <c r="AM285" i="7"/>
  <c r="AL285" i="7"/>
  <c r="AC289" i="7"/>
  <c r="J289" i="7"/>
  <c r="AT293" i="7"/>
  <c r="AS293" i="7"/>
  <c r="AR293" i="7"/>
  <c r="AQ293" i="7"/>
  <c r="AP293" i="7"/>
  <c r="AO293" i="7"/>
  <c r="AN293" i="7"/>
  <c r="AM293" i="7"/>
  <c r="AL293" i="7"/>
  <c r="AT297" i="7"/>
  <c r="AS297" i="7"/>
  <c r="AR297" i="7"/>
  <c r="AQ297" i="7"/>
  <c r="AP297" i="7"/>
  <c r="AO297" i="7"/>
  <c r="AN297" i="7"/>
  <c r="AM297" i="7"/>
  <c r="AL297" i="7"/>
  <c r="AR319" i="7"/>
  <c r="AQ319" i="7"/>
  <c r="AP319" i="7"/>
  <c r="AO319" i="7"/>
  <c r="AN319" i="7"/>
  <c r="AM319" i="7"/>
  <c r="AL319" i="7"/>
  <c r="AK319" i="7"/>
  <c r="AT319" i="7"/>
  <c r="AS319" i="7"/>
  <c r="AT331" i="7"/>
  <c r="AS331" i="7"/>
  <c r="AR331" i="7"/>
  <c r="AQ331" i="7"/>
  <c r="AP331" i="7"/>
  <c r="AO331" i="7"/>
  <c r="AN331" i="7"/>
  <c r="AM331" i="7"/>
  <c r="AL331" i="7"/>
  <c r="AT343" i="7"/>
  <c r="AS343" i="7"/>
  <c r="AR343" i="7"/>
  <c r="AQ343" i="7"/>
  <c r="AP343" i="7"/>
  <c r="AO343" i="7"/>
  <c r="AN343" i="7"/>
  <c r="AM343" i="7"/>
  <c r="AL343" i="7"/>
  <c r="AT351" i="7"/>
  <c r="AS351" i="7"/>
  <c r="AR351" i="7"/>
  <c r="AQ351" i="7"/>
  <c r="AP351" i="7"/>
  <c r="AO351" i="7"/>
  <c r="AN351" i="7"/>
  <c r="AM351" i="7"/>
  <c r="AL351" i="7"/>
  <c r="AQ365" i="7"/>
  <c r="AP365" i="7"/>
  <c r="AO365" i="7"/>
  <c r="AN365" i="7"/>
  <c r="AM365" i="7"/>
  <c r="AL365" i="7"/>
  <c r="AT365" i="7"/>
  <c r="AS365" i="7"/>
  <c r="AR365" i="7"/>
  <c r="AR398" i="7"/>
  <c r="AQ398" i="7"/>
  <c r="AP398" i="7"/>
  <c r="AO398" i="7"/>
  <c r="AN398" i="7"/>
  <c r="AM398" i="7"/>
  <c r="AL398" i="7"/>
  <c r="AT398" i="7"/>
  <c r="AS398" i="7"/>
  <c r="AT411" i="7"/>
  <c r="AS411" i="7"/>
  <c r="AR411" i="7"/>
  <c r="AQ411" i="7"/>
  <c r="AP411" i="7"/>
  <c r="AO411" i="7"/>
  <c r="AN411" i="7"/>
  <c r="AM411" i="7"/>
  <c r="AL411" i="7"/>
  <c r="AT128" i="7"/>
  <c r="AS128" i="7"/>
  <c r="AR128" i="7"/>
  <c r="AQ128" i="7"/>
  <c r="AP128" i="7"/>
  <c r="AO128" i="7"/>
  <c r="AN128" i="7"/>
  <c r="AM128" i="7"/>
  <c r="AL128" i="7"/>
  <c r="AR136" i="7"/>
  <c r="AQ136" i="7"/>
  <c r="AP136" i="7"/>
  <c r="AO136" i="7"/>
  <c r="AN136" i="7"/>
  <c r="AM136" i="7"/>
  <c r="AL136" i="7"/>
  <c r="AT136" i="7"/>
  <c r="AS136" i="7"/>
  <c r="AS152" i="7"/>
  <c r="AR152" i="7"/>
  <c r="AQ152" i="7"/>
  <c r="AP152" i="7"/>
  <c r="AO152" i="7"/>
  <c r="AN152" i="7"/>
  <c r="AM152" i="7"/>
  <c r="AL152" i="7"/>
  <c r="AT152" i="7"/>
  <c r="AT156" i="7"/>
  <c r="AS156" i="7"/>
  <c r="AR156" i="7"/>
  <c r="AQ156" i="7"/>
  <c r="AP156" i="7"/>
  <c r="AO156" i="7"/>
  <c r="AN156" i="7"/>
  <c r="AM156" i="7"/>
  <c r="AL156" i="7"/>
  <c r="AT160" i="7"/>
  <c r="AS160" i="7"/>
  <c r="AR160" i="7"/>
  <c r="AQ160" i="7"/>
  <c r="AP160" i="7"/>
  <c r="AO160" i="7"/>
  <c r="AN160" i="7"/>
  <c r="AM160" i="7"/>
  <c r="AL160" i="7"/>
  <c r="AQ164" i="7"/>
  <c r="AP164" i="7"/>
  <c r="AO164" i="7"/>
  <c r="AN164" i="7"/>
  <c r="AM164" i="7"/>
  <c r="AL164" i="7"/>
  <c r="AT164" i="7"/>
  <c r="AS164" i="7"/>
  <c r="AR164" i="7"/>
  <c r="AR168" i="7"/>
  <c r="AQ168" i="7"/>
  <c r="AP168" i="7"/>
  <c r="AO168" i="7"/>
  <c r="AN168" i="7"/>
  <c r="AM168" i="7"/>
  <c r="AL168" i="7"/>
  <c r="AT168" i="7"/>
  <c r="AS168" i="7"/>
  <c r="AT172" i="7"/>
  <c r="AS172" i="7"/>
  <c r="AR172" i="7"/>
  <c r="AQ172" i="7"/>
  <c r="AP172" i="7"/>
  <c r="AO172" i="7"/>
  <c r="AN172" i="7"/>
  <c r="AM172" i="7"/>
  <c r="AL172" i="7"/>
  <c r="AT176" i="7"/>
  <c r="AS176" i="7"/>
  <c r="AR176" i="7"/>
  <c r="AQ176" i="7"/>
  <c r="AP176" i="7"/>
  <c r="AO176" i="7"/>
  <c r="AN176" i="7"/>
  <c r="AM176" i="7"/>
  <c r="AL176" i="7"/>
  <c r="AI176" i="7"/>
  <c r="AT180" i="7"/>
  <c r="AS180" i="7"/>
  <c r="AR180" i="7"/>
  <c r="AQ180" i="7"/>
  <c r="AP180" i="7"/>
  <c r="AO180" i="7"/>
  <c r="AN180" i="7"/>
  <c r="AM180" i="7"/>
  <c r="AL180" i="7"/>
  <c r="AS184" i="7"/>
  <c r="AR184" i="7"/>
  <c r="AQ184" i="7"/>
  <c r="AP184" i="7"/>
  <c r="AO184" i="7"/>
  <c r="AN184" i="7"/>
  <c r="AM184" i="7"/>
  <c r="AL184" i="7"/>
  <c r="AT184" i="7"/>
  <c r="AT188" i="7"/>
  <c r="AS188" i="7"/>
  <c r="AR188" i="7"/>
  <c r="AQ188" i="7"/>
  <c r="AP188" i="7"/>
  <c r="AO188" i="7"/>
  <c r="AN188" i="7"/>
  <c r="AM188" i="7"/>
  <c r="AL188" i="7"/>
  <c r="AT192" i="7"/>
  <c r="AS192" i="7"/>
  <c r="AR192" i="7"/>
  <c r="AQ192" i="7"/>
  <c r="AP192" i="7"/>
  <c r="AO192" i="7"/>
  <c r="AN192" i="7"/>
  <c r="AM192" i="7"/>
  <c r="AL192" i="7"/>
  <c r="AT196" i="7"/>
  <c r="AS196" i="7"/>
  <c r="AR196" i="7"/>
  <c r="AQ196" i="7"/>
  <c r="AP196" i="7"/>
  <c r="AO196" i="7"/>
  <c r="AN196" i="7"/>
  <c r="AM196" i="7"/>
  <c r="AL196" i="7"/>
  <c r="AT200" i="7"/>
  <c r="AS200" i="7"/>
  <c r="AR200" i="7"/>
  <c r="AQ200" i="7"/>
  <c r="AP200" i="7"/>
  <c r="AO200" i="7"/>
  <c r="AN200" i="7"/>
  <c r="AM200" i="7"/>
  <c r="AL200" i="7"/>
  <c r="AT208" i="7"/>
  <c r="AS208" i="7"/>
  <c r="AR208" i="7"/>
  <c r="AQ208" i="7"/>
  <c r="AP208" i="7"/>
  <c r="AO208" i="7"/>
  <c r="AN208" i="7"/>
  <c r="AM208" i="7"/>
  <c r="AL208" i="7"/>
  <c r="AT214" i="7"/>
  <c r="AS214" i="7"/>
  <c r="AR214" i="7"/>
  <c r="AQ214" i="7"/>
  <c r="AP214" i="7"/>
  <c r="AO214" i="7"/>
  <c r="AN214" i="7"/>
  <c r="AM214" i="7"/>
  <c r="AL214" i="7"/>
  <c r="AT218" i="7"/>
  <c r="AS218" i="7"/>
  <c r="AR218" i="7"/>
  <c r="AQ218" i="7"/>
  <c r="AP218" i="7"/>
  <c r="AO218" i="7"/>
  <c r="AN218" i="7"/>
  <c r="AM218" i="7"/>
  <c r="AL218" i="7"/>
  <c r="AT226" i="7"/>
  <c r="AS226" i="7"/>
  <c r="AR226" i="7"/>
  <c r="AQ226" i="7"/>
  <c r="AP226" i="7"/>
  <c r="AO226" i="7"/>
  <c r="AN226" i="7"/>
  <c r="AM226" i="7"/>
  <c r="AL226" i="7"/>
  <c r="AT230" i="7"/>
  <c r="AS230" i="7"/>
  <c r="AR230" i="7"/>
  <c r="AQ230" i="7"/>
  <c r="AP230" i="7"/>
  <c r="AO230" i="7"/>
  <c r="AN230" i="7"/>
  <c r="AM230" i="7"/>
  <c r="AL230" i="7"/>
  <c r="AC242" i="7"/>
  <c r="I242" i="7"/>
  <c r="AO254" i="7"/>
  <c r="AN254" i="7"/>
  <c r="AM254" i="7"/>
  <c r="AL254" i="7"/>
  <c r="AT254" i="7"/>
  <c r="AS254" i="7"/>
  <c r="AR254" i="7"/>
  <c r="AQ254" i="7"/>
  <c r="AP254" i="7"/>
  <c r="AT329" i="7"/>
  <c r="AS329" i="7"/>
  <c r="AR329" i="7"/>
  <c r="AQ329" i="7"/>
  <c r="AP329" i="7"/>
  <c r="AO329" i="7"/>
  <c r="AN329" i="7"/>
  <c r="AM329" i="7"/>
  <c r="AL329" i="7"/>
  <c r="AT334" i="7"/>
  <c r="AS334" i="7"/>
  <c r="AR334" i="7"/>
  <c r="AQ334" i="7"/>
  <c r="AP334" i="7"/>
  <c r="AO334" i="7"/>
  <c r="AN334" i="7"/>
  <c r="AM334" i="7"/>
  <c r="AL334" i="7"/>
  <c r="AI334" i="7"/>
  <c r="AT340" i="7"/>
  <c r="AS340" i="7"/>
  <c r="AR340" i="7"/>
  <c r="AQ340" i="7"/>
  <c r="AP340" i="7"/>
  <c r="AO340" i="7"/>
  <c r="AN340" i="7"/>
  <c r="AM340" i="7"/>
  <c r="AL340" i="7"/>
  <c r="AC348" i="7"/>
  <c r="I348" i="7"/>
  <c r="AT356" i="7"/>
  <c r="AS356" i="7"/>
  <c r="AR356" i="7"/>
  <c r="AQ356" i="7"/>
  <c r="AP356" i="7"/>
  <c r="AO356" i="7"/>
  <c r="AN356" i="7"/>
  <c r="AM356" i="7"/>
  <c r="AL356" i="7"/>
  <c r="AT368" i="7"/>
  <c r="AS368" i="7"/>
  <c r="AR368" i="7"/>
  <c r="AQ368" i="7"/>
  <c r="AP368" i="7"/>
  <c r="AO368" i="7"/>
  <c r="AN368" i="7"/>
  <c r="AM368" i="7"/>
  <c r="AL368" i="7"/>
  <c r="AT374" i="7"/>
  <c r="AS374" i="7"/>
  <c r="AR374" i="7"/>
  <c r="AQ374" i="7"/>
  <c r="AP374" i="7"/>
  <c r="AO374" i="7"/>
  <c r="AN374" i="7"/>
  <c r="AM374" i="7"/>
  <c r="AL374" i="7"/>
  <c r="AS382" i="7"/>
  <c r="AR382" i="7"/>
  <c r="AQ382" i="7"/>
  <c r="AP382" i="7"/>
  <c r="AO382" i="7"/>
  <c r="AN382" i="7"/>
  <c r="AM382" i="7"/>
  <c r="AL382" i="7"/>
  <c r="AT382" i="7"/>
  <c r="AT390" i="7"/>
  <c r="AS390" i="7"/>
  <c r="AR390" i="7"/>
  <c r="AQ390" i="7"/>
  <c r="AP390" i="7"/>
  <c r="AO390" i="7"/>
  <c r="AN390" i="7"/>
  <c r="AM390" i="7"/>
  <c r="AL390" i="7"/>
  <c r="AT399" i="7"/>
  <c r="AS399" i="7"/>
  <c r="AR399" i="7"/>
  <c r="AQ399" i="7"/>
  <c r="AP399" i="7"/>
  <c r="AO399" i="7"/>
  <c r="AN399" i="7"/>
  <c r="AM399" i="7"/>
  <c r="AL399" i="7"/>
  <c r="AS405" i="7"/>
  <c r="AR405" i="7"/>
  <c r="AQ405" i="7"/>
  <c r="AP405" i="7"/>
  <c r="AO405" i="7"/>
  <c r="AN405" i="7"/>
  <c r="AM405" i="7"/>
  <c r="AL405" i="7"/>
  <c r="AT405" i="7"/>
  <c r="AC418" i="7"/>
  <c r="I418" i="7"/>
  <c r="AU298" i="7"/>
  <c r="Z298" i="7"/>
  <c r="P298" i="7"/>
  <c r="G298" i="7"/>
  <c r="AT151" i="7"/>
  <c r="AS151" i="7"/>
  <c r="AR151" i="7"/>
  <c r="AQ151" i="7"/>
  <c r="AP151" i="7"/>
  <c r="AO151" i="7"/>
  <c r="AN151" i="7"/>
  <c r="AM151" i="7"/>
  <c r="AL151" i="7"/>
  <c r="AT268" i="7"/>
  <c r="AS268" i="7"/>
  <c r="AR268" i="7"/>
  <c r="AQ268" i="7"/>
  <c r="AP268" i="7"/>
  <c r="AO268" i="7"/>
  <c r="AN268" i="7"/>
  <c r="AM268" i="7"/>
  <c r="AL268" i="7"/>
  <c r="AT342" i="7"/>
  <c r="AS342" i="7"/>
  <c r="AR342" i="7"/>
  <c r="AQ342" i="7"/>
  <c r="AP342" i="7"/>
  <c r="AO342" i="7"/>
  <c r="AN342" i="7"/>
  <c r="AM342" i="7"/>
  <c r="AL342" i="7"/>
  <c r="AT350" i="7"/>
  <c r="AS350" i="7"/>
  <c r="AR350" i="7"/>
  <c r="AQ350" i="7"/>
  <c r="AP350" i="7"/>
  <c r="AO350" i="7"/>
  <c r="AN350" i="7"/>
  <c r="AM350" i="7"/>
  <c r="AL350" i="7"/>
  <c r="AT361" i="7"/>
  <c r="AS361" i="7"/>
  <c r="AR361" i="7"/>
  <c r="AQ361" i="7"/>
  <c r="AP361" i="7"/>
  <c r="AO361" i="7"/>
  <c r="AN361" i="7"/>
  <c r="AM361" i="7"/>
  <c r="AL361" i="7"/>
  <c r="AT412" i="7"/>
  <c r="AS412" i="7"/>
  <c r="AR412" i="7"/>
  <c r="AQ412" i="7"/>
  <c r="AP412" i="7"/>
  <c r="AO412" i="7"/>
  <c r="AN412" i="7"/>
  <c r="AM412" i="7"/>
  <c r="AL412" i="7"/>
  <c r="AT232" i="7"/>
  <c r="AQ232" i="7"/>
  <c r="AP232" i="7"/>
  <c r="AO232" i="7"/>
  <c r="AN232" i="7"/>
  <c r="AM232" i="7"/>
  <c r="AL232" i="7"/>
  <c r="AS232" i="7"/>
  <c r="AR232" i="7"/>
  <c r="AS253" i="7"/>
  <c r="AR253" i="7"/>
  <c r="AQ253" i="7"/>
  <c r="AP253" i="7"/>
  <c r="AO253" i="7"/>
  <c r="AN253" i="7"/>
  <c r="AM253" i="7"/>
  <c r="AL253" i="7"/>
  <c r="AT253" i="7"/>
  <c r="AC420" i="7"/>
  <c r="I420" i="7"/>
  <c r="AC439" i="7"/>
  <c r="K439" i="7"/>
  <c r="AC451" i="7"/>
  <c r="K451" i="7"/>
  <c r="AT244" i="7"/>
  <c r="AS244" i="7"/>
  <c r="AR244" i="7"/>
  <c r="AQ244" i="7"/>
  <c r="AP244" i="7"/>
  <c r="AO244" i="7"/>
  <c r="AN244" i="7"/>
  <c r="AM244" i="7"/>
  <c r="AL244" i="7"/>
  <c r="AK244" i="7"/>
  <c r="AT266" i="7"/>
  <c r="AS266" i="7"/>
  <c r="AR266" i="7"/>
  <c r="AQ266" i="7"/>
  <c r="AP266" i="7"/>
  <c r="AO266" i="7"/>
  <c r="AN266" i="7"/>
  <c r="AM266" i="7"/>
  <c r="AL266" i="7"/>
  <c r="AT281" i="7"/>
  <c r="AS281" i="7"/>
  <c r="AR281" i="7"/>
  <c r="AQ281" i="7"/>
  <c r="AP281" i="7"/>
  <c r="AO281" i="7"/>
  <c r="AN281" i="7"/>
  <c r="AM281" i="7"/>
  <c r="AL281" i="7"/>
  <c r="AT373" i="7"/>
  <c r="AS373" i="7"/>
  <c r="AR373" i="7"/>
  <c r="AQ373" i="7"/>
  <c r="AP373" i="7"/>
  <c r="AO373" i="7"/>
  <c r="AN373" i="7"/>
  <c r="AM373" i="7"/>
  <c r="AL373" i="7"/>
  <c r="AT377" i="7"/>
  <c r="AS377" i="7"/>
  <c r="AR377" i="7"/>
  <c r="AQ377" i="7"/>
  <c r="AP377" i="7"/>
  <c r="AO377" i="7"/>
  <c r="AN377" i="7"/>
  <c r="AM377" i="7"/>
  <c r="AL377" i="7"/>
  <c r="AT381" i="7"/>
  <c r="AS381" i="7"/>
  <c r="AR381" i="7"/>
  <c r="AQ381" i="7"/>
  <c r="AP381" i="7"/>
  <c r="AO381" i="7"/>
  <c r="AN381" i="7"/>
  <c r="AM381" i="7"/>
  <c r="AL381" i="7"/>
  <c r="AT385" i="7"/>
  <c r="AS385" i="7"/>
  <c r="AR385" i="7"/>
  <c r="AQ385" i="7"/>
  <c r="AP385" i="7"/>
  <c r="AO385" i="7"/>
  <c r="AN385" i="7"/>
  <c r="AM385" i="7"/>
  <c r="AL385" i="7"/>
  <c r="AT389" i="7"/>
  <c r="AS389" i="7"/>
  <c r="AR389" i="7"/>
  <c r="AQ389" i="7"/>
  <c r="AP389" i="7"/>
  <c r="AO389" i="7"/>
  <c r="AN389" i="7"/>
  <c r="AM389" i="7"/>
  <c r="AL389" i="7"/>
  <c r="AS393" i="7"/>
  <c r="AR393" i="7"/>
  <c r="AQ393" i="7"/>
  <c r="AP393" i="7"/>
  <c r="AO393" i="7"/>
  <c r="AN393" i="7"/>
  <c r="AM393" i="7"/>
  <c r="AL393" i="7"/>
  <c r="AT393" i="7"/>
  <c r="AT395" i="7"/>
  <c r="AS395" i="7"/>
  <c r="AR395" i="7"/>
  <c r="AQ395" i="7"/>
  <c r="AP395" i="7"/>
  <c r="AO395" i="7"/>
  <c r="AN395" i="7"/>
  <c r="AM395" i="7"/>
  <c r="AL395" i="7"/>
  <c r="AC415" i="7"/>
  <c r="I415" i="7"/>
  <c r="AT421" i="7"/>
  <c r="AS421" i="7"/>
  <c r="AR421" i="7"/>
  <c r="AQ421" i="7"/>
  <c r="AP421" i="7"/>
  <c r="AO421" i="7"/>
  <c r="AN421" i="7"/>
  <c r="AM421" i="7"/>
  <c r="AL421" i="7"/>
  <c r="AC436" i="7"/>
  <c r="K436" i="7"/>
  <c r="AC448" i="7"/>
  <c r="K448" i="7"/>
  <c r="AT236" i="7"/>
  <c r="AS236" i="7"/>
  <c r="AR236" i="7"/>
  <c r="AQ236" i="7"/>
  <c r="AP236" i="7"/>
  <c r="AO236" i="7"/>
  <c r="AN236" i="7"/>
  <c r="AM236" i="7"/>
  <c r="AL236" i="7"/>
  <c r="AC259" i="7"/>
  <c r="I259" i="7"/>
  <c r="J270" i="7"/>
  <c r="AC282" i="7"/>
  <c r="I282" i="7"/>
  <c r="AT328" i="7"/>
  <c r="AS328" i="7"/>
  <c r="AR328" i="7"/>
  <c r="AQ328" i="7"/>
  <c r="AP328" i="7"/>
  <c r="AO328" i="7"/>
  <c r="AN328" i="7"/>
  <c r="AM328" i="7"/>
  <c r="AL328" i="7"/>
  <c r="AC422" i="7"/>
  <c r="I422" i="7"/>
  <c r="AT429" i="7"/>
  <c r="AS429" i="7"/>
  <c r="AR429" i="7"/>
  <c r="AQ429" i="7"/>
  <c r="AP429" i="7"/>
  <c r="AO429" i="7"/>
  <c r="AN429" i="7"/>
  <c r="AM429" i="7"/>
  <c r="AL429" i="7"/>
  <c r="AC445" i="7"/>
  <c r="J445" i="7"/>
  <c r="AC216" i="7"/>
  <c r="I216" i="7"/>
  <c r="AT404" i="7"/>
  <c r="AS404" i="7"/>
  <c r="AR404" i="7"/>
  <c r="AQ404" i="7"/>
  <c r="AP404" i="7"/>
  <c r="AO404" i="7"/>
  <c r="AN404" i="7"/>
  <c r="AM404" i="7"/>
  <c r="AL404" i="7"/>
  <c r="AS406" i="7"/>
  <c r="AR406" i="7"/>
  <c r="AQ406" i="7"/>
  <c r="AP406" i="7"/>
  <c r="AO406" i="7"/>
  <c r="AN406" i="7"/>
  <c r="AM406" i="7"/>
  <c r="AL406" i="7"/>
  <c r="AT406" i="7"/>
  <c r="AT419" i="7"/>
  <c r="AS419" i="7"/>
  <c r="AR419" i="7"/>
  <c r="AQ419" i="7"/>
  <c r="AP419" i="7"/>
  <c r="AO419" i="7"/>
  <c r="AN419" i="7"/>
  <c r="AM419" i="7"/>
  <c r="AL419" i="7"/>
  <c r="AC438" i="7"/>
  <c r="K438" i="7"/>
  <c r="AF398" i="7"/>
  <c r="AF458" i="7"/>
  <c r="R207" i="7"/>
  <c r="T207" i="7" s="1"/>
  <c r="AF257" i="7"/>
  <c r="AF265" i="7"/>
  <c r="R286" i="7"/>
  <c r="T286" i="7" s="1"/>
  <c r="AF316" i="7"/>
  <c r="R326" i="7"/>
  <c r="T326" i="7" s="1"/>
  <c r="R336" i="7"/>
  <c r="T336" i="7" s="1"/>
  <c r="R369" i="7"/>
  <c r="T369" i="7" s="1"/>
  <c r="AF121" i="7"/>
  <c r="AF129" i="7"/>
  <c r="AF137" i="7"/>
  <c r="AF369" i="7"/>
  <c r="AF136" i="7"/>
  <c r="AF320" i="7"/>
  <c r="AF358" i="7"/>
  <c r="AF368" i="7"/>
  <c r="AF422" i="7"/>
  <c r="AF423" i="7"/>
  <c r="AC122" i="7"/>
  <c r="AC387" i="7"/>
  <c r="AC311" i="7"/>
  <c r="AC186" i="7"/>
  <c r="AC202" i="7"/>
  <c r="AC310" i="7"/>
  <c r="AC401" i="7"/>
  <c r="G98" i="2"/>
  <c r="G162" i="2"/>
  <c r="AT444" i="7"/>
  <c r="AS444" i="7"/>
  <c r="AR444" i="7"/>
  <c r="AQ444" i="7"/>
  <c r="AP444" i="7"/>
  <c r="AO444" i="7"/>
  <c r="AN444" i="7"/>
  <c r="AM444" i="7"/>
  <c r="AL444" i="7"/>
  <c r="AT453" i="7"/>
  <c r="AS453" i="7"/>
  <c r="AR453" i="7"/>
  <c r="AQ453" i="7"/>
  <c r="AP453" i="7"/>
  <c r="AO453" i="7"/>
  <c r="AN453" i="7"/>
  <c r="AM453" i="7"/>
  <c r="AL453" i="7"/>
  <c r="AT44" i="7"/>
  <c r="AS44" i="7"/>
  <c r="AR44" i="7"/>
  <c r="AQ44" i="7"/>
  <c r="AP44" i="7"/>
  <c r="AO44" i="7"/>
  <c r="AN44" i="7"/>
  <c r="AM44" i="7"/>
  <c r="AL44" i="7"/>
  <c r="AT418" i="7"/>
  <c r="AS418" i="7"/>
  <c r="AR418" i="7"/>
  <c r="AQ418" i="7"/>
  <c r="AP418" i="7"/>
  <c r="AO418" i="7"/>
  <c r="AN418" i="7"/>
  <c r="AM418" i="7"/>
  <c r="AL418" i="7"/>
  <c r="AT442" i="7"/>
  <c r="AR442" i="7"/>
  <c r="AQ442" i="7"/>
  <c r="AP442" i="7"/>
  <c r="AO442" i="7"/>
  <c r="AN442" i="7"/>
  <c r="AM442" i="7"/>
  <c r="AL442" i="7"/>
  <c r="AS442" i="7"/>
  <c r="AT54" i="7"/>
  <c r="AS54" i="7"/>
  <c r="AR54" i="7"/>
  <c r="AQ54" i="7"/>
  <c r="AP54" i="7"/>
  <c r="AO54" i="7"/>
  <c r="AN54" i="7"/>
  <c r="AM54" i="7"/>
  <c r="AL54" i="7"/>
  <c r="I43" i="7"/>
  <c r="AT34" i="7"/>
  <c r="AS34" i="7"/>
  <c r="AR34" i="7"/>
  <c r="AQ34" i="7"/>
  <c r="AP34" i="7"/>
  <c r="AO34" i="7"/>
  <c r="AN34" i="7"/>
  <c r="AM34" i="7"/>
  <c r="AL34" i="7"/>
  <c r="AT26" i="7"/>
  <c r="AS26" i="7"/>
  <c r="AR26" i="7"/>
  <c r="AQ26" i="7"/>
  <c r="AP26" i="7"/>
  <c r="AO26" i="7"/>
  <c r="AN26" i="7"/>
  <c r="AM26" i="7"/>
  <c r="AL26" i="7"/>
  <c r="AT25" i="7"/>
  <c r="AS25" i="7"/>
  <c r="AR25" i="7"/>
  <c r="AQ25" i="7"/>
  <c r="AP25" i="7"/>
  <c r="AO25" i="7"/>
  <c r="AN25" i="7"/>
  <c r="AM25" i="7"/>
  <c r="AL25" i="7"/>
  <c r="I80" i="7"/>
  <c r="AS77" i="7"/>
  <c r="AR77" i="7"/>
  <c r="AQ77" i="7"/>
  <c r="AP77" i="7"/>
  <c r="AO77" i="7"/>
  <c r="AN77" i="7"/>
  <c r="AM77" i="7"/>
  <c r="AL77" i="7"/>
  <c r="AT77" i="7"/>
  <c r="AS74" i="7"/>
  <c r="AR74" i="7"/>
  <c r="AQ74" i="7"/>
  <c r="AP74" i="7"/>
  <c r="AO74" i="7"/>
  <c r="AN74" i="7"/>
  <c r="AM74" i="7"/>
  <c r="AL74" i="7"/>
  <c r="AT74" i="7"/>
  <c r="AT71" i="7"/>
  <c r="AS71" i="7"/>
  <c r="AR71" i="7"/>
  <c r="AQ71" i="7"/>
  <c r="AP71" i="7"/>
  <c r="AO71" i="7"/>
  <c r="AN71" i="7"/>
  <c r="AM71" i="7"/>
  <c r="AL71" i="7"/>
  <c r="AT68" i="7"/>
  <c r="AS68" i="7"/>
  <c r="AR68" i="7"/>
  <c r="AQ68" i="7"/>
  <c r="AP68" i="7"/>
  <c r="AO68" i="7"/>
  <c r="AN68" i="7"/>
  <c r="AM68" i="7"/>
  <c r="AL68" i="7"/>
  <c r="AT66" i="7"/>
  <c r="AS66" i="7"/>
  <c r="AR66" i="7"/>
  <c r="AQ66" i="7"/>
  <c r="AP66" i="7"/>
  <c r="AO66" i="7"/>
  <c r="AN66" i="7"/>
  <c r="AM66" i="7"/>
  <c r="AL66" i="7"/>
  <c r="AT62" i="7"/>
  <c r="AS62" i="7"/>
  <c r="AR62" i="7"/>
  <c r="AQ62" i="7"/>
  <c r="AP62" i="7"/>
  <c r="AO62" i="7"/>
  <c r="AN62" i="7"/>
  <c r="AM62" i="7"/>
  <c r="AL62" i="7"/>
  <c r="AT59" i="7"/>
  <c r="AS59" i="7"/>
  <c r="AR59" i="7"/>
  <c r="AQ59" i="7"/>
  <c r="AP59" i="7"/>
  <c r="AO59" i="7"/>
  <c r="AN59" i="7"/>
  <c r="AM59" i="7"/>
  <c r="AL59" i="7"/>
  <c r="AT57" i="7"/>
  <c r="AS57" i="7"/>
  <c r="AR57" i="7"/>
  <c r="AQ57" i="7"/>
  <c r="AP57" i="7"/>
  <c r="AO57" i="7"/>
  <c r="AN57" i="7"/>
  <c r="AM57" i="7"/>
  <c r="AL57" i="7"/>
  <c r="AC149" i="7"/>
  <c r="I149" i="7"/>
  <c r="AC195" i="7"/>
  <c r="H195" i="7"/>
  <c r="AC279" i="7"/>
  <c r="J279" i="7"/>
  <c r="AC297" i="7"/>
  <c r="I297" i="7"/>
  <c r="AC351" i="7"/>
  <c r="I351" i="7"/>
  <c r="AC413" i="7"/>
  <c r="I413" i="7"/>
  <c r="AT240" i="7"/>
  <c r="AS240" i="7"/>
  <c r="AR240" i="7"/>
  <c r="AQ240" i="7"/>
  <c r="AP240" i="7"/>
  <c r="AO240" i="7"/>
  <c r="AN240" i="7"/>
  <c r="AM240" i="7"/>
  <c r="AL240" i="7"/>
  <c r="AT288" i="7"/>
  <c r="AS288" i="7"/>
  <c r="AR288" i="7"/>
  <c r="AQ288" i="7"/>
  <c r="AP288" i="7"/>
  <c r="AO288" i="7"/>
  <c r="AN288" i="7"/>
  <c r="AM288" i="7"/>
  <c r="AL288" i="7"/>
  <c r="AT311" i="7"/>
  <c r="AS311" i="7"/>
  <c r="AR311" i="7"/>
  <c r="AQ311" i="7"/>
  <c r="AP311" i="7"/>
  <c r="AO311" i="7"/>
  <c r="AN311" i="7"/>
  <c r="AM311" i="7"/>
  <c r="AL311" i="7"/>
  <c r="AJ311" i="7"/>
  <c r="AT362" i="7"/>
  <c r="AS362" i="7"/>
  <c r="AR362" i="7"/>
  <c r="AQ362" i="7"/>
  <c r="AP362" i="7"/>
  <c r="AO362" i="7"/>
  <c r="AN362" i="7"/>
  <c r="AM362" i="7"/>
  <c r="AL362" i="7"/>
  <c r="AT379" i="7"/>
  <c r="AS379" i="7"/>
  <c r="AR379" i="7"/>
  <c r="AQ379" i="7"/>
  <c r="AP379" i="7"/>
  <c r="AO379" i="7"/>
  <c r="AN379" i="7"/>
  <c r="AM379" i="7"/>
  <c r="AL379" i="7"/>
  <c r="AT401" i="7"/>
  <c r="AS401" i="7"/>
  <c r="AR401" i="7"/>
  <c r="AQ401" i="7"/>
  <c r="AP401" i="7"/>
  <c r="AO401" i="7"/>
  <c r="AN401" i="7"/>
  <c r="AM401" i="7"/>
  <c r="AL401" i="7"/>
  <c r="AT458" i="7"/>
  <c r="AS458" i="7"/>
  <c r="AR458" i="7"/>
  <c r="AQ458" i="7"/>
  <c r="AP458" i="7"/>
  <c r="AO458" i="7"/>
  <c r="AN458" i="7"/>
  <c r="AM458" i="7"/>
  <c r="AL458" i="7"/>
  <c r="AT441" i="7"/>
  <c r="AS441" i="7"/>
  <c r="AR441" i="7"/>
  <c r="AQ441" i="7"/>
  <c r="AP441" i="7"/>
  <c r="AO441" i="7"/>
  <c r="AN441" i="7"/>
  <c r="AM441" i="7"/>
  <c r="AL441" i="7"/>
  <c r="AT413" i="7"/>
  <c r="AS413" i="7"/>
  <c r="AR413" i="7"/>
  <c r="AQ413" i="7"/>
  <c r="AP413" i="7"/>
  <c r="AO413" i="7"/>
  <c r="AN413" i="7"/>
  <c r="AM413" i="7"/>
  <c r="AL413" i="7"/>
  <c r="AT416" i="7"/>
  <c r="AS416" i="7"/>
  <c r="AR416" i="7"/>
  <c r="AQ416" i="7"/>
  <c r="AP416" i="7"/>
  <c r="AO416" i="7"/>
  <c r="AN416" i="7"/>
  <c r="AM416" i="7"/>
  <c r="AL416" i="7"/>
  <c r="AT424" i="7"/>
  <c r="AS424" i="7"/>
  <c r="AR424" i="7"/>
  <c r="AQ424" i="7"/>
  <c r="AP424" i="7"/>
  <c r="AO424" i="7"/>
  <c r="AN424" i="7"/>
  <c r="AM424" i="7"/>
  <c r="AL424" i="7"/>
  <c r="AT432" i="7"/>
  <c r="AS432" i="7"/>
  <c r="AR432" i="7"/>
  <c r="AQ432" i="7"/>
  <c r="AP432" i="7"/>
  <c r="AO432" i="7"/>
  <c r="AN432" i="7"/>
  <c r="AM432" i="7"/>
  <c r="AL432" i="7"/>
  <c r="AT440" i="7"/>
  <c r="AS440" i="7"/>
  <c r="AR440" i="7"/>
  <c r="AQ440" i="7"/>
  <c r="AP440" i="7"/>
  <c r="AO440" i="7"/>
  <c r="AN440" i="7"/>
  <c r="AM440" i="7"/>
  <c r="AL440" i="7"/>
  <c r="AT448" i="7"/>
  <c r="AR448" i="7"/>
  <c r="AQ448" i="7"/>
  <c r="AP448" i="7"/>
  <c r="AO448" i="7"/>
  <c r="AN448" i="7"/>
  <c r="AM448" i="7"/>
  <c r="AL448" i="7"/>
  <c r="AS448" i="7"/>
  <c r="AT451" i="7"/>
  <c r="AS451" i="7"/>
  <c r="AR451" i="7"/>
  <c r="AQ451" i="7"/>
  <c r="AP451" i="7"/>
  <c r="AO451" i="7"/>
  <c r="AN451" i="7"/>
  <c r="AM451" i="7"/>
  <c r="AL451" i="7"/>
  <c r="AT79" i="7"/>
  <c r="AS79" i="7"/>
  <c r="AR79" i="7"/>
  <c r="AQ79" i="7"/>
  <c r="AP79" i="7"/>
  <c r="AO79" i="7"/>
  <c r="AN79" i="7"/>
  <c r="AM79" i="7"/>
  <c r="AL79" i="7"/>
  <c r="I84" i="7"/>
  <c r="AT82" i="7"/>
  <c r="AS82" i="7"/>
  <c r="AR82" i="7"/>
  <c r="AQ82" i="7"/>
  <c r="AP82" i="7"/>
  <c r="AO82" i="7"/>
  <c r="AN82" i="7"/>
  <c r="AM82" i="7"/>
  <c r="AL82" i="7"/>
  <c r="I49" i="7"/>
  <c r="AT42" i="7"/>
  <c r="AS42" i="7"/>
  <c r="AR42" i="7"/>
  <c r="AQ42" i="7"/>
  <c r="AP42" i="7"/>
  <c r="AO42" i="7"/>
  <c r="AN42" i="7"/>
  <c r="AM42" i="7"/>
  <c r="AL42" i="7"/>
  <c r="I39" i="7"/>
  <c r="I37" i="7"/>
  <c r="I31" i="7"/>
  <c r="I29" i="7"/>
  <c r="I25" i="7"/>
  <c r="I23" i="7"/>
  <c r="I50" i="7"/>
  <c r="I46" i="7"/>
  <c r="I42" i="7"/>
  <c r="I38" i="7"/>
  <c r="I34" i="7"/>
  <c r="I30" i="7"/>
  <c r="I24" i="7"/>
  <c r="AC129" i="7"/>
  <c r="I129" i="7"/>
  <c r="AC145" i="7"/>
  <c r="I145" i="7"/>
  <c r="AC167" i="7"/>
  <c r="H167" i="7"/>
  <c r="H183" i="7"/>
  <c r="AC199" i="7"/>
  <c r="H199" i="7"/>
  <c r="I221" i="7"/>
  <c r="I248" i="7"/>
  <c r="AC261" i="7"/>
  <c r="I261" i="7"/>
  <c r="AC285" i="7"/>
  <c r="I285" i="7"/>
  <c r="AC331" i="7"/>
  <c r="J331" i="7"/>
  <c r="I341" i="7"/>
  <c r="AC349" i="7"/>
  <c r="I349" i="7"/>
  <c r="I367" i="7"/>
  <c r="AC411" i="7"/>
  <c r="I411" i="7"/>
  <c r="AC454" i="7"/>
  <c r="K454" i="7"/>
  <c r="AC458" i="7"/>
  <c r="K458" i="7"/>
  <c r="AT134" i="7"/>
  <c r="AS134" i="7"/>
  <c r="AR134" i="7"/>
  <c r="AQ134" i="7"/>
  <c r="AP134" i="7"/>
  <c r="AO134" i="7"/>
  <c r="AN134" i="7"/>
  <c r="AM134" i="7"/>
  <c r="AL134" i="7"/>
  <c r="AT158" i="7"/>
  <c r="AS158" i="7"/>
  <c r="AR158" i="7"/>
  <c r="AQ158" i="7"/>
  <c r="AP158" i="7"/>
  <c r="AO158" i="7"/>
  <c r="AN158" i="7"/>
  <c r="AM158" i="7"/>
  <c r="AL158" i="7"/>
  <c r="AT166" i="7"/>
  <c r="AS166" i="7"/>
  <c r="AR166" i="7"/>
  <c r="AQ166" i="7"/>
  <c r="AP166" i="7"/>
  <c r="AO166" i="7"/>
  <c r="AN166" i="7"/>
  <c r="AM166" i="7"/>
  <c r="AL166" i="7"/>
  <c r="AR174" i="7"/>
  <c r="AQ174" i="7"/>
  <c r="AP174" i="7"/>
  <c r="AO174" i="7"/>
  <c r="AN174" i="7"/>
  <c r="AM174" i="7"/>
  <c r="AL174" i="7"/>
  <c r="AT174" i="7"/>
  <c r="AS174" i="7"/>
  <c r="AS182" i="7"/>
  <c r="AR182" i="7"/>
  <c r="AQ182" i="7"/>
  <c r="AP182" i="7"/>
  <c r="AT182" i="7"/>
  <c r="AO182" i="7"/>
  <c r="AN182" i="7"/>
  <c r="AM182" i="7"/>
  <c r="AL182" i="7"/>
  <c r="AT190" i="7"/>
  <c r="AS190" i="7"/>
  <c r="AR190" i="7"/>
  <c r="AQ190" i="7"/>
  <c r="AP190" i="7"/>
  <c r="AO190" i="7"/>
  <c r="AN190" i="7"/>
  <c r="AM190" i="7"/>
  <c r="AL190" i="7"/>
  <c r="AT198" i="7"/>
  <c r="AS198" i="7"/>
  <c r="AR198" i="7"/>
  <c r="AQ198" i="7"/>
  <c r="AP198" i="7"/>
  <c r="AO198" i="7"/>
  <c r="AN198" i="7"/>
  <c r="AM198" i="7"/>
  <c r="AL198" i="7"/>
  <c r="AI198" i="7"/>
  <c r="AT206" i="7"/>
  <c r="AS206" i="7"/>
  <c r="AR206" i="7"/>
  <c r="AQ206" i="7"/>
  <c r="AP206" i="7"/>
  <c r="AO206" i="7"/>
  <c r="AN206" i="7"/>
  <c r="AM206" i="7"/>
  <c r="AL206" i="7"/>
  <c r="AT224" i="7"/>
  <c r="AS224" i="7"/>
  <c r="AR224" i="7"/>
  <c r="AQ224" i="7"/>
  <c r="AP224" i="7"/>
  <c r="AO224" i="7"/>
  <c r="AN224" i="7"/>
  <c r="AM224" i="7"/>
  <c r="AL224" i="7"/>
  <c r="AT247" i="7"/>
  <c r="AS247" i="7"/>
  <c r="AR247" i="7"/>
  <c r="AQ247" i="7"/>
  <c r="AP247" i="7"/>
  <c r="AO247" i="7"/>
  <c r="AN247" i="7"/>
  <c r="AM247" i="7"/>
  <c r="AL247" i="7"/>
  <c r="AL256" i="7"/>
  <c r="AJ256" i="7"/>
  <c r="AT256" i="7"/>
  <c r="AS256" i="7"/>
  <c r="AR256" i="7"/>
  <c r="AQ256" i="7"/>
  <c r="AP256" i="7"/>
  <c r="AO256" i="7"/>
  <c r="AN256" i="7"/>
  <c r="AM256" i="7"/>
  <c r="AT292" i="7"/>
  <c r="AS292" i="7"/>
  <c r="AR292" i="7"/>
  <c r="AQ292" i="7"/>
  <c r="AP292" i="7"/>
  <c r="AO292" i="7"/>
  <c r="AN292" i="7"/>
  <c r="AM292" i="7"/>
  <c r="AL292" i="7"/>
  <c r="AT359" i="7"/>
  <c r="AS359" i="7"/>
  <c r="AR359" i="7"/>
  <c r="AQ359" i="7"/>
  <c r="AP359" i="7"/>
  <c r="AO359" i="7"/>
  <c r="AN359" i="7"/>
  <c r="AM359" i="7"/>
  <c r="AL359" i="7"/>
  <c r="I86" i="7"/>
  <c r="AC87" i="7"/>
  <c r="I87" i="7"/>
  <c r="I88" i="7"/>
  <c r="AC89" i="7"/>
  <c r="I89" i="7"/>
  <c r="I90" i="7"/>
  <c r="AC91" i="7"/>
  <c r="I91" i="7"/>
  <c r="AC92" i="7"/>
  <c r="I92" i="7"/>
  <c r="AC93" i="7"/>
  <c r="I93" i="7"/>
  <c r="AC94" i="7"/>
  <c r="I94" i="7"/>
  <c r="AC95" i="7"/>
  <c r="I95" i="7"/>
  <c r="AC96" i="7"/>
  <c r="I96" i="7"/>
  <c r="AC97" i="7"/>
  <c r="I97" i="7"/>
  <c r="AC98" i="7"/>
  <c r="I98" i="7"/>
  <c r="AC99" i="7"/>
  <c r="I99" i="7"/>
  <c r="AC100" i="7"/>
  <c r="I100" i="7"/>
  <c r="AC101" i="7"/>
  <c r="I101" i="7"/>
  <c r="AC102" i="7"/>
  <c r="I102" i="7"/>
  <c r="AC103" i="7"/>
  <c r="I103" i="7"/>
  <c r="AC104" i="7"/>
  <c r="I104" i="7"/>
  <c r="AC105" i="7"/>
  <c r="I105" i="7"/>
  <c r="AC106" i="7"/>
  <c r="I106" i="7"/>
  <c r="AC107" i="7"/>
  <c r="I107" i="7"/>
  <c r="AC108" i="7"/>
  <c r="I108" i="7"/>
  <c r="AC109" i="7"/>
  <c r="I109" i="7"/>
  <c r="AC110" i="7"/>
  <c r="I110" i="7"/>
  <c r="AC111" i="7"/>
  <c r="I111" i="7"/>
  <c r="AC112" i="7"/>
  <c r="I112" i="7"/>
  <c r="AC113" i="7"/>
  <c r="I113" i="7"/>
  <c r="AC114" i="7"/>
  <c r="I114" i="7"/>
  <c r="AC115" i="7"/>
  <c r="I115" i="7"/>
  <c r="AC116" i="7"/>
  <c r="I116" i="7"/>
  <c r="AC117" i="7"/>
  <c r="I117" i="7"/>
  <c r="AC118" i="7"/>
  <c r="I118" i="7"/>
  <c r="AC119" i="7"/>
  <c r="I119" i="7"/>
  <c r="I120" i="7"/>
  <c r="AT125" i="7"/>
  <c r="AS125" i="7"/>
  <c r="AR125" i="7"/>
  <c r="AQ125" i="7"/>
  <c r="AP125" i="7"/>
  <c r="AO125" i="7"/>
  <c r="AN125" i="7"/>
  <c r="AM125" i="7"/>
  <c r="AL125" i="7"/>
  <c r="AK125" i="7"/>
  <c r="AT133" i="7"/>
  <c r="AS133" i="7"/>
  <c r="AR133" i="7"/>
  <c r="AQ133" i="7"/>
  <c r="AP133" i="7"/>
  <c r="AO133" i="7"/>
  <c r="AN133" i="7"/>
  <c r="AM133" i="7"/>
  <c r="AL133" i="7"/>
  <c r="AT141" i="7"/>
  <c r="AS141" i="7"/>
  <c r="AR141" i="7"/>
  <c r="AQ141" i="7"/>
  <c r="AP141" i="7"/>
  <c r="AO141" i="7"/>
  <c r="AN141" i="7"/>
  <c r="AM141" i="7"/>
  <c r="AL141" i="7"/>
  <c r="AQ149" i="7"/>
  <c r="AP149" i="7"/>
  <c r="AO149" i="7"/>
  <c r="AN149" i="7"/>
  <c r="AM149" i="7"/>
  <c r="AL149" i="7"/>
  <c r="AT149" i="7"/>
  <c r="AS149" i="7"/>
  <c r="AR149" i="7"/>
  <c r="AT199" i="7"/>
  <c r="AS199" i="7"/>
  <c r="AR199" i="7"/>
  <c r="AQ199" i="7"/>
  <c r="AP199" i="7"/>
  <c r="AO199" i="7"/>
  <c r="AN199" i="7"/>
  <c r="AM199" i="7"/>
  <c r="AL199" i="7"/>
  <c r="AS207" i="7"/>
  <c r="AR207" i="7"/>
  <c r="AQ207" i="7"/>
  <c r="AP207" i="7"/>
  <c r="AO207" i="7"/>
  <c r="AN207" i="7"/>
  <c r="AM207" i="7"/>
  <c r="AL207" i="7"/>
  <c r="AT207" i="7"/>
  <c r="AT243" i="7"/>
  <c r="AS243" i="7"/>
  <c r="AR243" i="7"/>
  <c r="AQ243" i="7"/>
  <c r="AP243" i="7"/>
  <c r="AO243" i="7"/>
  <c r="AN243" i="7"/>
  <c r="AM243" i="7"/>
  <c r="AL243" i="7"/>
  <c r="AQ251" i="7"/>
  <c r="AP251" i="7"/>
  <c r="AO251" i="7"/>
  <c r="AN251" i="7"/>
  <c r="AM251" i="7"/>
  <c r="AL251" i="7"/>
  <c r="AT251" i="7"/>
  <c r="AS251" i="7"/>
  <c r="AR251" i="7"/>
  <c r="AT271" i="7"/>
  <c r="AS271" i="7"/>
  <c r="AR271" i="7"/>
  <c r="AQ271" i="7"/>
  <c r="AP271" i="7"/>
  <c r="AO271" i="7"/>
  <c r="AN271" i="7"/>
  <c r="AM271" i="7"/>
  <c r="AL271" i="7"/>
  <c r="AT279" i="7"/>
  <c r="AS279" i="7"/>
  <c r="AR279" i="7"/>
  <c r="AQ279" i="7"/>
  <c r="AP279" i="7"/>
  <c r="AO279" i="7"/>
  <c r="AN279" i="7"/>
  <c r="AM279" i="7"/>
  <c r="AL279" i="7"/>
  <c r="AC304" i="7"/>
  <c r="I304" i="7"/>
  <c r="AT312" i="7"/>
  <c r="AS312" i="7"/>
  <c r="AR312" i="7"/>
  <c r="AQ312" i="7"/>
  <c r="AP312" i="7"/>
  <c r="AO312" i="7"/>
  <c r="AN312" i="7"/>
  <c r="AM312" i="7"/>
  <c r="AL312" i="7"/>
  <c r="AS322" i="7"/>
  <c r="AR322" i="7"/>
  <c r="AQ322" i="7"/>
  <c r="AT322" i="7"/>
  <c r="AP322" i="7"/>
  <c r="AO322" i="7"/>
  <c r="AN322" i="7"/>
  <c r="AM322" i="7"/>
  <c r="AL322" i="7"/>
  <c r="AT326" i="7"/>
  <c r="AS326" i="7"/>
  <c r="AR326" i="7"/>
  <c r="AQ326" i="7"/>
  <c r="AP326" i="7"/>
  <c r="AO326" i="7"/>
  <c r="AN326" i="7"/>
  <c r="AM326" i="7"/>
  <c r="AL326" i="7"/>
  <c r="AT336" i="7"/>
  <c r="AS336" i="7"/>
  <c r="AR336" i="7"/>
  <c r="AQ336" i="7"/>
  <c r="AP336" i="7"/>
  <c r="AO336" i="7"/>
  <c r="AN336" i="7"/>
  <c r="AM336" i="7"/>
  <c r="AL336" i="7"/>
  <c r="AC339" i="7"/>
  <c r="J339" i="7"/>
  <c r="AT345" i="7"/>
  <c r="AS345" i="7"/>
  <c r="AR345" i="7"/>
  <c r="AQ345" i="7"/>
  <c r="AP345" i="7"/>
  <c r="AO345" i="7"/>
  <c r="AN345" i="7"/>
  <c r="AM345" i="7"/>
  <c r="AL345" i="7"/>
  <c r="AT353" i="7"/>
  <c r="AS353" i="7"/>
  <c r="AR353" i="7"/>
  <c r="AQ353" i="7"/>
  <c r="AP353" i="7"/>
  <c r="AO353" i="7"/>
  <c r="AN353" i="7"/>
  <c r="AM353" i="7"/>
  <c r="AL353" i="7"/>
  <c r="AT367" i="7"/>
  <c r="AS367" i="7"/>
  <c r="AR367" i="7"/>
  <c r="AQ367" i="7"/>
  <c r="AP367" i="7"/>
  <c r="AO367" i="7"/>
  <c r="AN367" i="7"/>
  <c r="AM367" i="7"/>
  <c r="AL367" i="7"/>
  <c r="AC402" i="7"/>
  <c r="I402" i="7"/>
  <c r="AT124" i="7"/>
  <c r="AS124" i="7"/>
  <c r="AR124" i="7"/>
  <c r="AQ124" i="7"/>
  <c r="AP124" i="7"/>
  <c r="AO124" i="7"/>
  <c r="AN124" i="7"/>
  <c r="AM124" i="7"/>
  <c r="AL124" i="7"/>
  <c r="AT132" i="7"/>
  <c r="AS132" i="7"/>
  <c r="AR132" i="7"/>
  <c r="AQ132" i="7"/>
  <c r="AP132" i="7"/>
  <c r="AO132" i="7"/>
  <c r="AN132" i="7"/>
  <c r="AM132" i="7"/>
  <c r="AL132" i="7"/>
  <c r="AT140" i="7"/>
  <c r="AS140" i="7"/>
  <c r="AR140" i="7"/>
  <c r="AQ140" i="7"/>
  <c r="AP140" i="7"/>
  <c r="AO140" i="7"/>
  <c r="AN140" i="7"/>
  <c r="AM140" i="7"/>
  <c r="AL140" i="7"/>
  <c r="AT222" i="7"/>
  <c r="AS222" i="7"/>
  <c r="AR222" i="7"/>
  <c r="AQ222" i="7"/>
  <c r="AP222" i="7"/>
  <c r="AO222" i="7"/>
  <c r="AN222" i="7"/>
  <c r="AM222" i="7"/>
  <c r="AL222" i="7"/>
  <c r="AJ222" i="7"/>
  <c r="AT239" i="7"/>
  <c r="AS239" i="7"/>
  <c r="AR239" i="7"/>
  <c r="AQ239" i="7"/>
  <c r="AP239" i="7"/>
  <c r="AO239" i="7"/>
  <c r="AN239" i="7"/>
  <c r="AM239" i="7"/>
  <c r="AL239" i="7"/>
  <c r="AT242" i="7"/>
  <c r="AS242" i="7"/>
  <c r="AR242" i="7"/>
  <c r="AQ242" i="7"/>
  <c r="AP242" i="7"/>
  <c r="AO242" i="7"/>
  <c r="AN242" i="7"/>
  <c r="AM242" i="7"/>
  <c r="AL242" i="7"/>
  <c r="AT302" i="7"/>
  <c r="AS302" i="7"/>
  <c r="AR302" i="7"/>
  <c r="AQ302" i="7"/>
  <c r="AP302" i="7"/>
  <c r="AO302" i="7"/>
  <c r="AN302" i="7"/>
  <c r="AM302" i="7"/>
  <c r="AL302" i="7"/>
  <c r="AS320" i="7"/>
  <c r="AR320" i="7"/>
  <c r="AQ320" i="7"/>
  <c r="AP320" i="7"/>
  <c r="AO320" i="7"/>
  <c r="AN320" i="7"/>
  <c r="AM320" i="7"/>
  <c r="AL320" i="7"/>
  <c r="AT320" i="7"/>
  <c r="AT333" i="7"/>
  <c r="AS333" i="7"/>
  <c r="AR333" i="7"/>
  <c r="AQ333" i="7"/>
  <c r="AP333" i="7"/>
  <c r="AO333" i="7"/>
  <c r="AN333" i="7"/>
  <c r="AM333" i="7"/>
  <c r="AL333" i="7"/>
  <c r="AC344" i="7"/>
  <c r="I344" i="7"/>
  <c r="AT352" i="7"/>
  <c r="AS352" i="7"/>
  <c r="AR352" i="7"/>
  <c r="AQ352" i="7"/>
  <c r="AP352" i="7"/>
  <c r="AO352" i="7"/>
  <c r="AN352" i="7"/>
  <c r="AM352" i="7"/>
  <c r="AL352" i="7"/>
  <c r="AL358" i="7"/>
  <c r="AT358" i="7"/>
  <c r="AS358" i="7"/>
  <c r="AR358" i="7"/>
  <c r="AQ358" i="7"/>
  <c r="AP358" i="7"/>
  <c r="AO358" i="7"/>
  <c r="AN358" i="7"/>
  <c r="AM358" i="7"/>
  <c r="AT364" i="7"/>
  <c r="AS364" i="7"/>
  <c r="AR364" i="7"/>
  <c r="AQ364" i="7"/>
  <c r="AP364" i="7"/>
  <c r="AO364" i="7"/>
  <c r="AN364" i="7"/>
  <c r="AM364" i="7"/>
  <c r="AL364" i="7"/>
  <c r="AC372" i="7"/>
  <c r="J372" i="7"/>
  <c r="AT376" i="7"/>
  <c r="AS376" i="7"/>
  <c r="AR376" i="7"/>
  <c r="AQ376" i="7"/>
  <c r="AP376" i="7"/>
  <c r="AO376" i="7"/>
  <c r="AN376" i="7"/>
  <c r="AM376" i="7"/>
  <c r="AL376" i="7"/>
  <c r="AT384" i="7"/>
  <c r="AS384" i="7"/>
  <c r="AR384" i="7"/>
  <c r="AQ384" i="7"/>
  <c r="AP384" i="7"/>
  <c r="AO384" i="7"/>
  <c r="AN384" i="7"/>
  <c r="AM384" i="7"/>
  <c r="AL384" i="7"/>
  <c r="AT392" i="7"/>
  <c r="AS392" i="7"/>
  <c r="AR392" i="7"/>
  <c r="AQ392" i="7"/>
  <c r="AP392" i="7"/>
  <c r="AO392" i="7"/>
  <c r="AN392" i="7"/>
  <c r="AM392" i="7"/>
  <c r="AL392" i="7"/>
  <c r="AT407" i="7"/>
  <c r="AS407" i="7"/>
  <c r="AR407" i="7"/>
  <c r="AQ407" i="7"/>
  <c r="AP407" i="7"/>
  <c r="AO407" i="7"/>
  <c r="AN407" i="7"/>
  <c r="AM407" i="7"/>
  <c r="AL407" i="7"/>
  <c r="AT410" i="7"/>
  <c r="AS410" i="7"/>
  <c r="AR410" i="7"/>
  <c r="AQ410" i="7"/>
  <c r="AP410" i="7"/>
  <c r="AO410" i="7"/>
  <c r="AN410" i="7"/>
  <c r="AM410" i="7"/>
  <c r="AL410" i="7"/>
  <c r="AI410" i="7"/>
  <c r="AU296" i="7"/>
  <c r="Z296" i="7"/>
  <c r="P296" i="7"/>
  <c r="G296" i="7"/>
  <c r="AT123" i="7"/>
  <c r="AS123" i="7"/>
  <c r="AR123" i="7"/>
  <c r="AQ123" i="7"/>
  <c r="AP123" i="7"/>
  <c r="AO123" i="7"/>
  <c r="AN123" i="7"/>
  <c r="AM123" i="7"/>
  <c r="AL123" i="7"/>
  <c r="AT135" i="7"/>
  <c r="AS135" i="7"/>
  <c r="AR135" i="7"/>
  <c r="AQ135" i="7"/>
  <c r="AP135" i="7"/>
  <c r="AO135" i="7"/>
  <c r="AN135" i="7"/>
  <c r="AM135" i="7"/>
  <c r="AL135" i="7"/>
  <c r="AT153" i="7"/>
  <c r="AS153" i="7"/>
  <c r="AR153" i="7"/>
  <c r="AQ153" i="7"/>
  <c r="AP153" i="7"/>
  <c r="AO153" i="7"/>
  <c r="AN153" i="7"/>
  <c r="AM153" i="7"/>
  <c r="AL153" i="7"/>
  <c r="AS161" i="7"/>
  <c r="AR161" i="7"/>
  <c r="AQ161" i="7"/>
  <c r="AP161" i="7"/>
  <c r="AO161" i="7"/>
  <c r="AN161" i="7"/>
  <c r="AM161" i="7"/>
  <c r="AL161" i="7"/>
  <c r="AT161" i="7"/>
  <c r="AT169" i="7"/>
  <c r="AS169" i="7"/>
  <c r="AR169" i="7"/>
  <c r="AQ169" i="7"/>
  <c r="AP169" i="7"/>
  <c r="AO169" i="7"/>
  <c r="AN169" i="7"/>
  <c r="AM169" i="7"/>
  <c r="AL169" i="7"/>
  <c r="AT177" i="7"/>
  <c r="AS177" i="7"/>
  <c r="AR177" i="7"/>
  <c r="AQ177" i="7"/>
  <c r="AP177" i="7"/>
  <c r="AO177" i="7"/>
  <c r="AN177" i="7"/>
  <c r="AM177" i="7"/>
  <c r="AL177" i="7"/>
  <c r="AT185" i="7"/>
  <c r="AS185" i="7"/>
  <c r="AR185" i="7"/>
  <c r="AQ185" i="7"/>
  <c r="AP185" i="7"/>
  <c r="AO185" i="7"/>
  <c r="AN185" i="7"/>
  <c r="AM185" i="7"/>
  <c r="AL185" i="7"/>
  <c r="AQ193" i="7"/>
  <c r="AP193" i="7"/>
  <c r="AO193" i="7"/>
  <c r="AN193" i="7"/>
  <c r="AM193" i="7"/>
  <c r="AL193" i="7"/>
  <c r="AT193" i="7"/>
  <c r="AS193" i="7"/>
  <c r="AR193" i="7"/>
  <c r="AT201" i="7"/>
  <c r="AS201" i="7"/>
  <c r="AR201" i="7"/>
  <c r="AQ201" i="7"/>
  <c r="AP201" i="7"/>
  <c r="AO201" i="7"/>
  <c r="AN201" i="7"/>
  <c r="AM201" i="7"/>
  <c r="AL201" i="7"/>
  <c r="AT209" i="7"/>
  <c r="AS209" i="7"/>
  <c r="AR209" i="7"/>
  <c r="AQ209" i="7"/>
  <c r="AP209" i="7"/>
  <c r="AO209" i="7"/>
  <c r="AN209" i="7"/>
  <c r="AM209" i="7"/>
  <c r="AL209" i="7"/>
  <c r="AK209" i="7"/>
  <c r="AT249" i="7"/>
  <c r="AS249" i="7"/>
  <c r="AR249" i="7"/>
  <c r="AQ249" i="7"/>
  <c r="AP249" i="7"/>
  <c r="AO249" i="7"/>
  <c r="AN249" i="7"/>
  <c r="AM249" i="7"/>
  <c r="AL249" i="7"/>
  <c r="AS313" i="7"/>
  <c r="AR313" i="7"/>
  <c r="AQ313" i="7"/>
  <c r="AP313" i="7"/>
  <c r="AO313" i="7"/>
  <c r="AN313" i="7"/>
  <c r="AM313" i="7"/>
  <c r="AL313" i="7"/>
  <c r="AT313" i="7"/>
  <c r="AT335" i="7"/>
  <c r="AS335" i="7"/>
  <c r="AR335" i="7"/>
  <c r="AQ335" i="7"/>
  <c r="AP335" i="7"/>
  <c r="AO335" i="7"/>
  <c r="AN335" i="7"/>
  <c r="AM335" i="7"/>
  <c r="AL335" i="7"/>
  <c r="AS370" i="7"/>
  <c r="AR370" i="7"/>
  <c r="AQ370" i="7"/>
  <c r="AP370" i="7"/>
  <c r="AO370" i="7"/>
  <c r="AN370" i="7"/>
  <c r="AM370" i="7"/>
  <c r="AL370" i="7"/>
  <c r="AT370" i="7"/>
  <c r="AT400" i="7"/>
  <c r="AS400" i="7"/>
  <c r="AR400" i="7"/>
  <c r="AQ400" i="7"/>
  <c r="AP400" i="7"/>
  <c r="AO400" i="7"/>
  <c r="AN400" i="7"/>
  <c r="AM400" i="7"/>
  <c r="AL400" i="7"/>
  <c r="K431" i="7"/>
  <c r="AC443" i="7"/>
  <c r="K443" i="7"/>
  <c r="AT447" i="7"/>
  <c r="AS447" i="7"/>
  <c r="AR447" i="7"/>
  <c r="AQ447" i="7"/>
  <c r="AP447" i="7"/>
  <c r="AO447" i="7"/>
  <c r="AN447" i="7"/>
  <c r="AM447" i="7"/>
  <c r="AL447" i="7"/>
  <c r="AJ447" i="7"/>
  <c r="AC212" i="7"/>
  <c r="J212" i="7"/>
  <c r="AT314" i="7"/>
  <c r="AS314" i="7"/>
  <c r="AR314" i="7"/>
  <c r="AQ314" i="7"/>
  <c r="AP314" i="7"/>
  <c r="AO314" i="7"/>
  <c r="AN314" i="7"/>
  <c r="AM314" i="7"/>
  <c r="AL314" i="7"/>
  <c r="AC338" i="7"/>
  <c r="I338" i="7"/>
  <c r="AC428" i="7"/>
  <c r="K428" i="7"/>
  <c r="AC440" i="7"/>
  <c r="K440" i="7"/>
  <c r="AS215" i="7"/>
  <c r="AR215" i="7"/>
  <c r="AQ215" i="7"/>
  <c r="AP215" i="7"/>
  <c r="AO215" i="7"/>
  <c r="AN215" i="7"/>
  <c r="AM215" i="7"/>
  <c r="AL215" i="7"/>
  <c r="AT215" i="7"/>
  <c r="AT270" i="7"/>
  <c r="AS270" i="7"/>
  <c r="AR270" i="7"/>
  <c r="AQ270" i="7"/>
  <c r="AP270" i="7"/>
  <c r="AO270" i="7"/>
  <c r="AN270" i="7"/>
  <c r="AM270" i="7"/>
  <c r="AL270" i="7"/>
  <c r="AC305" i="7"/>
  <c r="J305" i="7"/>
  <c r="K437" i="7"/>
  <c r="AC449" i="7"/>
  <c r="K449" i="7"/>
  <c r="AC231" i="7"/>
  <c r="I231" i="7"/>
  <c r="AC238" i="7"/>
  <c r="I238" i="7"/>
  <c r="AC260" i="7"/>
  <c r="I260" i="7"/>
  <c r="AC263" i="7"/>
  <c r="I263" i="7"/>
  <c r="AC272" i="7"/>
  <c r="I272" i="7"/>
  <c r="AC275" i="7"/>
  <c r="I275" i="7"/>
  <c r="AC284" i="7"/>
  <c r="I284" i="7"/>
  <c r="AC290" i="7"/>
  <c r="I290" i="7"/>
  <c r="AC430" i="7"/>
  <c r="J430" i="7"/>
  <c r="AC450" i="7"/>
  <c r="K450" i="7"/>
  <c r="AF55" i="7"/>
  <c r="AF88" i="7"/>
  <c r="AF92" i="7"/>
  <c r="AF99" i="7"/>
  <c r="AF100" i="7"/>
  <c r="AF107" i="7"/>
  <c r="AF108" i="7"/>
  <c r="AF115" i="7"/>
  <c r="AF116" i="7"/>
  <c r="R32" i="7"/>
  <c r="T32" i="7" s="1"/>
  <c r="R58" i="7"/>
  <c r="T58" i="7" s="1"/>
  <c r="AC51" i="7"/>
  <c r="AF214" i="7"/>
  <c r="AF292" i="7"/>
  <c r="AF356" i="7"/>
  <c r="AF255" i="7"/>
  <c r="AF311" i="7"/>
  <c r="AF336" i="7"/>
  <c r="AF387" i="7"/>
  <c r="AF413" i="7"/>
  <c r="AF126" i="7"/>
  <c r="R145" i="7"/>
  <c r="T145" i="7" s="1"/>
  <c r="AF163" i="7"/>
  <c r="AF167" i="7"/>
  <c r="AF175" i="7"/>
  <c r="AF191" i="7"/>
  <c r="AF195" i="7"/>
  <c r="AF199" i="7"/>
  <c r="AF207" i="7"/>
  <c r="AF222" i="7"/>
  <c r="AF243" i="7"/>
  <c r="AF273" i="7"/>
  <c r="R289" i="7"/>
  <c r="T289" i="7" s="1"/>
  <c r="AF331" i="7"/>
  <c r="AC333" i="7"/>
  <c r="R349" i="7"/>
  <c r="T349" i="7" s="1"/>
  <c r="R371" i="7"/>
  <c r="T371" i="7" s="1"/>
  <c r="AC374" i="7"/>
  <c r="AC380" i="7"/>
  <c r="AC384" i="7"/>
  <c r="AC390" i="7"/>
  <c r="R409" i="7"/>
  <c r="T409" i="7" s="1"/>
  <c r="R454" i="7"/>
  <c r="T454" i="7" s="1"/>
  <c r="AF149" i="7"/>
  <c r="AF152" i="7"/>
  <c r="AF156" i="7"/>
  <c r="AF160" i="7"/>
  <c r="AF172" i="7"/>
  <c r="AF176" i="7"/>
  <c r="AF180" i="7"/>
  <c r="AF184" i="7"/>
  <c r="AF188" i="7"/>
  <c r="AF192" i="7"/>
  <c r="AF196" i="7"/>
  <c r="AF200" i="7"/>
  <c r="AF204" i="7"/>
  <c r="AF208" i="7"/>
  <c r="AF239" i="7"/>
  <c r="AF287" i="7"/>
  <c r="AF295" i="7"/>
  <c r="AF297" i="7"/>
  <c r="AF304" i="7"/>
  <c r="AF322" i="7"/>
  <c r="AF334" i="7"/>
  <c r="AC350" i="7"/>
  <c r="AF353" i="7"/>
  <c r="AF411" i="7"/>
  <c r="AF428" i="7"/>
  <c r="AF429" i="7"/>
  <c r="AF436" i="7"/>
  <c r="AF440" i="7"/>
  <c r="AF441" i="7"/>
  <c r="AF444" i="7"/>
  <c r="AF445" i="7"/>
  <c r="AF448" i="7"/>
  <c r="AF449" i="7"/>
  <c r="AF124" i="7"/>
  <c r="AF244" i="7"/>
  <c r="AF254" i="7"/>
  <c r="AF300" i="7"/>
  <c r="AF302" i="7"/>
  <c r="AF350" i="7"/>
  <c r="AF352" i="7"/>
  <c r="AF386" i="7"/>
  <c r="AF412" i="7"/>
  <c r="AC130" i="7"/>
  <c r="AC162" i="7"/>
  <c r="AC375" i="7"/>
  <c r="AC391" i="7"/>
  <c r="AC166" i="7"/>
  <c r="AC362" i="7"/>
  <c r="AC397" i="7"/>
  <c r="R259" i="7"/>
  <c r="T259" i="7" s="1"/>
  <c r="R282" i="7"/>
  <c r="T282" i="7"/>
  <c r="AC190" i="7"/>
  <c r="R216" i="7"/>
  <c r="T216" i="7" s="1"/>
  <c r="AC247" i="7"/>
  <c r="AC250" i="7"/>
  <c r="G82" i="2"/>
  <c r="G146" i="2"/>
  <c r="AT454" i="7"/>
  <c r="AS454" i="7"/>
  <c r="AR454" i="7"/>
  <c r="AQ454" i="7"/>
  <c r="AP454" i="7"/>
  <c r="AO454" i="7"/>
  <c r="AN454" i="7"/>
  <c r="AM454" i="7"/>
  <c r="AL454" i="7"/>
  <c r="AC426" i="7"/>
  <c r="R426" i="7"/>
  <c r="T426" i="7" s="1"/>
  <c r="AT420" i="7"/>
  <c r="AS420" i="7"/>
  <c r="AR420" i="7"/>
  <c r="AQ420" i="7"/>
  <c r="AP420" i="7"/>
  <c r="AO420" i="7"/>
  <c r="AN420" i="7"/>
  <c r="AM420" i="7"/>
  <c r="AL420" i="7"/>
  <c r="AC82" i="7"/>
  <c r="I82" i="7"/>
  <c r="I33" i="7"/>
  <c r="AT456" i="7"/>
  <c r="AS456" i="7"/>
  <c r="AR456" i="7"/>
  <c r="AQ456" i="7"/>
  <c r="AP456" i="7"/>
  <c r="AO456" i="7"/>
  <c r="AN456" i="7"/>
  <c r="AM456" i="7"/>
  <c r="AL456" i="7"/>
  <c r="AT434" i="7"/>
  <c r="AS434" i="7"/>
  <c r="AR434" i="7"/>
  <c r="AQ434" i="7"/>
  <c r="AP434" i="7"/>
  <c r="AO434" i="7"/>
  <c r="AN434" i="7"/>
  <c r="AM434" i="7"/>
  <c r="AL434" i="7"/>
  <c r="I83" i="7"/>
  <c r="AT46" i="7"/>
  <c r="AS46" i="7"/>
  <c r="AR46" i="7"/>
  <c r="AQ46" i="7"/>
  <c r="AP46" i="7"/>
  <c r="AO46" i="7"/>
  <c r="AN46" i="7"/>
  <c r="AM46" i="7"/>
  <c r="AL46" i="7"/>
  <c r="AJ46" i="7"/>
  <c r="AT32" i="7"/>
  <c r="AS32" i="7"/>
  <c r="AR32" i="7"/>
  <c r="AQ32" i="7"/>
  <c r="AP32" i="7"/>
  <c r="AO32" i="7"/>
  <c r="AN32" i="7"/>
  <c r="AM32" i="7"/>
  <c r="AL32" i="7"/>
  <c r="I54" i="7"/>
  <c r="AT47" i="7"/>
  <c r="AR47" i="7"/>
  <c r="AQ47" i="7"/>
  <c r="AP47" i="7"/>
  <c r="AO47" i="7"/>
  <c r="AN47" i="7"/>
  <c r="AM47" i="7"/>
  <c r="AL47" i="7"/>
  <c r="AI47" i="7"/>
  <c r="AS47" i="7"/>
  <c r="AT43" i="7"/>
  <c r="AS43" i="7"/>
  <c r="AR43" i="7"/>
  <c r="AQ43" i="7"/>
  <c r="AP43" i="7"/>
  <c r="AO43" i="7"/>
  <c r="AN43" i="7"/>
  <c r="AM43" i="7"/>
  <c r="AL43" i="7"/>
  <c r="AT76" i="7"/>
  <c r="AS76" i="7"/>
  <c r="AR76" i="7"/>
  <c r="AQ76" i="7"/>
  <c r="AP76" i="7"/>
  <c r="AO76" i="7"/>
  <c r="AN76" i="7"/>
  <c r="AM76" i="7"/>
  <c r="AL76" i="7"/>
  <c r="AT73" i="7"/>
  <c r="AS73" i="7"/>
  <c r="AR73" i="7"/>
  <c r="AQ73" i="7"/>
  <c r="AP73" i="7"/>
  <c r="AO73" i="7"/>
  <c r="AN73" i="7"/>
  <c r="AM73" i="7"/>
  <c r="AL73" i="7"/>
  <c r="AT70" i="7"/>
  <c r="AS70" i="7"/>
  <c r="AR70" i="7"/>
  <c r="AQ70" i="7"/>
  <c r="AP70" i="7"/>
  <c r="AO70" i="7"/>
  <c r="AN70" i="7"/>
  <c r="AM70" i="7"/>
  <c r="AL70" i="7"/>
  <c r="AT67" i="7"/>
  <c r="AS67" i="7"/>
  <c r="AR67" i="7"/>
  <c r="AQ67" i="7"/>
  <c r="AP67" i="7"/>
  <c r="AO67" i="7"/>
  <c r="AN67" i="7"/>
  <c r="AM67" i="7"/>
  <c r="AL67" i="7"/>
  <c r="AT65" i="7"/>
  <c r="AS65" i="7"/>
  <c r="AR65" i="7"/>
  <c r="AQ65" i="7"/>
  <c r="AP65" i="7"/>
  <c r="AO65" i="7"/>
  <c r="AN65" i="7"/>
  <c r="AM65" i="7"/>
  <c r="AL65" i="7"/>
  <c r="AK65" i="7"/>
  <c r="AT63" i="7"/>
  <c r="AS63" i="7"/>
  <c r="AR63" i="7"/>
  <c r="AQ63" i="7"/>
  <c r="AP63" i="7"/>
  <c r="AO63" i="7"/>
  <c r="AN63" i="7"/>
  <c r="AM63" i="7"/>
  <c r="AL63" i="7"/>
  <c r="AR61" i="7"/>
  <c r="AQ61" i="7"/>
  <c r="AP61" i="7"/>
  <c r="AO61" i="7"/>
  <c r="AN61" i="7"/>
  <c r="AM61" i="7"/>
  <c r="AL61" i="7"/>
  <c r="AK61" i="7"/>
  <c r="AT61" i="7"/>
  <c r="AS61" i="7"/>
  <c r="AT58" i="7"/>
  <c r="AS58" i="7"/>
  <c r="AR58" i="7"/>
  <c r="AQ58" i="7"/>
  <c r="AP58" i="7"/>
  <c r="AO58" i="7"/>
  <c r="AN58" i="7"/>
  <c r="AM58" i="7"/>
  <c r="AL58" i="7"/>
  <c r="I133" i="7"/>
  <c r="AC179" i="7"/>
  <c r="H179" i="7"/>
  <c r="AC343" i="7"/>
  <c r="I343" i="7"/>
  <c r="AC459" i="7"/>
  <c r="K459" i="7"/>
  <c r="AT130" i="7"/>
  <c r="AS130" i="7"/>
  <c r="AR130" i="7"/>
  <c r="AQ130" i="7"/>
  <c r="AP130" i="7"/>
  <c r="AO130" i="7"/>
  <c r="AN130" i="7"/>
  <c r="AM130" i="7"/>
  <c r="AL130" i="7"/>
  <c r="AT375" i="7"/>
  <c r="AS375" i="7"/>
  <c r="AR375" i="7"/>
  <c r="AQ375" i="7"/>
  <c r="AP375" i="7"/>
  <c r="AO375" i="7"/>
  <c r="AN375" i="7"/>
  <c r="AM375" i="7"/>
  <c r="AL375" i="7"/>
  <c r="AT383" i="7"/>
  <c r="AS383" i="7"/>
  <c r="AR383" i="7"/>
  <c r="AQ383" i="7"/>
  <c r="AP383" i="7"/>
  <c r="AO383" i="7"/>
  <c r="AN383" i="7"/>
  <c r="AM383" i="7"/>
  <c r="AL383" i="7"/>
  <c r="AT195" i="7"/>
  <c r="AS195" i="7"/>
  <c r="AR195" i="7"/>
  <c r="AQ195" i="7"/>
  <c r="AP195" i="7"/>
  <c r="AO195" i="7"/>
  <c r="AN195" i="7"/>
  <c r="AM195" i="7"/>
  <c r="AL195" i="7"/>
  <c r="AT452" i="7"/>
  <c r="AR452" i="7"/>
  <c r="AQ452" i="7"/>
  <c r="AP452" i="7"/>
  <c r="AO452" i="7"/>
  <c r="AN452" i="7"/>
  <c r="AM452" i="7"/>
  <c r="AL452" i="7"/>
  <c r="AS452" i="7"/>
  <c r="AS449" i="7"/>
  <c r="AR449" i="7"/>
  <c r="AQ449" i="7"/>
  <c r="AP449" i="7"/>
  <c r="AO449" i="7"/>
  <c r="AN449" i="7"/>
  <c r="AM449" i="7"/>
  <c r="AL449" i="7"/>
  <c r="AT449" i="7"/>
  <c r="AT423" i="7"/>
  <c r="AS423" i="7"/>
  <c r="AR423" i="7"/>
  <c r="AQ423" i="7"/>
  <c r="AP423" i="7"/>
  <c r="AO423" i="7"/>
  <c r="AN423" i="7"/>
  <c r="AM423" i="7"/>
  <c r="AL423" i="7"/>
  <c r="AT415" i="7"/>
  <c r="AS415" i="7"/>
  <c r="AR415" i="7"/>
  <c r="AQ415" i="7"/>
  <c r="AP415" i="7"/>
  <c r="AO415" i="7"/>
  <c r="AN415" i="7"/>
  <c r="AM415" i="7"/>
  <c r="AL415" i="7"/>
  <c r="AI415" i="7"/>
  <c r="AT414" i="7"/>
  <c r="AS414" i="7"/>
  <c r="AR414" i="7"/>
  <c r="AQ414" i="7"/>
  <c r="AP414" i="7"/>
  <c r="AO414" i="7"/>
  <c r="AN414" i="7"/>
  <c r="AM414" i="7"/>
  <c r="AL414" i="7"/>
  <c r="AT422" i="7"/>
  <c r="AS422" i="7"/>
  <c r="AR422" i="7"/>
  <c r="AQ422" i="7"/>
  <c r="AP422" i="7"/>
  <c r="AO422" i="7"/>
  <c r="AN422" i="7"/>
  <c r="AM422" i="7"/>
  <c r="AL422" i="7"/>
  <c r="AT430" i="7"/>
  <c r="AR430" i="7"/>
  <c r="AQ430" i="7"/>
  <c r="AP430" i="7"/>
  <c r="AO430" i="7"/>
  <c r="AN430" i="7"/>
  <c r="AM430" i="7"/>
  <c r="AL430" i="7"/>
  <c r="AK430" i="7"/>
  <c r="AS430" i="7"/>
  <c r="AT438" i="7"/>
  <c r="AS438" i="7"/>
  <c r="AR438" i="7"/>
  <c r="AQ438" i="7"/>
  <c r="AP438" i="7"/>
  <c r="AO438" i="7"/>
  <c r="AN438" i="7"/>
  <c r="AM438" i="7"/>
  <c r="AL438" i="7"/>
  <c r="AT446" i="7"/>
  <c r="AS446" i="7"/>
  <c r="AR446" i="7"/>
  <c r="AQ446" i="7"/>
  <c r="AP446" i="7"/>
  <c r="AO446" i="7"/>
  <c r="AN446" i="7"/>
  <c r="AM446" i="7"/>
  <c r="AL446" i="7"/>
  <c r="AL427" i="7"/>
  <c r="AT427" i="7"/>
  <c r="AS427" i="7"/>
  <c r="AR427" i="7"/>
  <c r="AQ427" i="7"/>
  <c r="AP427" i="7"/>
  <c r="AO427" i="7"/>
  <c r="AN427" i="7"/>
  <c r="AM427" i="7"/>
  <c r="AT83" i="7"/>
  <c r="AS83" i="7"/>
  <c r="AR83" i="7"/>
  <c r="AQ83" i="7"/>
  <c r="AP83" i="7"/>
  <c r="AO83" i="7"/>
  <c r="AN83" i="7"/>
  <c r="AM83" i="7"/>
  <c r="AL83" i="7"/>
  <c r="I79" i="7"/>
  <c r="AT55" i="7"/>
  <c r="AS55" i="7"/>
  <c r="AR55" i="7"/>
  <c r="AQ55" i="7"/>
  <c r="AP55" i="7"/>
  <c r="AO55" i="7"/>
  <c r="AN55" i="7"/>
  <c r="AM55" i="7"/>
  <c r="AL55" i="7"/>
  <c r="AT48" i="7"/>
  <c r="AS48" i="7"/>
  <c r="AR48" i="7"/>
  <c r="AQ48" i="7"/>
  <c r="AP48" i="7"/>
  <c r="AO48" i="7"/>
  <c r="AN48" i="7"/>
  <c r="AM48" i="7"/>
  <c r="AL48" i="7"/>
  <c r="I45" i="7"/>
  <c r="AT38" i="7"/>
  <c r="AS38" i="7"/>
  <c r="AR38" i="7"/>
  <c r="AQ38" i="7"/>
  <c r="AP38" i="7"/>
  <c r="AO38" i="7"/>
  <c r="AN38" i="7"/>
  <c r="AM38" i="7"/>
  <c r="AL38" i="7"/>
  <c r="AT36" i="7"/>
  <c r="AS36" i="7"/>
  <c r="AR36" i="7"/>
  <c r="AQ36" i="7"/>
  <c r="AP36" i="7"/>
  <c r="AO36" i="7"/>
  <c r="AN36" i="7"/>
  <c r="AM36" i="7"/>
  <c r="AL36" i="7"/>
  <c r="AT30" i="7"/>
  <c r="AS30" i="7"/>
  <c r="AR30" i="7"/>
  <c r="AQ30" i="7"/>
  <c r="AP30" i="7"/>
  <c r="AO30" i="7"/>
  <c r="AN30" i="7"/>
  <c r="AM30" i="7"/>
  <c r="AL30" i="7"/>
  <c r="AT28" i="7"/>
  <c r="AS28" i="7"/>
  <c r="AR28" i="7"/>
  <c r="AQ28" i="7"/>
  <c r="AP28" i="7"/>
  <c r="AO28" i="7"/>
  <c r="AN28" i="7"/>
  <c r="AM28" i="7"/>
  <c r="AL28" i="7"/>
  <c r="AT24" i="7"/>
  <c r="AS24" i="7"/>
  <c r="AR24" i="7"/>
  <c r="AQ24" i="7"/>
  <c r="AP24" i="7"/>
  <c r="AO24" i="7"/>
  <c r="AN24" i="7"/>
  <c r="AM24" i="7"/>
  <c r="AL24" i="7"/>
  <c r="AT22" i="7"/>
  <c r="AS22" i="7"/>
  <c r="AR22" i="7"/>
  <c r="AQ22" i="7"/>
  <c r="AP22" i="7"/>
  <c r="AO22" i="7"/>
  <c r="AN22" i="7"/>
  <c r="AM22" i="7"/>
  <c r="AL22" i="7"/>
  <c r="AC56" i="7"/>
  <c r="I56" i="7"/>
  <c r="AT49" i="7"/>
  <c r="AS49" i="7"/>
  <c r="AR49" i="7"/>
  <c r="AQ49" i="7"/>
  <c r="AP49" i="7"/>
  <c r="AO49" i="7"/>
  <c r="AN49" i="7"/>
  <c r="AM49" i="7"/>
  <c r="AL49" i="7"/>
  <c r="AT45" i="7"/>
  <c r="AQ45" i="7"/>
  <c r="AP45" i="7"/>
  <c r="AO45" i="7"/>
  <c r="AN45" i="7"/>
  <c r="AM45" i="7"/>
  <c r="AL45" i="7"/>
  <c r="AS45" i="7"/>
  <c r="AR45" i="7"/>
  <c r="AT41" i="7"/>
  <c r="AS41" i="7"/>
  <c r="AR41" i="7"/>
  <c r="AQ41" i="7"/>
  <c r="AP41" i="7"/>
  <c r="AO41" i="7"/>
  <c r="AN41" i="7"/>
  <c r="AM41" i="7"/>
  <c r="AL41" i="7"/>
  <c r="AT37" i="7"/>
  <c r="AS37" i="7"/>
  <c r="AR37" i="7"/>
  <c r="AQ37" i="7"/>
  <c r="AP37" i="7"/>
  <c r="AO37" i="7"/>
  <c r="AN37" i="7"/>
  <c r="AM37" i="7"/>
  <c r="AL37" i="7"/>
  <c r="AT33" i="7"/>
  <c r="AS33" i="7"/>
  <c r="AR33" i="7"/>
  <c r="AQ33" i="7"/>
  <c r="AP33" i="7"/>
  <c r="AO33" i="7"/>
  <c r="AN33" i="7"/>
  <c r="AM33" i="7"/>
  <c r="AL33" i="7"/>
  <c r="AT29" i="7"/>
  <c r="AS29" i="7"/>
  <c r="AR29" i="7"/>
  <c r="AQ29" i="7"/>
  <c r="AP29" i="7"/>
  <c r="AO29" i="7"/>
  <c r="AN29" i="7"/>
  <c r="AM29" i="7"/>
  <c r="AL29" i="7"/>
  <c r="AT23" i="7"/>
  <c r="AS23" i="7"/>
  <c r="AR23" i="7"/>
  <c r="AQ23" i="7"/>
  <c r="AP23" i="7"/>
  <c r="AO23" i="7"/>
  <c r="AN23" i="7"/>
  <c r="AM23" i="7"/>
  <c r="AL23" i="7"/>
  <c r="AT80" i="7"/>
  <c r="AS80" i="7"/>
  <c r="AR80" i="7"/>
  <c r="AQ80" i="7"/>
  <c r="AP80" i="7"/>
  <c r="AO80" i="7"/>
  <c r="AN80" i="7"/>
  <c r="AM80" i="7"/>
  <c r="AL80" i="7"/>
  <c r="AC78" i="7"/>
  <c r="I78" i="7"/>
  <c r="AC77" i="7"/>
  <c r="I77" i="7"/>
  <c r="AC76" i="7"/>
  <c r="I76" i="7"/>
  <c r="AC75" i="7"/>
  <c r="I75" i="7"/>
  <c r="AC74" i="7"/>
  <c r="I74" i="7"/>
  <c r="I73" i="7"/>
  <c r="AC72" i="7"/>
  <c r="I72" i="7"/>
  <c r="I71" i="7"/>
  <c r="AC70" i="7"/>
  <c r="I70" i="7"/>
  <c r="AC69" i="7"/>
  <c r="I69" i="7"/>
  <c r="I68" i="7"/>
  <c r="I67" i="7"/>
  <c r="AC66" i="7"/>
  <c r="I66" i="7"/>
  <c r="I65" i="7"/>
  <c r="AC64" i="7"/>
  <c r="I64" i="7"/>
  <c r="AC63" i="7"/>
  <c r="I63" i="7"/>
  <c r="AC62" i="7"/>
  <c r="I62" i="7"/>
  <c r="I61" i="7"/>
  <c r="I60" i="7"/>
  <c r="I59" i="7"/>
  <c r="AC58" i="7"/>
  <c r="I58" i="7"/>
  <c r="I57" i="7"/>
  <c r="AC125" i="7"/>
  <c r="I125" i="7"/>
  <c r="AC141" i="7"/>
  <c r="I141" i="7"/>
  <c r="H155" i="7"/>
  <c r="H171" i="7"/>
  <c r="H187" i="7"/>
  <c r="AC203" i="7"/>
  <c r="H203" i="7"/>
  <c r="AC225" i="7"/>
  <c r="I225" i="7"/>
  <c r="AC245" i="7"/>
  <c r="I245" i="7"/>
  <c r="AC267" i="7"/>
  <c r="I267" i="7"/>
  <c r="AC283" i="7"/>
  <c r="J283" i="7"/>
  <c r="AC301" i="7"/>
  <c r="I301" i="7"/>
  <c r="AC312" i="7"/>
  <c r="I312" i="7"/>
  <c r="AC319" i="7"/>
  <c r="I319" i="7"/>
  <c r="I347" i="7"/>
  <c r="AC355" i="7"/>
  <c r="I355" i="7"/>
  <c r="AC365" i="7"/>
  <c r="I365" i="7"/>
  <c r="AC409" i="7"/>
  <c r="K409" i="7"/>
  <c r="AC453" i="7"/>
  <c r="K453" i="7"/>
  <c r="AC457" i="7"/>
  <c r="K457" i="7"/>
  <c r="AT122" i="7"/>
  <c r="AS122" i="7"/>
  <c r="AR122" i="7"/>
  <c r="AQ122" i="7"/>
  <c r="AP122" i="7"/>
  <c r="AO122" i="7"/>
  <c r="AN122" i="7"/>
  <c r="AM122" i="7"/>
  <c r="AL122" i="7"/>
  <c r="AS138" i="7"/>
  <c r="AR138" i="7"/>
  <c r="AQ138" i="7"/>
  <c r="AP138" i="7"/>
  <c r="AO138" i="7"/>
  <c r="AN138" i="7"/>
  <c r="AM138" i="7"/>
  <c r="AL138" i="7"/>
  <c r="AT138" i="7"/>
  <c r="AT146" i="7"/>
  <c r="AS146" i="7"/>
  <c r="AR146" i="7"/>
  <c r="AQ146" i="7"/>
  <c r="AP146" i="7"/>
  <c r="AO146" i="7"/>
  <c r="AN146" i="7"/>
  <c r="AM146" i="7"/>
  <c r="AL146" i="7"/>
  <c r="AT150" i="7"/>
  <c r="AS150" i="7"/>
  <c r="AR150" i="7"/>
  <c r="AQ150" i="7"/>
  <c r="AP150" i="7"/>
  <c r="AO150" i="7"/>
  <c r="AN150" i="7"/>
  <c r="AM150" i="7"/>
  <c r="AL150" i="7"/>
  <c r="AT202" i="7"/>
  <c r="AS202" i="7"/>
  <c r="AR202" i="7"/>
  <c r="AQ202" i="7"/>
  <c r="AP202" i="7"/>
  <c r="AO202" i="7"/>
  <c r="AN202" i="7"/>
  <c r="AM202" i="7"/>
  <c r="AL202" i="7"/>
  <c r="AT220" i="7"/>
  <c r="AS220" i="7"/>
  <c r="AR220" i="7"/>
  <c r="AQ220" i="7"/>
  <c r="AP220" i="7"/>
  <c r="AO220" i="7"/>
  <c r="AN220" i="7"/>
  <c r="AM220" i="7"/>
  <c r="AL220" i="7"/>
  <c r="AT228" i="7"/>
  <c r="AS228" i="7"/>
  <c r="AR228" i="7"/>
  <c r="AQ228" i="7"/>
  <c r="AP228" i="7"/>
  <c r="AO228" i="7"/>
  <c r="AN228" i="7"/>
  <c r="AM228" i="7"/>
  <c r="AL228" i="7"/>
  <c r="AT250" i="7"/>
  <c r="AS250" i="7"/>
  <c r="AR250" i="7"/>
  <c r="AQ250" i="7"/>
  <c r="AP250" i="7"/>
  <c r="AO250" i="7"/>
  <c r="AN250" i="7"/>
  <c r="AM250" i="7"/>
  <c r="AL250" i="7"/>
  <c r="AT387" i="7"/>
  <c r="AS387" i="7"/>
  <c r="AR387" i="7"/>
  <c r="AQ387" i="7"/>
  <c r="AP387" i="7"/>
  <c r="AO387" i="7"/>
  <c r="AN387" i="7"/>
  <c r="AM387" i="7"/>
  <c r="AL387" i="7"/>
  <c r="AT397" i="7"/>
  <c r="AS397" i="7"/>
  <c r="AR397" i="7"/>
  <c r="AQ397" i="7"/>
  <c r="AP397" i="7"/>
  <c r="AO397" i="7"/>
  <c r="AN397" i="7"/>
  <c r="AM397" i="7"/>
  <c r="AL397" i="7"/>
  <c r="AC85" i="7"/>
  <c r="I85" i="7"/>
  <c r="AT86" i="7"/>
  <c r="AS86" i="7"/>
  <c r="AR86" i="7"/>
  <c r="AQ86" i="7"/>
  <c r="AP86" i="7"/>
  <c r="AO86" i="7"/>
  <c r="AN86" i="7"/>
  <c r="AM86" i="7"/>
  <c r="AL86" i="7"/>
  <c r="AT88" i="7"/>
  <c r="AS88" i="7"/>
  <c r="AR88" i="7"/>
  <c r="AQ88" i="7"/>
  <c r="AP88" i="7"/>
  <c r="AO88" i="7"/>
  <c r="AN88" i="7"/>
  <c r="AM88" i="7"/>
  <c r="AL88" i="7"/>
  <c r="AK88" i="7"/>
  <c r="AT90" i="7"/>
  <c r="AS90" i="7"/>
  <c r="AR90" i="7"/>
  <c r="AQ90" i="7"/>
  <c r="AP90" i="7"/>
  <c r="AO90" i="7"/>
  <c r="AN90" i="7"/>
  <c r="AM90" i="7"/>
  <c r="AL90" i="7"/>
  <c r="AT93" i="7"/>
  <c r="AS93" i="7"/>
  <c r="AR93" i="7"/>
  <c r="AQ93" i="7"/>
  <c r="AP93" i="7"/>
  <c r="AO93" i="7"/>
  <c r="AN93" i="7"/>
  <c r="AM93" i="7"/>
  <c r="AL93" i="7"/>
  <c r="AQ94" i="7"/>
  <c r="AP94" i="7"/>
  <c r="AO94" i="7"/>
  <c r="AN94" i="7"/>
  <c r="AM94" i="7"/>
  <c r="AL94" i="7"/>
  <c r="AS94" i="7"/>
  <c r="AR94" i="7"/>
  <c r="AT94" i="7"/>
  <c r="AT98" i="7"/>
  <c r="AS98" i="7"/>
  <c r="AR98" i="7"/>
  <c r="AQ98" i="7"/>
  <c r="AP98" i="7"/>
  <c r="AO98" i="7"/>
  <c r="AN98" i="7"/>
  <c r="AM98" i="7"/>
  <c r="AL98" i="7"/>
  <c r="AT99" i="7"/>
  <c r="AS99" i="7"/>
  <c r="AR99" i="7"/>
  <c r="AQ99" i="7"/>
  <c r="AP99" i="7"/>
  <c r="AO99" i="7"/>
  <c r="AN99" i="7"/>
  <c r="AM99" i="7"/>
  <c r="AL99" i="7"/>
  <c r="AT100" i="7"/>
  <c r="AS100" i="7"/>
  <c r="AR100" i="7"/>
  <c r="AQ100" i="7"/>
  <c r="AP100" i="7"/>
  <c r="AO100" i="7"/>
  <c r="AN100" i="7"/>
  <c r="AM100" i="7"/>
  <c r="AL100" i="7"/>
  <c r="AT101" i="7"/>
  <c r="AS101" i="7"/>
  <c r="AR101" i="7"/>
  <c r="AQ101" i="7"/>
  <c r="AP101" i="7"/>
  <c r="AO101" i="7"/>
  <c r="AN101" i="7"/>
  <c r="AM101" i="7"/>
  <c r="AL101" i="7"/>
  <c r="AT102" i="7"/>
  <c r="AS102" i="7"/>
  <c r="AR102" i="7"/>
  <c r="AQ102" i="7"/>
  <c r="AP102" i="7"/>
  <c r="AO102" i="7"/>
  <c r="AN102" i="7"/>
  <c r="AM102" i="7"/>
  <c r="AL102" i="7"/>
  <c r="AP106" i="7"/>
  <c r="AO106" i="7"/>
  <c r="AN106" i="7"/>
  <c r="AM106" i="7"/>
  <c r="AL106" i="7"/>
  <c r="AT106" i="7"/>
  <c r="AS106" i="7"/>
  <c r="AR106" i="7"/>
  <c r="AQ106" i="7"/>
  <c r="AT107" i="7"/>
  <c r="AS107" i="7"/>
  <c r="AR107" i="7"/>
  <c r="AQ107" i="7"/>
  <c r="AP107" i="7"/>
  <c r="AO107" i="7"/>
  <c r="AN107" i="7"/>
  <c r="AM107" i="7"/>
  <c r="AL107" i="7"/>
  <c r="AQ108" i="7"/>
  <c r="AP108" i="7"/>
  <c r="AO108" i="7"/>
  <c r="AN108" i="7"/>
  <c r="AM108" i="7"/>
  <c r="AL108" i="7"/>
  <c r="AT108" i="7"/>
  <c r="AS108" i="7"/>
  <c r="AR108" i="7"/>
  <c r="AT109" i="7"/>
  <c r="AS109" i="7"/>
  <c r="AR109" i="7"/>
  <c r="AQ109" i="7"/>
  <c r="AP109" i="7"/>
  <c r="AO109" i="7"/>
  <c r="AN109" i="7"/>
  <c r="AM109" i="7"/>
  <c r="AL109" i="7"/>
  <c r="AL110" i="7"/>
  <c r="AI110" i="7"/>
  <c r="AT110" i="7"/>
  <c r="AS110" i="7"/>
  <c r="AR110" i="7"/>
  <c r="AQ110" i="7"/>
  <c r="AP110" i="7"/>
  <c r="AO110" i="7"/>
  <c r="AN110" i="7"/>
  <c r="AM110" i="7"/>
  <c r="AT114" i="7"/>
  <c r="AS114" i="7"/>
  <c r="AR114" i="7"/>
  <c r="AQ114" i="7"/>
  <c r="AP114" i="7"/>
  <c r="AO114" i="7"/>
  <c r="AN114" i="7"/>
  <c r="AM114" i="7"/>
  <c r="AL114" i="7"/>
  <c r="AT115" i="7"/>
  <c r="AS115" i="7"/>
  <c r="AR115" i="7"/>
  <c r="AQ115" i="7"/>
  <c r="AP115" i="7"/>
  <c r="AO115" i="7"/>
  <c r="AN115" i="7"/>
  <c r="AM115" i="7"/>
  <c r="AL115" i="7"/>
  <c r="AT116" i="7"/>
  <c r="AS116" i="7"/>
  <c r="AR116" i="7"/>
  <c r="AQ116" i="7"/>
  <c r="AP116" i="7"/>
  <c r="AO116" i="7"/>
  <c r="AN116" i="7"/>
  <c r="AM116" i="7"/>
  <c r="AL116" i="7"/>
  <c r="AT117" i="7"/>
  <c r="AS117" i="7"/>
  <c r="AR117" i="7"/>
  <c r="AQ117" i="7"/>
  <c r="AP117" i="7"/>
  <c r="AO117" i="7"/>
  <c r="AN117" i="7"/>
  <c r="AM117" i="7"/>
  <c r="AL117" i="7"/>
  <c r="AT118" i="7"/>
  <c r="AS118" i="7"/>
  <c r="AR118" i="7"/>
  <c r="AQ118" i="7"/>
  <c r="AP118" i="7"/>
  <c r="AO118" i="7"/>
  <c r="AN118" i="7"/>
  <c r="AM118" i="7"/>
  <c r="AL118" i="7"/>
  <c r="AT245" i="7"/>
  <c r="AS245" i="7"/>
  <c r="AR245" i="7"/>
  <c r="AQ245" i="7"/>
  <c r="AP245" i="7"/>
  <c r="AO245" i="7"/>
  <c r="AN245" i="7"/>
  <c r="AM245" i="7"/>
  <c r="AL245" i="7"/>
  <c r="AT286" i="7"/>
  <c r="AS286" i="7"/>
  <c r="AR286" i="7"/>
  <c r="AQ286" i="7"/>
  <c r="AP286" i="7"/>
  <c r="AO286" i="7"/>
  <c r="AN286" i="7"/>
  <c r="AM286" i="7"/>
  <c r="AL286" i="7"/>
  <c r="AT289" i="7"/>
  <c r="AS289" i="7"/>
  <c r="AR289" i="7"/>
  <c r="AQ289" i="7"/>
  <c r="AP289" i="7"/>
  <c r="AO289" i="7"/>
  <c r="AN289" i="7"/>
  <c r="AM289" i="7"/>
  <c r="AL289" i="7"/>
  <c r="AT299" i="7"/>
  <c r="AS299" i="7"/>
  <c r="AR299" i="7"/>
  <c r="AQ299" i="7"/>
  <c r="AP299" i="7"/>
  <c r="AO299" i="7"/>
  <c r="AN299" i="7"/>
  <c r="AM299" i="7"/>
  <c r="AL299" i="7"/>
  <c r="AT301" i="7"/>
  <c r="AS301" i="7"/>
  <c r="AR301" i="7"/>
  <c r="AQ301" i="7"/>
  <c r="AP301" i="7"/>
  <c r="AO301" i="7"/>
  <c r="AN301" i="7"/>
  <c r="AM301" i="7"/>
  <c r="AL301" i="7"/>
  <c r="AT339" i="7"/>
  <c r="AS339" i="7"/>
  <c r="AR339" i="7"/>
  <c r="AQ339" i="7"/>
  <c r="AP339" i="7"/>
  <c r="AO339" i="7"/>
  <c r="AN339" i="7"/>
  <c r="AM339" i="7"/>
  <c r="AL339" i="7"/>
  <c r="AT347" i="7"/>
  <c r="AS347" i="7"/>
  <c r="AR347" i="7"/>
  <c r="AQ347" i="7"/>
  <c r="AP347" i="7"/>
  <c r="AO347" i="7"/>
  <c r="AN347" i="7"/>
  <c r="AM347" i="7"/>
  <c r="AL347" i="7"/>
  <c r="AQ355" i="7"/>
  <c r="AP355" i="7"/>
  <c r="AO355" i="7"/>
  <c r="AN355" i="7"/>
  <c r="AM355" i="7"/>
  <c r="AL355" i="7"/>
  <c r="AT355" i="7"/>
  <c r="AS355" i="7"/>
  <c r="AR355" i="7"/>
  <c r="AT369" i="7"/>
  <c r="AS369" i="7"/>
  <c r="AR369" i="7"/>
  <c r="AQ369" i="7"/>
  <c r="AP369" i="7"/>
  <c r="AO369" i="7"/>
  <c r="AN369" i="7"/>
  <c r="AM369" i="7"/>
  <c r="AL369" i="7"/>
  <c r="AT457" i="7"/>
  <c r="AS457" i="7"/>
  <c r="AR457" i="7"/>
  <c r="AQ457" i="7"/>
  <c r="AP457" i="7"/>
  <c r="AO457" i="7"/>
  <c r="AN457" i="7"/>
  <c r="AM457" i="7"/>
  <c r="AL457" i="7"/>
  <c r="AT148" i="7"/>
  <c r="AS148" i="7"/>
  <c r="AR148" i="7"/>
  <c r="AQ148" i="7"/>
  <c r="AP148" i="7"/>
  <c r="AO148" i="7"/>
  <c r="AN148" i="7"/>
  <c r="AM148" i="7"/>
  <c r="AL148" i="7"/>
  <c r="AC214" i="7"/>
  <c r="J214" i="7"/>
  <c r="AC230" i="7"/>
  <c r="J230" i="7"/>
  <c r="AC234" i="7"/>
  <c r="I234" i="7"/>
  <c r="AC252" i="7"/>
  <c r="I252" i="7"/>
  <c r="AT291" i="7"/>
  <c r="AS291" i="7"/>
  <c r="AR291" i="7"/>
  <c r="AQ291" i="7"/>
  <c r="AP291" i="7"/>
  <c r="AO291" i="7"/>
  <c r="AN291" i="7"/>
  <c r="AM291" i="7"/>
  <c r="AL291" i="7"/>
  <c r="AN306" i="7"/>
  <c r="AM306" i="7"/>
  <c r="AL306" i="7"/>
  <c r="AI306" i="7"/>
  <c r="AT306" i="7"/>
  <c r="AS306" i="7"/>
  <c r="AR306" i="7"/>
  <c r="AQ306" i="7"/>
  <c r="AP306" i="7"/>
  <c r="AO306" i="7"/>
  <c r="AT324" i="7"/>
  <c r="AS324" i="7"/>
  <c r="AR324" i="7"/>
  <c r="AQ324" i="7"/>
  <c r="AP324" i="7"/>
  <c r="AO324" i="7"/>
  <c r="AN324" i="7"/>
  <c r="AM324" i="7"/>
  <c r="AL324" i="7"/>
  <c r="AC340" i="7"/>
  <c r="I340" i="7"/>
  <c r="AT348" i="7"/>
  <c r="AS348" i="7"/>
  <c r="AR348" i="7"/>
  <c r="AQ348" i="7"/>
  <c r="AP348" i="7"/>
  <c r="AO348" i="7"/>
  <c r="AN348" i="7"/>
  <c r="AM348" i="7"/>
  <c r="AL348" i="7"/>
  <c r="AK348" i="7"/>
  <c r="AC356" i="7"/>
  <c r="I356" i="7"/>
  <c r="AT360" i="7"/>
  <c r="AS360" i="7"/>
  <c r="AR360" i="7"/>
  <c r="AQ360" i="7"/>
  <c r="AP360" i="7"/>
  <c r="AO360" i="7"/>
  <c r="AN360" i="7"/>
  <c r="AM360" i="7"/>
  <c r="AL360" i="7"/>
  <c r="AC368" i="7"/>
  <c r="I368" i="7"/>
  <c r="AT378" i="7"/>
  <c r="AS378" i="7"/>
  <c r="AR378" i="7"/>
  <c r="AQ378" i="7"/>
  <c r="AP378" i="7"/>
  <c r="AO378" i="7"/>
  <c r="AN378" i="7"/>
  <c r="AM378" i="7"/>
  <c r="AL378" i="7"/>
  <c r="AT386" i="7"/>
  <c r="AS386" i="7"/>
  <c r="AR386" i="7"/>
  <c r="AQ386" i="7"/>
  <c r="AP386" i="7"/>
  <c r="AO386" i="7"/>
  <c r="AN386" i="7"/>
  <c r="AM386" i="7"/>
  <c r="AL386" i="7"/>
  <c r="AT394" i="7"/>
  <c r="AS394" i="7"/>
  <c r="AR394" i="7"/>
  <c r="AQ394" i="7"/>
  <c r="AP394" i="7"/>
  <c r="AO394" i="7"/>
  <c r="AN394" i="7"/>
  <c r="AM394" i="7"/>
  <c r="AL394" i="7"/>
  <c r="AC403" i="7"/>
  <c r="I403" i="7"/>
  <c r="AM223" i="7"/>
  <c r="AL223" i="7"/>
  <c r="AT223" i="7"/>
  <c r="AS223" i="7"/>
  <c r="AR223" i="7"/>
  <c r="AQ223" i="7"/>
  <c r="AP223" i="7"/>
  <c r="AO223" i="7"/>
  <c r="AN223" i="7"/>
  <c r="AT246" i="7"/>
  <c r="AS246" i="7"/>
  <c r="AR246" i="7"/>
  <c r="AQ246" i="7"/>
  <c r="AP246" i="7"/>
  <c r="AO246" i="7"/>
  <c r="AN246" i="7"/>
  <c r="AM246" i="7"/>
  <c r="AL246" i="7"/>
  <c r="AT258" i="7"/>
  <c r="AS258" i="7"/>
  <c r="AR258" i="7"/>
  <c r="AQ258" i="7"/>
  <c r="AP258" i="7"/>
  <c r="AO258" i="7"/>
  <c r="AN258" i="7"/>
  <c r="AM258" i="7"/>
  <c r="AL258" i="7"/>
  <c r="AT274" i="7"/>
  <c r="AS274" i="7"/>
  <c r="AR274" i="7"/>
  <c r="AQ274" i="7"/>
  <c r="AP274" i="7"/>
  <c r="AO274" i="7"/>
  <c r="AN274" i="7"/>
  <c r="AM274" i="7"/>
  <c r="AL274" i="7"/>
  <c r="AT280" i="7"/>
  <c r="AS280" i="7"/>
  <c r="AR280" i="7"/>
  <c r="AQ280" i="7"/>
  <c r="AP280" i="7"/>
  <c r="AO280" i="7"/>
  <c r="AN280" i="7"/>
  <c r="AM280" i="7"/>
  <c r="AL280" i="7"/>
  <c r="AT308" i="7"/>
  <c r="AS308" i="7"/>
  <c r="AR308" i="7"/>
  <c r="AQ308" i="7"/>
  <c r="AP308" i="7"/>
  <c r="AO308" i="7"/>
  <c r="AN308" i="7"/>
  <c r="AM308" i="7"/>
  <c r="AL308" i="7"/>
  <c r="AT317" i="7"/>
  <c r="AS317" i="7"/>
  <c r="AR317" i="7"/>
  <c r="AQ317" i="7"/>
  <c r="AP317" i="7"/>
  <c r="AO317" i="7"/>
  <c r="AN317" i="7"/>
  <c r="AM317" i="7"/>
  <c r="AL317" i="7"/>
  <c r="AT346" i="7"/>
  <c r="AS346" i="7"/>
  <c r="AR346" i="7"/>
  <c r="AQ346" i="7"/>
  <c r="AP346" i="7"/>
  <c r="AO346" i="7"/>
  <c r="AN346" i="7"/>
  <c r="AM346" i="7"/>
  <c r="AL346" i="7"/>
  <c r="AT354" i="7"/>
  <c r="AS354" i="7"/>
  <c r="AR354" i="7"/>
  <c r="AQ354" i="7"/>
  <c r="AP354" i="7"/>
  <c r="AO354" i="7"/>
  <c r="AN354" i="7"/>
  <c r="AM354" i="7"/>
  <c r="AL354" i="7"/>
  <c r="AT408" i="7"/>
  <c r="AS408" i="7"/>
  <c r="AR408" i="7"/>
  <c r="AQ408" i="7"/>
  <c r="AP408" i="7"/>
  <c r="AO408" i="7"/>
  <c r="AN408" i="7"/>
  <c r="AM408" i="7"/>
  <c r="AL408" i="7"/>
  <c r="AC232" i="7"/>
  <c r="I232" i="7"/>
  <c r="AC253" i="7"/>
  <c r="J253" i="7"/>
  <c r="AC264" i="7"/>
  <c r="J264" i="7"/>
  <c r="AC276" i="7"/>
  <c r="I276" i="7"/>
  <c r="I294" i="7"/>
  <c r="AC323" i="7"/>
  <c r="I323" i="7"/>
  <c r="AC424" i="7"/>
  <c r="K424" i="7"/>
  <c r="AC435" i="7"/>
  <c r="K435" i="7"/>
  <c r="AT439" i="7"/>
  <c r="AS439" i="7"/>
  <c r="AR439" i="7"/>
  <c r="AQ439" i="7"/>
  <c r="AP439" i="7"/>
  <c r="AO439" i="7"/>
  <c r="AN439" i="7"/>
  <c r="AM439" i="7"/>
  <c r="AL439" i="7"/>
  <c r="AT212" i="7"/>
  <c r="AS212" i="7"/>
  <c r="AR212" i="7"/>
  <c r="AQ212" i="7"/>
  <c r="AP212" i="7"/>
  <c r="AO212" i="7"/>
  <c r="AN212" i="7"/>
  <c r="AM212" i="7"/>
  <c r="AL212" i="7"/>
  <c r="I235" i="7"/>
  <c r="AC244" i="7"/>
  <c r="I244" i="7"/>
  <c r="AC266" i="7"/>
  <c r="I266" i="7"/>
  <c r="AC269" i="7"/>
  <c r="I269" i="7"/>
  <c r="AC278" i="7"/>
  <c r="I278" i="7"/>
  <c r="I281" i="7"/>
  <c r="AC303" i="7"/>
  <c r="J303" i="7"/>
  <c r="K421" i="7"/>
  <c r="J432" i="7"/>
  <c r="AT259" i="7"/>
  <c r="AS259" i="7"/>
  <c r="AR259" i="7"/>
  <c r="AQ259" i="7"/>
  <c r="AP259" i="7"/>
  <c r="AO259" i="7"/>
  <c r="AN259" i="7"/>
  <c r="AM259" i="7"/>
  <c r="AL259" i="7"/>
  <c r="AT282" i="7"/>
  <c r="AS282" i="7"/>
  <c r="AR282" i="7"/>
  <c r="AQ282" i="7"/>
  <c r="AP282" i="7"/>
  <c r="AO282" i="7"/>
  <c r="AN282" i="7"/>
  <c r="AM282" i="7"/>
  <c r="AL282" i="7"/>
  <c r="AT305" i="7"/>
  <c r="AS305" i="7"/>
  <c r="AR305" i="7"/>
  <c r="AQ305" i="7"/>
  <c r="AP305" i="7"/>
  <c r="AO305" i="7"/>
  <c r="AN305" i="7"/>
  <c r="AM305" i="7"/>
  <c r="AL305" i="7"/>
  <c r="I315" i="7"/>
  <c r="AC328" i="7"/>
  <c r="I328" i="7"/>
  <c r="I357" i="7"/>
  <c r="AC429" i="7"/>
  <c r="K429" i="7"/>
  <c r="AC441" i="7"/>
  <c r="K441" i="7"/>
  <c r="AT445" i="7"/>
  <c r="AS445" i="7"/>
  <c r="AR445" i="7"/>
  <c r="AQ445" i="7"/>
  <c r="AP445" i="7"/>
  <c r="AO445" i="7"/>
  <c r="AN445" i="7"/>
  <c r="AM445" i="7"/>
  <c r="AL445" i="7"/>
  <c r="AT216" i="7"/>
  <c r="AS216" i="7"/>
  <c r="AR216" i="7"/>
  <c r="AQ216" i="7"/>
  <c r="AP216" i="7"/>
  <c r="AO216" i="7"/>
  <c r="AN216" i="7"/>
  <c r="AM216" i="7"/>
  <c r="AL216" i="7"/>
  <c r="AT260" i="7"/>
  <c r="AS260" i="7"/>
  <c r="AR260" i="7"/>
  <c r="AQ260" i="7"/>
  <c r="AP260" i="7"/>
  <c r="AO260" i="7"/>
  <c r="AN260" i="7"/>
  <c r="AM260" i="7"/>
  <c r="AL260" i="7"/>
  <c r="AT263" i="7"/>
  <c r="AS263" i="7"/>
  <c r="AR263" i="7"/>
  <c r="AQ263" i="7"/>
  <c r="AP263" i="7"/>
  <c r="AO263" i="7"/>
  <c r="AN263" i="7"/>
  <c r="AM263" i="7"/>
  <c r="AL263" i="7"/>
  <c r="AT272" i="7"/>
  <c r="AS272" i="7"/>
  <c r="AR272" i="7"/>
  <c r="AQ272" i="7"/>
  <c r="AP272" i="7"/>
  <c r="AO272" i="7"/>
  <c r="AN272" i="7"/>
  <c r="AM272" i="7"/>
  <c r="AL272" i="7"/>
  <c r="AT284" i="7"/>
  <c r="AS284" i="7"/>
  <c r="AR284" i="7"/>
  <c r="AQ284" i="7"/>
  <c r="AP284" i="7"/>
  <c r="AO284" i="7"/>
  <c r="AN284" i="7"/>
  <c r="AM284" i="7"/>
  <c r="AL284" i="7"/>
  <c r="AC321" i="7"/>
  <c r="J321" i="7"/>
  <c r="K404" i="7"/>
  <c r="I406" i="7"/>
  <c r="AC419" i="7"/>
  <c r="I419" i="7"/>
  <c r="AC442" i="7"/>
  <c r="K442" i="7"/>
  <c r="AF52" i="7"/>
  <c r="AF202" i="7"/>
  <c r="AF459" i="7"/>
  <c r="R82" i="7"/>
  <c r="T82" i="7" s="1"/>
  <c r="AC52" i="7"/>
  <c r="AF44" i="7"/>
  <c r="R55" i="7"/>
  <c r="T55" i="7" s="1"/>
  <c r="AF70" i="7"/>
  <c r="AF213" i="7"/>
  <c r="AF217" i="7"/>
  <c r="AF230" i="7"/>
  <c r="AF251" i="7"/>
  <c r="AF301" i="7"/>
  <c r="AF343" i="7"/>
  <c r="AF351" i="7"/>
  <c r="AF376" i="7"/>
  <c r="AF380" i="7"/>
  <c r="AF392" i="7"/>
  <c r="AF158" i="7"/>
  <c r="AF166" i="7"/>
  <c r="AF190" i="7"/>
  <c r="AF247" i="7"/>
  <c r="AF256" i="7"/>
  <c r="AF326" i="7"/>
  <c r="AF359" i="7"/>
  <c r="AF453" i="7"/>
  <c r="R85" i="7"/>
  <c r="T85" i="7" s="1"/>
  <c r="R119" i="7"/>
  <c r="T119" i="7" s="1"/>
  <c r="AC128" i="7"/>
  <c r="AC136" i="7"/>
  <c r="AF142" i="7"/>
  <c r="R163" i="7"/>
  <c r="T163" i="7" s="1"/>
  <c r="R167" i="7"/>
  <c r="T167" i="7" s="1"/>
  <c r="R175" i="7"/>
  <c r="T175" i="7" s="1"/>
  <c r="R179" i="7"/>
  <c r="T179" i="7" s="1"/>
  <c r="R183" i="7"/>
  <c r="T183" i="7" s="1"/>
  <c r="R191" i="7"/>
  <c r="T191" i="7" s="1"/>
  <c r="R195" i="7"/>
  <c r="T195" i="7" s="1"/>
  <c r="R203" i="7"/>
  <c r="T203" i="7" s="1"/>
  <c r="R213" i="7"/>
  <c r="T213" i="7" s="1"/>
  <c r="R217" i="7"/>
  <c r="T217" i="7" s="1"/>
  <c r="R225" i="7"/>
  <c r="T225" i="7" s="1"/>
  <c r="R229" i="7"/>
  <c r="T229" i="7" s="1"/>
  <c r="R233" i="7"/>
  <c r="T233" i="7" s="1"/>
  <c r="R237" i="7"/>
  <c r="T237" i="7" s="1"/>
  <c r="R241" i="7"/>
  <c r="T241" i="7" s="1"/>
  <c r="R257" i="7"/>
  <c r="T257" i="7" s="1"/>
  <c r="R261" i="7"/>
  <c r="T261" i="7" s="1"/>
  <c r="AF261" i="7"/>
  <c r="AF271" i="7"/>
  <c r="R273" i="7"/>
  <c r="T273" i="7" s="1"/>
  <c r="R285" i="7"/>
  <c r="T285" i="7" s="1"/>
  <c r="AF285" i="7"/>
  <c r="R297" i="7"/>
  <c r="T297" i="7" s="1"/>
  <c r="R304" i="7"/>
  <c r="T304" i="7" s="1"/>
  <c r="AF312" i="7"/>
  <c r="R316" i="7"/>
  <c r="T316" i="7" s="1"/>
  <c r="R319" i="7"/>
  <c r="T319" i="7" s="1"/>
  <c r="R331" i="7"/>
  <c r="T331" i="7" s="1"/>
  <c r="R343" i="7"/>
  <c r="T343" i="7" s="1"/>
  <c r="R351" i="7"/>
  <c r="T351" i="7" s="1"/>
  <c r="R365" i="7"/>
  <c r="T365" i="7" s="1"/>
  <c r="R411" i="7"/>
  <c r="T411" i="7"/>
  <c r="AF125" i="7"/>
  <c r="AC153" i="7"/>
  <c r="AC161" i="7"/>
  <c r="AC169" i="7"/>
  <c r="AC177" i="7"/>
  <c r="AC193" i="7"/>
  <c r="AC201" i="7"/>
  <c r="AC209" i="7"/>
  <c r="AC258" i="7"/>
  <c r="AF289" i="7"/>
  <c r="AC313" i="7"/>
  <c r="AF333" i="7"/>
  <c r="AC335" i="7"/>
  <c r="R344" i="7"/>
  <c r="T344" i="7" s="1"/>
  <c r="AF349" i="7"/>
  <c r="R372" i="7"/>
  <c r="T372" i="7" s="1"/>
  <c r="AF394" i="7"/>
  <c r="AF407" i="7"/>
  <c r="AF128" i="7"/>
  <c r="AF140" i="7"/>
  <c r="AF153" i="7"/>
  <c r="AF161" i="7"/>
  <c r="AF169" i="7"/>
  <c r="AF177" i="7"/>
  <c r="AF193" i="7"/>
  <c r="AF201" i="7"/>
  <c r="AF209" i="7"/>
  <c r="AF240" i="7"/>
  <c r="AF242" i="7"/>
  <c r="AF335" i="7"/>
  <c r="AF340" i="7"/>
  <c r="AF362" i="7"/>
  <c r="AF370" i="7"/>
  <c r="AF390" i="7"/>
  <c r="AF420" i="7"/>
  <c r="AF421" i="7"/>
  <c r="AF425" i="7"/>
  <c r="AC138" i="7"/>
  <c r="AC379" i="7"/>
  <c r="R338" i="7"/>
  <c r="T338" i="7"/>
  <c r="R373" i="7"/>
  <c r="T373" i="7" s="1"/>
  <c r="R377" i="7"/>
  <c r="T377" i="7" s="1"/>
  <c r="R381" i="7"/>
  <c r="T381" i="7" s="1"/>
  <c r="R385" i="7"/>
  <c r="T385" i="7" s="1"/>
  <c r="R389" i="7"/>
  <c r="T389" i="7" s="1"/>
  <c r="R393" i="7"/>
  <c r="T393" i="7" s="1"/>
  <c r="R395" i="7"/>
  <c r="T395" i="7" s="1"/>
  <c r="R444" i="7"/>
  <c r="T444" i="7" s="1"/>
  <c r="AC126" i="7"/>
  <c r="AC154" i="7"/>
  <c r="R236" i="7"/>
  <c r="T236" i="7" s="1"/>
  <c r="R416" i="7"/>
  <c r="T416" i="7" s="1"/>
  <c r="R290" i="7"/>
  <c r="T290" i="7" s="1"/>
  <c r="R434" i="7"/>
  <c r="T434" i="7" s="1"/>
  <c r="G66" i="2"/>
  <c r="G130" i="2"/>
  <c r="AJ282" i="7"/>
  <c r="AK306" i="7"/>
  <c r="AJ306" i="7"/>
  <c r="AI108" i="7"/>
  <c r="AI76" i="7"/>
  <c r="AI223" i="7"/>
  <c r="AI301" i="7"/>
  <c r="AJ118" i="7"/>
  <c r="AJ22" i="7"/>
  <c r="AJ55" i="7"/>
  <c r="AJ422" i="7"/>
  <c r="AK449" i="7"/>
  <c r="AI65" i="7"/>
  <c r="AJ65" i="7"/>
  <c r="AK420" i="7"/>
  <c r="AK320" i="7"/>
  <c r="AI367" i="7"/>
  <c r="AJ345" i="7"/>
  <c r="AK326" i="7"/>
  <c r="AI149" i="7"/>
  <c r="AH149" i="7"/>
  <c r="AJ149" i="7"/>
  <c r="AK149" i="7"/>
  <c r="AI256" i="7"/>
  <c r="AK256" i="7"/>
  <c r="AK182" i="7"/>
  <c r="AI182" i="7"/>
  <c r="AJ182" i="7"/>
  <c r="AI174" i="7"/>
  <c r="AK451" i="7"/>
  <c r="AK440" i="7"/>
  <c r="AJ441" i="7"/>
  <c r="AI441" i="7"/>
  <c r="AK441" i="7"/>
  <c r="AK240" i="7"/>
  <c r="AI240" i="7"/>
  <c r="AH240" i="7"/>
  <c r="AJ240" i="7"/>
  <c r="AI68" i="7"/>
  <c r="AJ68" i="7"/>
  <c r="AK68" i="7"/>
  <c r="AK25" i="7"/>
  <c r="AI25" i="7"/>
  <c r="AJ25" i="7"/>
  <c r="AJ418" i="7"/>
  <c r="AK418" i="7"/>
  <c r="AI418" i="7"/>
  <c r="AJ444" i="7"/>
  <c r="AK444" i="7"/>
  <c r="AI444" i="7"/>
  <c r="AI389" i="7"/>
  <c r="AJ389" i="7"/>
  <c r="AK389" i="7"/>
  <c r="AK232" i="7"/>
  <c r="AI232" i="7"/>
  <c r="AJ232" i="7"/>
  <c r="AI151" i="7"/>
  <c r="AJ151" i="7"/>
  <c r="AH151" i="7"/>
  <c r="AB151" i="7"/>
  <c r="AK151" i="7"/>
  <c r="AI405" i="7"/>
  <c r="AH405" i="7"/>
  <c r="AJ405" i="7"/>
  <c r="AK405" i="7"/>
  <c r="AK340" i="7"/>
  <c r="AJ340" i="7"/>
  <c r="AI340" i="7"/>
  <c r="AI254" i="7"/>
  <c r="AJ254" i="7"/>
  <c r="AK254" i="7"/>
  <c r="AI230" i="7"/>
  <c r="AH230" i="7"/>
  <c r="AJ230" i="7"/>
  <c r="AK230" i="7"/>
  <c r="AK200" i="7"/>
  <c r="AI200" i="7"/>
  <c r="AH200" i="7"/>
  <c r="AJ200" i="7"/>
  <c r="AK188" i="7"/>
  <c r="AI188" i="7"/>
  <c r="AJ188" i="7"/>
  <c r="AK180" i="7"/>
  <c r="AI180" i="7"/>
  <c r="AJ180" i="7"/>
  <c r="AK168" i="7"/>
  <c r="AI168" i="7"/>
  <c r="AJ168" i="7"/>
  <c r="AK156" i="7"/>
  <c r="AI156" i="7"/>
  <c r="AJ156" i="7"/>
  <c r="AH156" i="7"/>
  <c r="AB156" i="7"/>
  <c r="AJ136" i="7"/>
  <c r="AI136" i="7"/>
  <c r="AH136" i="7"/>
  <c r="AK136" i="7"/>
  <c r="AJ261" i="7"/>
  <c r="AK261" i="7"/>
  <c r="AI261" i="7"/>
  <c r="AJ237" i="7"/>
  <c r="AI237" i="7"/>
  <c r="AK237" i="7"/>
  <c r="AI183" i="7"/>
  <c r="AJ183" i="7"/>
  <c r="AK183" i="7"/>
  <c r="AI171" i="7"/>
  <c r="AH171" i="7"/>
  <c r="AJ171" i="7"/>
  <c r="AK171" i="7"/>
  <c r="AI163" i="7"/>
  <c r="AJ163" i="7"/>
  <c r="AH163" i="7"/>
  <c r="AK163" i="7"/>
  <c r="AK137" i="7"/>
  <c r="AI137" i="7"/>
  <c r="AH137" i="7"/>
  <c r="AJ137" i="7"/>
  <c r="AK129" i="7"/>
  <c r="AI129" i="7"/>
  <c r="AJ129" i="7"/>
  <c r="AH129" i="7"/>
  <c r="AI60" i="7"/>
  <c r="AJ60" i="7"/>
  <c r="AH60" i="7"/>
  <c r="AK60" i="7"/>
  <c r="AI72" i="7"/>
  <c r="AH72" i="7"/>
  <c r="AJ72" i="7"/>
  <c r="AK72" i="7"/>
  <c r="AI78" i="7"/>
  <c r="AH78" i="7"/>
  <c r="AJ78" i="7"/>
  <c r="AK78" i="7"/>
  <c r="AK21" i="7"/>
  <c r="AI21" i="7"/>
  <c r="AJ21" i="7"/>
  <c r="AI40" i="7"/>
  <c r="AJ40" i="7"/>
  <c r="AK40" i="7"/>
  <c r="AI303" i="7"/>
  <c r="AH303" i="7"/>
  <c r="AJ303" i="7"/>
  <c r="AK303" i="7"/>
  <c r="AJ269" i="7"/>
  <c r="AK269" i="7"/>
  <c r="AI269" i="7"/>
  <c r="AI323" i="7"/>
  <c r="AJ323" i="7"/>
  <c r="AK323" i="7"/>
  <c r="AK366" i="7"/>
  <c r="AI366" i="7"/>
  <c r="AJ366" i="7"/>
  <c r="AJ197" i="7"/>
  <c r="AI197" i="7"/>
  <c r="AK197" i="7"/>
  <c r="AI173" i="7"/>
  <c r="AH173" i="7"/>
  <c r="AJ173" i="7"/>
  <c r="AK173" i="7"/>
  <c r="AI147" i="7"/>
  <c r="AJ147" i="7"/>
  <c r="AK147" i="7"/>
  <c r="AJ143" i="7"/>
  <c r="AH143" i="7"/>
  <c r="AI143" i="7"/>
  <c r="AK143" i="7"/>
  <c r="AI127" i="7"/>
  <c r="AH127" i="7"/>
  <c r="AJ127" i="7"/>
  <c r="AK127" i="7"/>
  <c r="AI403" i="7"/>
  <c r="AJ403" i="7"/>
  <c r="AK403" i="7"/>
  <c r="AK372" i="7"/>
  <c r="AI372" i="7"/>
  <c r="AJ372" i="7"/>
  <c r="AH372" i="7"/>
  <c r="AJ234" i="7"/>
  <c r="AK234" i="7"/>
  <c r="AI234" i="7"/>
  <c r="AH234" i="7"/>
  <c r="AJ144" i="7"/>
  <c r="AI144" i="7"/>
  <c r="AK144" i="7"/>
  <c r="AI409" i="7"/>
  <c r="AH409" i="7"/>
  <c r="AJ409" i="7"/>
  <c r="AK409" i="7"/>
  <c r="AI371" i="7"/>
  <c r="AJ371" i="7"/>
  <c r="AK371" i="7"/>
  <c r="AI341" i="7"/>
  <c r="AJ341" i="7"/>
  <c r="AK341" i="7"/>
  <c r="AI273" i="7"/>
  <c r="AH273" i="7"/>
  <c r="AJ273" i="7"/>
  <c r="AK273" i="7"/>
  <c r="AK257" i="7"/>
  <c r="AI257" i="7"/>
  <c r="AJ257" i="7"/>
  <c r="AH257" i="7"/>
  <c r="AI248" i="7"/>
  <c r="AJ248" i="7"/>
  <c r="AK248" i="7"/>
  <c r="AJ112" i="7"/>
  <c r="AI112" i="7"/>
  <c r="AH112" i="7"/>
  <c r="AK112" i="7"/>
  <c r="AK97" i="7"/>
  <c r="AI97" i="7"/>
  <c r="AJ97" i="7"/>
  <c r="AI95" i="7"/>
  <c r="AH95" i="7"/>
  <c r="AJ95" i="7"/>
  <c r="AK95" i="7"/>
  <c r="AK91" i="7"/>
  <c r="AI91" i="7"/>
  <c r="AJ91" i="7"/>
  <c r="AK87" i="7"/>
  <c r="AI87" i="7"/>
  <c r="AJ87" i="7"/>
  <c r="AK310" i="7"/>
  <c r="AI310" i="7"/>
  <c r="AJ310" i="7"/>
  <c r="AH310" i="7"/>
  <c r="AK186" i="7"/>
  <c r="AI186" i="7"/>
  <c r="AH186" i="7"/>
  <c r="AJ186" i="7"/>
  <c r="AJ142" i="7"/>
  <c r="AI142" i="7"/>
  <c r="AH142" i="7"/>
  <c r="AK142" i="7"/>
  <c r="AI280" i="7"/>
  <c r="AI369" i="7"/>
  <c r="AI289" i="7"/>
  <c r="AJ122" i="7"/>
  <c r="AI438" i="7"/>
  <c r="AK63" i="7"/>
  <c r="AI434" i="7"/>
  <c r="AJ454" i="7"/>
  <c r="AK370" i="7"/>
  <c r="AI209" i="7"/>
  <c r="AJ169" i="7"/>
  <c r="AK376" i="7"/>
  <c r="AJ132" i="7"/>
  <c r="AJ190" i="7"/>
  <c r="AJ424" i="7"/>
  <c r="AI424" i="7"/>
  <c r="AK424" i="7"/>
  <c r="AI413" i="7"/>
  <c r="AH413" i="7"/>
  <c r="AA413" i="7"/>
  <c r="AJ413" i="7"/>
  <c r="AK413" i="7"/>
  <c r="AI401" i="7"/>
  <c r="AJ401" i="7"/>
  <c r="AK401" i="7"/>
  <c r="AK362" i="7"/>
  <c r="AI362" i="7"/>
  <c r="AH362" i="7"/>
  <c r="AB362" i="7"/>
  <c r="AJ362" i="7"/>
  <c r="AJ288" i="7"/>
  <c r="AI288" i="7"/>
  <c r="AK288" i="7"/>
  <c r="AJ59" i="7"/>
  <c r="AI66" i="7"/>
  <c r="AH66" i="7"/>
  <c r="AJ66" i="7"/>
  <c r="AK66" i="7"/>
  <c r="AI74" i="7"/>
  <c r="AJ74" i="7"/>
  <c r="AK74" i="7"/>
  <c r="AI34" i="7"/>
  <c r="AH34" i="7"/>
  <c r="AJ34" i="7"/>
  <c r="AK34" i="7"/>
  <c r="AJ453" i="7"/>
  <c r="AI453" i="7"/>
  <c r="AH453" i="7"/>
  <c r="AK453" i="7"/>
  <c r="AJ419" i="7"/>
  <c r="AH419" i="7"/>
  <c r="AA419" i="7"/>
  <c r="AE419" i="7"/>
  <c r="AK419" i="7"/>
  <c r="AI419" i="7"/>
  <c r="AJ429" i="7"/>
  <c r="AK429" i="7"/>
  <c r="AI429" i="7"/>
  <c r="AI393" i="7"/>
  <c r="AH393" i="7"/>
  <c r="AB393" i="7"/>
  <c r="AJ393" i="7"/>
  <c r="AK393" i="7"/>
  <c r="AK381" i="7"/>
  <c r="AI373" i="7"/>
  <c r="AH373" i="7"/>
  <c r="AJ373" i="7"/>
  <c r="AK373" i="7"/>
  <c r="AI361" i="7"/>
  <c r="AJ361" i="7"/>
  <c r="AH361" i="7"/>
  <c r="AK361" i="7"/>
  <c r="AJ268" i="7"/>
  <c r="AK268" i="7"/>
  <c r="AI268" i="7"/>
  <c r="AK390" i="7"/>
  <c r="AJ390" i="7"/>
  <c r="AI390" i="7"/>
  <c r="AK368" i="7"/>
  <c r="AI368" i="7"/>
  <c r="AH368" i="7"/>
  <c r="AA368" i="7"/>
  <c r="AE368" i="7"/>
  <c r="AJ368" i="7"/>
  <c r="AI214" i="7"/>
  <c r="AK192" i="7"/>
  <c r="AI192" i="7"/>
  <c r="AH192" i="7"/>
  <c r="AJ192" i="7"/>
  <c r="AK160" i="7"/>
  <c r="AI160" i="7"/>
  <c r="AH160" i="7"/>
  <c r="AJ160" i="7"/>
  <c r="AI411" i="7"/>
  <c r="AJ411" i="7"/>
  <c r="AH411" i="7"/>
  <c r="AK411" i="7"/>
  <c r="AI365" i="7"/>
  <c r="AH365" i="7"/>
  <c r="AA365" i="7"/>
  <c r="AJ365" i="7"/>
  <c r="AK365" i="7"/>
  <c r="AI331" i="7"/>
  <c r="AJ331" i="7"/>
  <c r="AK331" i="7"/>
  <c r="AJ293" i="7"/>
  <c r="AK293" i="7"/>
  <c r="AI293" i="7"/>
  <c r="AH293" i="7"/>
  <c r="AJ221" i="7"/>
  <c r="AH221" i="7"/>
  <c r="AB221" i="7"/>
  <c r="AI221" i="7"/>
  <c r="AK221" i="7"/>
  <c r="AI391" i="7"/>
  <c r="AH391" i="7"/>
  <c r="AK391" i="7"/>
  <c r="AJ391" i="7"/>
  <c r="AJ425" i="7"/>
  <c r="AK425" i="7"/>
  <c r="AI425" i="7"/>
  <c r="AH425" i="7"/>
  <c r="AJ426" i="7"/>
  <c r="AH426" i="7"/>
  <c r="AA426" i="7"/>
  <c r="AE426" i="7"/>
  <c r="AK426" i="7"/>
  <c r="AI426" i="7"/>
  <c r="AJ459" i="7"/>
  <c r="AI459" i="7"/>
  <c r="AK459" i="7"/>
  <c r="AJ290" i="7"/>
  <c r="AI290" i="7"/>
  <c r="AK290" i="7"/>
  <c r="AI238" i="7"/>
  <c r="AJ238" i="7"/>
  <c r="AK238" i="7"/>
  <c r="AJ437" i="7"/>
  <c r="AK437" i="7"/>
  <c r="AI437" i="7"/>
  <c r="AH437" i="7"/>
  <c r="AB437" i="7"/>
  <c r="AI315" i="7"/>
  <c r="AJ315" i="7"/>
  <c r="AH315" i="7"/>
  <c r="AK315" i="7"/>
  <c r="AK338" i="7"/>
  <c r="AI338" i="7"/>
  <c r="AH338" i="7"/>
  <c r="AB338" i="7"/>
  <c r="AJ338" i="7"/>
  <c r="AJ278" i="7"/>
  <c r="AI278" i="7"/>
  <c r="AH278" i="7"/>
  <c r="AK278" i="7"/>
  <c r="AJ294" i="7"/>
  <c r="AI294" i="7"/>
  <c r="AK294" i="7"/>
  <c r="AJ264" i="7"/>
  <c r="AI264" i="7"/>
  <c r="AK264" i="7"/>
  <c r="AJ262" i="7"/>
  <c r="AI262" i="7"/>
  <c r="AK262" i="7"/>
  <c r="AI157" i="7"/>
  <c r="AJ157" i="7"/>
  <c r="AK157" i="7"/>
  <c r="AJ139" i="7"/>
  <c r="AK139" i="7"/>
  <c r="AI139" i="7"/>
  <c r="AH139" i="7"/>
  <c r="AK380" i="7"/>
  <c r="AJ380" i="7"/>
  <c r="AI380" i="7"/>
  <c r="AI252" i="7"/>
  <c r="AJ252" i="7"/>
  <c r="AH252" i="7"/>
  <c r="AK252" i="7"/>
  <c r="AI204" i="7"/>
  <c r="AJ204" i="7"/>
  <c r="AK204" i="7"/>
  <c r="AI349" i="7"/>
  <c r="AH349" i="7"/>
  <c r="AJ349" i="7"/>
  <c r="AK349" i="7"/>
  <c r="AK316" i="7"/>
  <c r="AI316" i="7"/>
  <c r="AH316" i="7"/>
  <c r="AJ316" i="7"/>
  <c r="AI119" i="7"/>
  <c r="AH119" i="7"/>
  <c r="AJ119" i="7"/>
  <c r="AK119" i="7"/>
  <c r="AK105" i="7"/>
  <c r="AI105" i="7"/>
  <c r="AH105" i="7"/>
  <c r="AJ105" i="7"/>
  <c r="AJ96" i="7"/>
  <c r="AI96" i="7"/>
  <c r="AK96" i="7"/>
  <c r="AK330" i="7"/>
  <c r="AI330" i="7"/>
  <c r="AH330" i="7"/>
  <c r="AB330" i="7"/>
  <c r="AJ330" i="7"/>
  <c r="AK194" i="7"/>
  <c r="AI194" i="7"/>
  <c r="AH194" i="7"/>
  <c r="AJ194" i="7"/>
  <c r="AK170" i="7"/>
  <c r="AI170" i="7"/>
  <c r="AH170" i="7"/>
  <c r="AB170" i="7"/>
  <c r="AJ170" i="7"/>
  <c r="AK154" i="7"/>
  <c r="AI154" i="7"/>
  <c r="AJ154" i="7"/>
  <c r="AJ417" i="7"/>
  <c r="AI417" i="7"/>
  <c r="AK417" i="7"/>
  <c r="AI457" i="7"/>
  <c r="AK94" i="7"/>
  <c r="AK387" i="7"/>
  <c r="AK138" i="7"/>
  <c r="AJ430" i="7"/>
  <c r="AI430" i="7"/>
  <c r="AI452" i="7"/>
  <c r="AJ61" i="7"/>
  <c r="AK249" i="7"/>
  <c r="AK153" i="7"/>
  <c r="AK364" i="7"/>
  <c r="AJ124" i="7"/>
  <c r="AK243" i="7"/>
  <c r="AI199" i="7"/>
  <c r="AK292" i="7"/>
  <c r="AI79" i="7"/>
  <c r="AJ448" i="7"/>
  <c r="AK448" i="7"/>
  <c r="AI448" i="7"/>
  <c r="AH448" i="7"/>
  <c r="AJ432" i="7"/>
  <c r="AK432" i="7"/>
  <c r="AI432" i="7"/>
  <c r="AH432" i="7"/>
  <c r="AI57" i="7"/>
  <c r="AJ57" i="7"/>
  <c r="AH57" i="7"/>
  <c r="AB57" i="7"/>
  <c r="AK57" i="7"/>
  <c r="AI26" i="7"/>
  <c r="AJ26" i="7"/>
  <c r="AK26" i="7"/>
  <c r="AJ442" i="7"/>
  <c r="AH442" i="7"/>
  <c r="AA442" i="7"/>
  <c r="AI442" i="7"/>
  <c r="AK442" i="7"/>
  <c r="AI44" i="7"/>
  <c r="AH44" i="7"/>
  <c r="AJ44" i="7"/>
  <c r="AK44" i="7"/>
  <c r="AK404" i="7"/>
  <c r="AI404" i="7"/>
  <c r="AJ404" i="7"/>
  <c r="AJ236" i="7"/>
  <c r="AJ421" i="7"/>
  <c r="AI421" i="7"/>
  <c r="AK421" i="7"/>
  <c r="AI385" i="7"/>
  <c r="AJ385" i="7"/>
  <c r="AK385" i="7"/>
  <c r="AJ266" i="7"/>
  <c r="AH266" i="7"/>
  <c r="AB266" i="7"/>
  <c r="AI266" i="7"/>
  <c r="AK266" i="7"/>
  <c r="AK412" i="7"/>
  <c r="AI412" i="7"/>
  <c r="AJ412" i="7"/>
  <c r="AK342" i="7"/>
  <c r="AJ342" i="7"/>
  <c r="AH342" i="7"/>
  <c r="AI342" i="7"/>
  <c r="AK374" i="7"/>
  <c r="AI374" i="7"/>
  <c r="AH374" i="7"/>
  <c r="AB374" i="7"/>
  <c r="AJ374" i="7"/>
  <c r="AI329" i="7"/>
  <c r="AJ329" i="7"/>
  <c r="AK329" i="7"/>
  <c r="AJ218" i="7"/>
  <c r="AK218" i="7"/>
  <c r="AI218" i="7"/>
  <c r="AH218" i="7"/>
  <c r="AK208" i="7"/>
  <c r="AI208" i="7"/>
  <c r="AJ208" i="7"/>
  <c r="AH208" i="7"/>
  <c r="AB208" i="7"/>
  <c r="AK196" i="7"/>
  <c r="AI196" i="7"/>
  <c r="AJ196" i="7"/>
  <c r="AK184" i="7"/>
  <c r="AI184" i="7"/>
  <c r="AJ184" i="7"/>
  <c r="AK172" i="7"/>
  <c r="AI172" i="7"/>
  <c r="AH172" i="7"/>
  <c r="AB172" i="7"/>
  <c r="AJ172" i="7"/>
  <c r="AK164" i="7"/>
  <c r="AI164" i="7"/>
  <c r="AH164" i="7"/>
  <c r="AA164" i="7"/>
  <c r="AE164" i="7"/>
  <c r="AJ164" i="7"/>
  <c r="AK152" i="7"/>
  <c r="AI152" i="7"/>
  <c r="AH152" i="7"/>
  <c r="AJ152" i="7"/>
  <c r="AJ128" i="7"/>
  <c r="AI128" i="7"/>
  <c r="AK128" i="7"/>
  <c r="AI343" i="7"/>
  <c r="AJ343" i="7"/>
  <c r="AH343" i="7"/>
  <c r="AK343" i="7"/>
  <c r="AJ297" i="7"/>
  <c r="AH297" i="7"/>
  <c r="AK297" i="7"/>
  <c r="AI297" i="7"/>
  <c r="AK283" i="7"/>
  <c r="AI283" i="7"/>
  <c r="AJ283" i="7"/>
  <c r="AH283" i="7"/>
  <c r="AK267" i="7"/>
  <c r="AI267" i="7"/>
  <c r="AH267" i="7"/>
  <c r="AJ267" i="7"/>
  <c r="AJ241" i="7"/>
  <c r="AK241" i="7"/>
  <c r="AI241" i="7"/>
  <c r="AH241" i="7"/>
  <c r="AJ233" i="7"/>
  <c r="AK233" i="7"/>
  <c r="AI233" i="7"/>
  <c r="AH233" i="7"/>
  <c r="AB233" i="7"/>
  <c r="AJ213" i="7"/>
  <c r="AI213" i="7"/>
  <c r="AK213" i="7"/>
  <c r="AI187" i="7"/>
  <c r="AJ187" i="7"/>
  <c r="AK187" i="7"/>
  <c r="AI179" i="7"/>
  <c r="AH179" i="7"/>
  <c r="AJ179" i="7"/>
  <c r="AK179" i="7"/>
  <c r="AI167" i="7"/>
  <c r="AH167" i="7"/>
  <c r="AJ167" i="7"/>
  <c r="AK167" i="7"/>
  <c r="AI155" i="7"/>
  <c r="AJ155" i="7"/>
  <c r="AH155" i="7"/>
  <c r="AB155" i="7"/>
  <c r="AK155" i="7"/>
  <c r="AK255" i="7"/>
  <c r="AI255" i="7"/>
  <c r="AJ255" i="7"/>
  <c r="AI64" i="7"/>
  <c r="AJ64" i="7"/>
  <c r="AK64" i="7"/>
  <c r="AI75" i="7"/>
  <c r="AH75" i="7"/>
  <c r="AA75" i="7"/>
  <c r="AD75" i="7"/>
  <c r="AJ75" i="7"/>
  <c r="AK75" i="7"/>
  <c r="AK27" i="7"/>
  <c r="AI27" i="7"/>
  <c r="AH27" i="7"/>
  <c r="AA27" i="7"/>
  <c r="AE27" i="7"/>
  <c r="AJ27" i="7"/>
  <c r="AK39" i="7"/>
  <c r="AI39" i="7"/>
  <c r="AJ39" i="7"/>
  <c r="AJ450" i="7"/>
  <c r="AK450" i="7"/>
  <c r="AI450" i="7"/>
  <c r="AH450" i="7"/>
  <c r="AI50" i="7"/>
  <c r="AJ50" i="7"/>
  <c r="AH50" i="7"/>
  <c r="AK50" i="7"/>
  <c r="AI321" i="7"/>
  <c r="AJ321" i="7"/>
  <c r="AK321" i="7"/>
  <c r="AJ300" i="7"/>
  <c r="AI300" i="7"/>
  <c r="AH300" i="7"/>
  <c r="AK300" i="7"/>
  <c r="AJ205" i="7"/>
  <c r="AH205" i="7"/>
  <c r="AB205" i="7"/>
  <c r="AI205" i="7"/>
  <c r="AK205" i="7"/>
  <c r="AI181" i="7"/>
  <c r="AH181" i="7"/>
  <c r="AB181" i="7"/>
  <c r="AJ181" i="7"/>
  <c r="AK181" i="7"/>
  <c r="AI165" i="7"/>
  <c r="AJ165" i="7"/>
  <c r="AK165" i="7"/>
  <c r="AJ131" i="7"/>
  <c r="AK131" i="7"/>
  <c r="AI131" i="7"/>
  <c r="AH131" i="7"/>
  <c r="AK388" i="7"/>
  <c r="AJ388" i="7"/>
  <c r="AI388" i="7"/>
  <c r="AH388" i="7"/>
  <c r="AB388" i="7"/>
  <c r="AI327" i="7"/>
  <c r="AH327" i="7"/>
  <c r="AA327" i="7"/>
  <c r="AD327" i="7"/>
  <c r="AJ327" i="7"/>
  <c r="AK327" i="7"/>
  <c r="AI307" i="7"/>
  <c r="AJ307" i="7"/>
  <c r="AK307" i="7"/>
  <c r="AI295" i="7"/>
  <c r="AJ295" i="7"/>
  <c r="AK295" i="7"/>
  <c r="AK402" i="7"/>
  <c r="AI402" i="7"/>
  <c r="AJ402" i="7"/>
  <c r="AI363" i="7"/>
  <c r="AH363" i="7"/>
  <c r="AJ363" i="7"/>
  <c r="AK363" i="7"/>
  <c r="AJ120" i="7"/>
  <c r="AI120" i="7"/>
  <c r="AK120" i="7"/>
  <c r="AI103" i="7"/>
  <c r="AH103" i="7"/>
  <c r="AJ103" i="7"/>
  <c r="AK103" i="7"/>
  <c r="AK178" i="7"/>
  <c r="AI178" i="7"/>
  <c r="AH178" i="7"/>
  <c r="AJ178" i="7"/>
  <c r="AK162" i="7"/>
  <c r="AI162" i="7"/>
  <c r="AH162" i="7"/>
  <c r="AJ162" i="7"/>
  <c r="AK354" i="7"/>
  <c r="AJ348" i="7"/>
  <c r="AI348" i="7"/>
  <c r="AH348" i="7"/>
  <c r="AA348" i="7"/>
  <c r="AI259" i="7"/>
  <c r="AJ299" i="7"/>
  <c r="AI88" i="7"/>
  <c r="AK38" i="7"/>
  <c r="AJ415" i="7"/>
  <c r="AH415" i="7"/>
  <c r="AK415" i="7"/>
  <c r="AK47" i="7"/>
  <c r="AJ47" i="7"/>
  <c r="AH47" i="7"/>
  <c r="AB47" i="7"/>
  <c r="AJ270" i="7"/>
  <c r="AK447" i="7"/>
  <c r="AK313" i="7"/>
  <c r="AI177" i="7"/>
  <c r="AJ177" i="7"/>
  <c r="AK177" i="7"/>
  <c r="AK410" i="7"/>
  <c r="AJ410" i="7"/>
  <c r="AH410" i="7"/>
  <c r="AB410" i="7"/>
  <c r="AI222" i="7"/>
  <c r="AH222" i="7"/>
  <c r="AK222" i="7"/>
  <c r="AI353" i="7"/>
  <c r="AK322" i="7"/>
  <c r="AI322" i="7"/>
  <c r="AH322" i="7"/>
  <c r="AJ322" i="7"/>
  <c r="AK312" i="7"/>
  <c r="AK251" i="7"/>
  <c r="AI251" i="7"/>
  <c r="AJ251" i="7"/>
  <c r="AJ207" i="7"/>
  <c r="AI207" i="7"/>
  <c r="AK207" i="7"/>
  <c r="AI125" i="7"/>
  <c r="AJ125" i="7"/>
  <c r="AH125" i="7"/>
  <c r="AB125" i="7"/>
  <c r="AK247" i="7"/>
  <c r="AI247" i="7"/>
  <c r="AH247" i="7"/>
  <c r="AJ247" i="7"/>
  <c r="AJ198" i="7"/>
  <c r="AK198" i="7"/>
  <c r="AI166" i="7"/>
  <c r="AI82" i="7"/>
  <c r="AH82" i="7"/>
  <c r="AJ82" i="7"/>
  <c r="AK82" i="7"/>
  <c r="AI416" i="7"/>
  <c r="AI311" i="7"/>
  <c r="AH311" i="7"/>
  <c r="AK311" i="7"/>
  <c r="AI62" i="7"/>
  <c r="AH62" i="7"/>
  <c r="AJ62" i="7"/>
  <c r="AK62" i="7"/>
  <c r="AI71" i="7"/>
  <c r="AH71" i="7"/>
  <c r="AA71" i="7"/>
  <c r="AJ71" i="7"/>
  <c r="AK71" i="7"/>
  <c r="AI77" i="7"/>
  <c r="AH77" i="7"/>
  <c r="AA77" i="7"/>
  <c r="AJ77" i="7"/>
  <c r="AK77" i="7"/>
  <c r="AK406" i="7"/>
  <c r="AI406" i="7"/>
  <c r="AJ406" i="7"/>
  <c r="AH406" i="7"/>
  <c r="AB406" i="7"/>
  <c r="AI395" i="7"/>
  <c r="AH395" i="7"/>
  <c r="AA395" i="7"/>
  <c r="AJ395" i="7"/>
  <c r="AK395" i="7"/>
  <c r="AI377" i="7"/>
  <c r="AJ377" i="7"/>
  <c r="AK377" i="7"/>
  <c r="AI281" i="7"/>
  <c r="AJ281" i="7"/>
  <c r="AH281" i="7"/>
  <c r="AK281" i="7"/>
  <c r="AJ244" i="7"/>
  <c r="AI244" i="7"/>
  <c r="AH244" i="7"/>
  <c r="AB244" i="7"/>
  <c r="AK253" i="7"/>
  <c r="AI253" i="7"/>
  <c r="AH253" i="7"/>
  <c r="AJ253" i="7"/>
  <c r="AK350" i="7"/>
  <c r="AI350" i="7"/>
  <c r="AH350" i="7"/>
  <c r="AJ350" i="7"/>
  <c r="AI399" i="7"/>
  <c r="AJ399" i="7"/>
  <c r="AK399" i="7"/>
  <c r="AK382" i="7"/>
  <c r="AJ382" i="7"/>
  <c r="AI382" i="7"/>
  <c r="AH382" i="7"/>
  <c r="AB382" i="7"/>
  <c r="AK356" i="7"/>
  <c r="AI356" i="7"/>
  <c r="AJ356" i="7"/>
  <c r="AH356" i="7"/>
  <c r="AK334" i="7"/>
  <c r="AJ334" i="7"/>
  <c r="AH334" i="7"/>
  <c r="AJ226" i="7"/>
  <c r="AK226" i="7"/>
  <c r="AI226" i="7"/>
  <c r="AH226" i="7"/>
  <c r="AK176" i="7"/>
  <c r="AJ176" i="7"/>
  <c r="AH176" i="7"/>
  <c r="AK398" i="7"/>
  <c r="AI398" i="7"/>
  <c r="AH398" i="7"/>
  <c r="AJ398" i="7"/>
  <c r="AI351" i="7"/>
  <c r="AJ351" i="7"/>
  <c r="AH351" i="7"/>
  <c r="AK351" i="7"/>
  <c r="AI319" i="7"/>
  <c r="AJ319" i="7"/>
  <c r="AJ225" i="7"/>
  <c r="AK225" i="7"/>
  <c r="AI225" i="7"/>
  <c r="AH225" i="7"/>
  <c r="AA225" i="7"/>
  <c r="AD225" i="7"/>
  <c r="AJ217" i="7"/>
  <c r="AK217" i="7"/>
  <c r="AI217" i="7"/>
  <c r="AH217" i="7"/>
  <c r="AI191" i="7"/>
  <c r="AJ191" i="7"/>
  <c r="AK191" i="7"/>
  <c r="AI159" i="7"/>
  <c r="AH159" i="7"/>
  <c r="AJ159" i="7"/>
  <c r="AK159" i="7"/>
  <c r="AK121" i="7"/>
  <c r="AI121" i="7"/>
  <c r="AJ121" i="7"/>
  <c r="AI325" i="7"/>
  <c r="AJ325" i="7"/>
  <c r="AH325" i="7"/>
  <c r="AK325" i="7"/>
  <c r="AK35" i="7"/>
  <c r="AI35" i="7"/>
  <c r="AH35" i="7"/>
  <c r="AA35" i="7"/>
  <c r="AJ35" i="7"/>
  <c r="AJ56" i="7"/>
  <c r="AK56" i="7"/>
  <c r="AI56" i="7"/>
  <c r="AH56" i="7"/>
  <c r="AB56" i="7"/>
  <c r="AJ443" i="7"/>
  <c r="AI443" i="7"/>
  <c r="AK443" i="7"/>
  <c r="AJ433" i="7"/>
  <c r="AI433" i="7"/>
  <c r="AK433" i="7"/>
  <c r="AJ436" i="7"/>
  <c r="AH436" i="7"/>
  <c r="AK436" i="7"/>
  <c r="AI436" i="7"/>
  <c r="AK275" i="7"/>
  <c r="AI275" i="7"/>
  <c r="AJ275" i="7"/>
  <c r="AJ231" i="7"/>
  <c r="AI231" i="7"/>
  <c r="AH231" i="7"/>
  <c r="AK231" i="7"/>
  <c r="AI357" i="7"/>
  <c r="AJ357" i="7"/>
  <c r="AH357" i="7"/>
  <c r="AA357" i="7"/>
  <c r="AK357" i="7"/>
  <c r="AJ235" i="7"/>
  <c r="AI235" i="7"/>
  <c r="AH235" i="7"/>
  <c r="AK235" i="7"/>
  <c r="AJ431" i="7"/>
  <c r="AI431" i="7"/>
  <c r="AH431" i="7"/>
  <c r="AK431" i="7"/>
  <c r="AJ276" i="7"/>
  <c r="AK276" i="7"/>
  <c r="AI276" i="7"/>
  <c r="AI309" i="7"/>
  <c r="AH309" i="7"/>
  <c r="AB309" i="7"/>
  <c r="AJ309" i="7"/>
  <c r="AK309" i="7"/>
  <c r="AJ227" i="7"/>
  <c r="AI227" i="7"/>
  <c r="AH227" i="7"/>
  <c r="AK227" i="7"/>
  <c r="AJ219" i="7"/>
  <c r="AI219" i="7"/>
  <c r="AK219" i="7"/>
  <c r="AI189" i="7"/>
  <c r="AH189" i="7"/>
  <c r="AB189" i="7"/>
  <c r="AJ189" i="7"/>
  <c r="AK189" i="7"/>
  <c r="AK396" i="7"/>
  <c r="AI396" i="7"/>
  <c r="AH396" i="7"/>
  <c r="AJ396" i="7"/>
  <c r="AK344" i="7"/>
  <c r="AJ344" i="7"/>
  <c r="AI344" i="7"/>
  <c r="AI337" i="7"/>
  <c r="AH337" i="7"/>
  <c r="AJ337" i="7"/>
  <c r="AK337" i="7"/>
  <c r="AI287" i="7"/>
  <c r="AJ287" i="7"/>
  <c r="AH287" i="7"/>
  <c r="AK287" i="7"/>
  <c r="AJ211" i="7"/>
  <c r="AI211" i="7"/>
  <c r="AH211" i="7"/>
  <c r="AK211" i="7"/>
  <c r="AK304" i="7"/>
  <c r="AI304" i="7"/>
  <c r="AJ304" i="7"/>
  <c r="AH304" i="7"/>
  <c r="AB304" i="7"/>
  <c r="AI265" i="7"/>
  <c r="AJ265" i="7"/>
  <c r="AK265" i="7"/>
  <c r="AJ145" i="7"/>
  <c r="AK145" i="7"/>
  <c r="AI145" i="7"/>
  <c r="AK113" i="7"/>
  <c r="AI113" i="7"/>
  <c r="AH113" i="7"/>
  <c r="AA113" i="7"/>
  <c r="AJ113" i="7"/>
  <c r="AI111" i="7"/>
  <c r="AH111" i="7"/>
  <c r="AB111" i="7"/>
  <c r="AJ111" i="7"/>
  <c r="AK111" i="7"/>
  <c r="AJ104" i="7"/>
  <c r="AI104" i="7"/>
  <c r="AH104" i="7"/>
  <c r="AK104" i="7"/>
  <c r="AJ92" i="7"/>
  <c r="AI92" i="7"/>
  <c r="AK92" i="7"/>
  <c r="AK89" i="7"/>
  <c r="AI89" i="7"/>
  <c r="AJ89" i="7"/>
  <c r="AH89" i="7"/>
  <c r="AA89" i="7"/>
  <c r="AK85" i="7"/>
  <c r="AI85" i="7"/>
  <c r="AH85" i="7"/>
  <c r="AB85" i="7"/>
  <c r="AJ85" i="7"/>
  <c r="AJ126" i="7"/>
  <c r="AI126" i="7"/>
  <c r="AK126" i="7"/>
  <c r="AK84" i="7"/>
  <c r="AI84" i="7"/>
  <c r="AH84" i="7"/>
  <c r="AJ84" i="7"/>
  <c r="AJ435" i="7"/>
  <c r="AI435" i="7"/>
  <c r="AH435" i="7"/>
  <c r="AK435" i="7"/>
  <c r="AC298" i="7"/>
  <c r="J298" i="7"/>
  <c r="AT210" i="7"/>
  <c r="AS210" i="7"/>
  <c r="AR210" i="7"/>
  <c r="AQ210" i="7"/>
  <c r="AP210" i="7"/>
  <c r="AO210" i="7"/>
  <c r="AN210" i="7"/>
  <c r="AM210" i="7"/>
  <c r="AL210" i="7"/>
  <c r="R296" i="7"/>
  <c r="T296" i="7" s="1"/>
  <c r="AC296" i="7"/>
  <c r="J296" i="7"/>
  <c r="AF296" i="7"/>
  <c r="AT298" i="7"/>
  <c r="AS298" i="7"/>
  <c r="AR298" i="7"/>
  <c r="AQ298" i="7"/>
  <c r="AP298" i="7"/>
  <c r="AO298" i="7"/>
  <c r="AN298" i="7"/>
  <c r="AM298" i="7"/>
  <c r="AL298" i="7"/>
  <c r="AT296" i="7"/>
  <c r="AS296" i="7"/>
  <c r="AR296" i="7"/>
  <c r="AQ296" i="7"/>
  <c r="AP296" i="7"/>
  <c r="AO296" i="7"/>
  <c r="AN296" i="7"/>
  <c r="AM296" i="7"/>
  <c r="AL296" i="7"/>
  <c r="AC210" i="7"/>
  <c r="J210" i="7"/>
  <c r="AF210" i="7"/>
  <c r="AA189" i="7"/>
  <c r="AE189" i="7"/>
  <c r="AB395" i="7"/>
  <c r="AH92" i="7"/>
  <c r="AH207" i="7"/>
  <c r="AH126" i="7"/>
  <c r="AB126" i="7"/>
  <c r="AH145" i="7"/>
  <c r="AH219" i="7"/>
  <c r="AH276" i="7"/>
  <c r="AH275" i="7"/>
  <c r="AH121" i="7"/>
  <c r="AA121" i="7"/>
  <c r="AD121" i="7"/>
  <c r="AH399" i="7"/>
  <c r="AH402" i="7"/>
  <c r="AH295" i="7"/>
  <c r="AH187" i="7"/>
  <c r="AH329" i="7"/>
  <c r="AH412" i="7"/>
  <c r="AH154" i="7"/>
  <c r="AH96" i="7"/>
  <c r="AH204" i="7"/>
  <c r="AB204" i="7"/>
  <c r="AH380" i="7"/>
  <c r="AH157" i="7"/>
  <c r="AH294" i="7"/>
  <c r="AH238" i="7"/>
  <c r="AH429" i="7"/>
  <c r="AH401" i="7"/>
  <c r="AA401" i="7"/>
  <c r="AH97" i="7"/>
  <c r="AH341" i="7"/>
  <c r="AH144" i="7"/>
  <c r="AH197" i="7"/>
  <c r="AH269" i="7"/>
  <c r="AH40" i="7"/>
  <c r="AH168" i="7"/>
  <c r="AA168" i="7"/>
  <c r="AH254" i="7"/>
  <c r="AH444" i="7"/>
  <c r="AH441" i="7"/>
  <c r="AH182" i="7"/>
  <c r="AA85" i="7"/>
  <c r="AD85" i="7"/>
  <c r="AA309" i="7"/>
  <c r="AD309" i="7"/>
  <c r="AB357" i="7"/>
  <c r="AA56" i="7"/>
  <c r="AB225" i="7"/>
  <c r="AB348" i="7"/>
  <c r="AB300" i="7"/>
  <c r="AA300" i="7"/>
  <c r="AB450" i="7"/>
  <c r="AA450" i="7"/>
  <c r="AB241" i="7"/>
  <c r="AA241" i="7"/>
  <c r="AD241" i="7"/>
  <c r="AB218" i="7"/>
  <c r="AA218" i="7"/>
  <c r="AA266" i="7"/>
  <c r="AD266" i="7"/>
  <c r="AB432" i="7"/>
  <c r="AA432" i="7"/>
  <c r="AA170" i="7"/>
  <c r="AB105" i="7"/>
  <c r="AA105" i="7"/>
  <c r="AB252" i="7"/>
  <c r="AA252" i="7"/>
  <c r="AE252" i="7"/>
  <c r="AB139" i="7"/>
  <c r="AA139" i="7"/>
  <c r="AB278" i="7"/>
  <c r="AA278" i="7"/>
  <c r="AA437" i="7"/>
  <c r="AE437" i="7"/>
  <c r="AA393" i="7"/>
  <c r="AB419" i="7"/>
  <c r="AB453" i="7"/>
  <c r="AA453" i="7"/>
  <c r="AA34" i="7"/>
  <c r="AB34" i="7"/>
  <c r="AB413" i="7"/>
  <c r="AB112" i="7"/>
  <c r="AA112" i="7"/>
  <c r="AH191" i="7"/>
  <c r="AB191" i="7"/>
  <c r="AH377" i="7"/>
  <c r="AH307" i="7"/>
  <c r="AH165" i="7"/>
  <c r="AH321" i="7"/>
  <c r="AH39" i="7"/>
  <c r="AA39" i="7"/>
  <c r="AH255" i="7"/>
  <c r="AH184" i="7"/>
  <c r="AH385" i="7"/>
  <c r="AH26" i="7"/>
  <c r="AH331" i="7"/>
  <c r="AH87" i="7"/>
  <c r="AB87" i="7"/>
  <c r="AH248" i="7"/>
  <c r="AH371" i="7"/>
  <c r="AH147" i="7"/>
  <c r="AH366" i="7"/>
  <c r="AH323" i="7"/>
  <c r="AA323" i="7"/>
  <c r="AH183" i="7"/>
  <c r="AH261" i="7"/>
  <c r="AH180" i="7"/>
  <c r="AA180" i="7"/>
  <c r="AH232" i="7"/>
  <c r="AH389" i="7"/>
  <c r="AH418" i="7"/>
  <c r="AH25" i="7"/>
  <c r="AH68" i="7"/>
  <c r="AB68" i="7"/>
  <c r="AH256" i="7"/>
  <c r="AB89" i="7"/>
  <c r="AB287" i="7"/>
  <c r="AA287" i="7"/>
  <c r="AB396" i="7"/>
  <c r="AA396" i="7"/>
  <c r="AE396" i="7"/>
  <c r="AB226" i="7"/>
  <c r="AA226" i="7"/>
  <c r="AA62" i="7"/>
  <c r="AB62" i="7"/>
  <c r="AA322" i="7"/>
  <c r="AB322" i="7"/>
  <c r="AA410" i="7"/>
  <c r="AE410" i="7"/>
  <c r="AA181" i="7"/>
  <c r="AD181" i="7"/>
  <c r="AB50" i="7"/>
  <c r="AA50" i="7"/>
  <c r="AB75" i="7"/>
  <c r="AB167" i="7"/>
  <c r="AA167" i="7"/>
  <c r="AB152" i="7"/>
  <c r="AA152" i="7"/>
  <c r="AA374" i="7"/>
  <c r="AA44" i="7"/>
  <c r="AB44" i="7"/>
  <c r="AA57" i="7"/>
  <c r="AE57" i="7"/>
  <c r="AB448" i="7"/>
  <c r="AA448" i="7"/>
  <c r="AD448" i="7"/>
  <c r="AB194" i="7"/>
  <c r="AA194" i="7"/>
  <c r="AB425" i="7"/>
  <c r="AA425" i="7"/>
  <c r="AA221" i="7"/>
  <c r="AE221" i="7"/>
  <c r="AB365" i="7"/>
  <c r="AB361" i="7"/>
  <c r="AA361" i="7"/>
  <c r="AB142" i="7"/>
  <c r="AA142" i="7"/>
  <c r="AD142" i="7"/>
  <c r="AB95" i="7"/>
  <c r="AA95" i="7"/>
  <c r="AB409" i="7"/>
  <c r="AA409" i="7"/>
  <c r="AB234" i="7"/>
  <c r="AA234" i="7"/>
  <c r="AD234" i="7"/>
  <c r="AB372" i="7"/>
  <c r="AA372" i="7"/>
  <c r="AB173" i="7"/>
  <c r="AA173" i="7"/>
  <c r="AD173" i="7"/>
  <c r="AB129" i="7"/>
  <c r="AA129" i="7"/>
  <c r="AD129" i="7"/>
  <c r="AB136" i="7"/>
  <c r="AA136" i="7"/>
  <c r="AB405" i="7"/>
  <c r="AA405" i="7"/>
  <c r="AH433" i="7"/>
  <c r="AA433" i="7"/>
  <c r="AH196" i="7"/>
  <c r="AB196" i="7"/>
  <c r="AH262" i="7"/>
  <c r="AH290" i="7"/>
  <c r="AH390" i="7"/>
  <c r="AB390" i="7"/>
  <c r="AH74" i="7"/>
  <c r="AH288" i="7"/>
  <c r="AB288" i="7"/>
  <c r="AH21" i="7"/>
  <c r="AA21" i="7"/>
  <c r="AE21" i="7"/>
  <c r="AH188" i="7"/>
  <c r="AA84" i="7"/>
  <c r="AD84" i="7"/>
  <c r="AB84" i="7"/>
  <c r="AB356" i="7"/>
  <c r="AA356" i="7"/>
  <c r="AE356" i="7"/>
  <c r="AB253" i="7"/>
  <c r="AA253" i="7"/>
  <c r="AA47" i="7"/>
  <c r="AB103" i="7"/>
  <c r="AA103" i="7"/>
  <c r="AB164" i="7"/>
  <c r="AA208" i="7"/>
  <c r="AE208" i="7"/>
  <c r="AA316" i="7"/>
  <c r="AB316" i="7"/>
  <c r="AB349" i="7"/>
  <c r="AA349" i="7"/>
  <c r="AD349" i="7"/>
  <c r="AB411" i="7"/>
  <c r="AA411" i="7"/>
  <c r="AB373" i="7"/>
  <c r="AA373" i="7"/>
  <c r="AB66" i="7"/>
  <c r="AA66" i="7"/>
  <c r="AB273" i="7"/>
  <c r="AA273" i="7"/>
  <c r="AE273" i="7"/>
  <c r="AB127" i="7"/>
  <c r="AA127" i="7"/>
  <c r="AD127" i="7"/>
  <c r="AB303" i="7"/>
  <c r="AA303" i="7"/>
  <c r="AB72" i="7"/>
  <c r="AA72" i="7"/>
  <c r="AB137" i="7"/>
  <c r="AA137" i="7"/>
  <c r="AA163" i="7"/>
  <c r="AB163" i="7"/>
  <c r="AB230" i="7"/>
  <c r="AA230" i="7"/>
  <c r="AD230" i="7"/>
  <c r="AA151" i="7"/>
  <c r="AE151" i="7"/>
  <c r="AB240" i="7"/>
  <c r="AA240" i="7"/>
  <c r="AB149" i="7"/>
  <c r="AA149" i="7"/>
  <c r="AE149" i="7"/>
  <c r="AH443" i="7"/>
  <c r="AH421" i="7"/>
  <c r="AH417" i="7"/>
  <c r="AH264" i="7"/>
  <c r="AH459" i="7"/>
  <c r="AA459" i="7"/>
  <c r="AH268" i="7"/>
  <c r="AH424" i="7"/>
  <c r="AH237" i="7"/>
  <c r="AH340" i="7"/>
  <c r="AB264" i="7"/>
  <c r="AA264" i="7"/>
  <c r="AB459" i="7"/>
  <c r="AE127" i="7"/>
  <c r="AD66" i="7"/>
  <c r="AE66" i="7"/>
  <c r="AE349" i="7"/>
  <c r="AB74" i="7"/>
  <c r="AA74" i="7"/>
  <c r="AE74" i="7"/>
  <c r="AA237" i="7"/>
  <c r="AB237" i="7"/>
  <c r="AB417" i="7"/>
  <c r="AA417" i="7"/>
  <c r="AE316" i="7"/>
  <c r="AD316" i="7"/>
  <c r="AB262" i="7"/>
  <c r="AA262" i="7"/>
  <c r="AD44" i="7"/>
  <c r="AE44" i="7"/>
  <c r="AB256" i="7"/>
  <c r="AA256" i="7"/>
  <c r="AB389" i="7"/>
  <c r="AA389" i="7"/>
  <c r="AB183" i="7"/>
  <c r="AA183" i="7"/>
  <c r="AA371" i="7"/>
  <c r="AB371" i="7"/>
  <c r="AB385" i="7"/>
  <c r="AA385" i="7"/>
  <c r="AB255" i="7"/>
  <c r="AA255" i="7"/>
  <c r="AB307" i="7"/>
  <c r="AA307" i="7"/>
  <c r="AB377" i="7"/>
  <c r="AA377" i="7"/>
  <c r="AE413" i="7"/>
  <c r="AD413" i="7"/>
  <c r="AE35" i="7"/>
  <c r="AD35" i="7"/>
  <c r="AB441" i="7"/>
  <c r="AA441" i="7"/>
  <c r="AB171" i="7"/>
  <c r="AA171" i="7"/>
  <c r="AD171" i="7"/>
  <c r="AB197" i="7"/>
  <c r="AA197" i="7"/>
  <c r="AB310" i="7"/>
  <c r="AA310" i="7"/>
  <c r="AA362" i="7"/>
  <c r="AB368" i="7"/>
  <c r="AB380" i="7"/>
  <c r="AA380" i="7"/>
  <c r="AB442" i="7"/>
  <c r="AA172" i="7"/>
  <c r="AA205" i="7"/>
  <c r="AE205" i="7"/>
  <c r="AB217" i="7"/>
  <c r="AA217" i="7"/>
  <c r="AB431" i="7"/>
  <c r="AA431" i="7"/>
  <c r="AA111" i="7"/>
  <c r="AD113" i="7"/>
  <c r="AE113" i="7"/>
  <c r="AD149" i="7"/>
  <c r="AE240" i="7"/>
  <c r="AD240" i="7"/>
  <c r="AE230" i="7"/>
  <c r="AD137" i="7"/>
  <c r="AE137" i="7"/>
  <c r="AD303" i="7"/>
  <c r="AE303" i="7"/>
  <c r="AD273" i="7"/>
  <c r="AD373" i="7"/>
  <c r="AE373" i="7"/>
  <c r="AD164" i="7"/>
  <c r="AD103" i="7"/>
  <c r="AE103" i="7"/>
  <c r="AD356" i="7"/>
  <c r="AB188" i="7"/>
  <c r="AA188" i="7"/>
  <c r="AB290" i="7"/>
  <c r="AA290" i="7"/>
  <c r="AD290" i="7"/>
  <c r="AA196" i="7"/>
  <c r="AD405" i="7"/>
  <c r="AE405" i="7"/>
  <c r="AE173" i="7"/>
  <c r="AD372" i="7"/>
  <c r="AE372" i="7"/>
  <c r="AD409" i="7"/>
  <c r="AE409" i="7"/>
  <c r="AD361" i="7"/>
  <c r="AE361" i="7"/>
  <c r="AE194" i="7"/>
  <c r="AD194" i="7"/>
  <c r="AD57" i="7"/>
  <c r="AD374" i="7"/>
  <c r="AE374" i="7"/>
  <c r="AD167" i="7"/>
  <c r="AE167" i="7"/>
  <c r="AE50" i="7"/>
  <c r="AD50" i="7"/>
  <c r="AD287" i="7"/>
  <c r="AE287" i="7"/>
  <c r="AB418" i="7"/>
  <c r="AA418" i="7"/>
  <c r="AB261" i="7"/>
  <c r="AA261" i="7"/>
  <c r="AB147" i="7"/>
  <c r="AA147" i="7"/>
  <c r="AB165" i="7"/>
  <c r="AA165" i="7"/>
  <c r="AE165" i="7"/>
  <c r="AB71" i="7"/>
  <c r="AD112" i="7"/>
  <c r="AE112" i="7"/>
  <c r="AD453" i="7"/>
  <c r="AE453" i="7"/>
  <c r="AD393" i="7"/>
  <c r="AE393" i="7"/>
  <c r="AD139" i="7"/>
  <c r="AE139" i="7"/>
  <c r="AE170" i="7"/>
  <c r="AD170" i="7"/>
  <c r="AE266" i="7"/>
  <c r="AD450" i="7"/>
  <c r="AE450" i="7"/>
  <c r="AD357" i="7"/>
  <c r="AE357" i="7"/>
  <c r="AE309" i="7"/>
  <c r="AB182" i="7"/>
  <c r="AA182" i="7"/>
  <c r="AB168" i="7"/>
  <c r="AB269" i="7"/>
  <c r="AA269" i="7"/>
  <c r="AB97" i="7"/>
  <c r="AA97" i="7"/>
  <c r="AB401" i="7"/>
  <c r="AB157" i="7"/>
  <c r="AA157" i="7"/>
  <c r="AB154" i="7"/>
  <c r="AA154" i="7"/>
  <c r="AB329" i="7"/>
  <c r="AA329" i="7"/>
  <c r="AB187" i="7"/>
  <c r="AA187" i="7"/>
  <c r="AB275" i="7"/>
  <c r="AA275" i="7"/>
  <c r="AB145" i="7"/>
  <c r="AA145" i="7"/>
  <c r="AB424" i="7"/>
  <c r="AA424" i="7"/>
  <c r="AE163" i="7"/>
  <c r="AD163" i="7"/>
  <c r="AA390" i="7"/>
  <c r="AE322" i="7"/>
  <c r="AD322" i="7"/>
  <c r="AD62" i="7"/>
  <c r="AE62" i="7"/>
  <c r="AA25" i="7"/>
  <c r="AB25" i="7"/>
  <c r="AB180" i="7"/>
  <c r="AB366" i="7"/>
  <c r="AA366" i="7"/>
  <c r="AD366" i="7"/>
  <c r="AA87" i="7"/>
  <c r="AA26" i="7"/>
  <c r="AB26" i="7"/>
  <c r="AB321" i="7"/>
  <c r="AA321" i="7"/>
  <c r="AD34" i="7"/>
  <c r="AE34" i="7"/>
  <c r="AE348" i="7"/>
  <c r="AD348" i="7"/>
  <c r="AB254" i="7"/>
  <c r="AA254" i="7"/>
  <c r="AA40" i="7"/>
  <c r="AB40" i="7"/>
  <c r="AB341" i="7"/>
  <c r="AA341" i="7"/>
  <c r="AB429" i="7"/>
  <c r="AA429" i="7"/>
  <c r="AB294" i="7"/>
  <c r="AA294" i="7"/>
  <c r="AD294" i="7"/>
  <c r="AB96" i="7"/>
  <c r="AA96" i="7"/>
  <c r="AD96" i="7"/>
  <c r="AB342" i="7"/>
  <c r="AA342" i="7"/>
  <c r="AD342" i="7"/>
  <c r="AB402" i="7"/>
  <c r="AA402" i="7"/>
  <c r="AB247" i="7"/>
  <c r="AA247" i="7"/>
  <c r="AA406" i="7"/>
  <c r="AD406" i="7"/>
  <c r="AB219" i="7"/>
  <c r="AA219" i="7"/>
  <c r="AA126" i="7"/>
  <c r="AB340" i="7"/>
  <c r="AA340" i="7"/>
  <c r="AB421" i="7"/>
  <c r="AA421" i="7"/>
  <c r="AD72" i="7"/>
  <c r="AE72" i="7"/>
  <c r="AE411" i="7"/>
  <c r="AD411" i="7"/>
  <c r="AD208" i="7"/>
  <c r="AD253" i="7"/>
  <c r="AE253" i="7"/>
  <c r="AB21" i="7"/>
  <c r="AD136" i="7"/>
  <c r="AE136" i="7"/>
  <c r="AE129" i="7"/>
  <c r="AE234" i="7"/>
  <c r="AD95" i="7"/>
  <c r="AE95" i="7"/>
  <c r="AE142" i="7"/>
  <c r="AD365" i="7"/>
  <c r="AE365" i="7"/>
  <c r="AD425" i="7"/>
  <c r="AE425" i="7"/>
  <c r="AE448" i="7"/>
  <c r="AD152" i="7"/>
  <c r="AE152" i="7"/>
  <c r="AE327" i="7"/>
  <c r="AD226" i="7"/>
  <c r="AE226" i="7"/>
  <c r="AD396" i="7"/>
  <c r="AD89" i="7"/>
  <c r="AE89" i="7"/>
  <c r="AA68" i="7"/>
  <c r="AD68" i="7"/>
  <c r="AB232" i="7"/>
  <c r="AA232" i="7"/>
  <c r="AB323" i="7"/>
  <c r="AA248" i="7"/>
  <c r="AD248" i="7"/>
  <c r="AB248" i="7"/>
  <c r="AB331" i="7"/>
  <c r="AA331" i="7"/>
  <c r="AE331" i="7"/>
  <c r="AB184" i="7"/>
  <c r="AA184" i="7"/>
  <c r="AB39" i="7"/>
  <c r="AB351" i="7"/>
  <c r="AA351" i="7"/>
  <c r="AD419" i="7"/>
  <c r="AD278" i="7"/>
  <c r="AE278" i="7"/>
  <c r="AD105" i="7"/>
  <c r="AE105" i="7"/>
  <c r="AD432" i="7"/>
  <c r="AE432" i="7"/>
  <c r="AD218" i="7"/>
  <c r="AE218" i="7"/>
  <c r="AE241" i="7"/>
  <c r="AD300" i="7"/>
  <c r="AE300" i="7"/>
  <c r="AE225" i="7"/>
  <c r="AD56" i="7"/>
  <c r="AE56" i="7"/>
  <c r="AE85" i="7"/>
  <c r="AB444" i="7"/>
  <c r="AA444" i="7"/>
  <c r="AE444" i="7"/>
  <c r="AB60" i="7"/>
  <c r="AA60" i="7"/>
  <c r="AD60" i="7"/>
  <c r="AB144" i="7"/>
  <c r="AA144" i="7"/>
  <c r="AB238" i="7"/>
  <c r="AA238" i="7"/>
  <c r="AD238" i="7"/>
  <c r="AA204" i="7"/>
  <c r="AD204" i="7"/>
  <c r="AB412" i="7"/>
  <c r="AA412" i="7"/>
  <c r="AE412" i="7"/>
  <c r="AB297" i="7"/>
  <c r="AA297" i="7"/>
  <c r="AB295" i="7"/>
  <c r="AA295" i="7"/>
  <c r="AA125" i="7"/>
  <c r="AD125" i="7"/>
  <c r="AB77" i="7"/>
  <c r="AB399" i="7"/>
  <c r="AA399" i="7"/>
  <c r="AB159" i="7"/>
  <c r="AA159" i="7"/>
  <c r="AE159" i="7"/>
  <c r="AB276" i="7"/>
  <c r="AA276" i="7"/>
  <c r="AE276" i="7"/>
  <c r="AB104" i="7"/>
  <c r="AA104" i="7"/>
  <c r="AE104" i="7"/>
  <c r="AA207" i="7"/>
  <c r="AE207" i="7"/>
  <c r="AB207" i="7"/>
  <c r="AB211" i="7"/>
  <c r="AA211" i="7"/>
  <c r="AE211" i="7"/>
  <c r="AE248" i="7"/>
  <c r="AE294" i="7"/>
  <c r="AE390" i="7"/>
  <c r="AD390" i="7"/>
  <c r="AD172" i="7"/>
  <c r="AE172" i="7"/>
  <c r="AD368" i="7"/>
  <c r="AD377" i="7"/>
  <c r="AE377" i="7"/>
  <c r="AD207" i="7"/>
  <c r="AE39" i="7"/>
  <c r="AD39" i="7"/>
  <c r="AD21" i="7"/>
  <c r="AE247" i="7"/>
  <c r="AD247" i="7"/>
  <c r="AE342" i="7"/>
  <c r="AD341" i="7"/>
  <c r="AE341" i="7"/>
  <c r="AD321" i="7"/>
  <c r="AE321" i="7"/>
  <c r="AE366" i="7"/>
  <c r="AD276" i="7"/>
  <c r="AE399" i="7"/>
  <c r="AD399" i="7"/>
  <c r="AE125" i="7"/>
  <c r="AD295" i="7"/>
  <c r="AE295" i="7"/>
  <c r="AD144" i="7"/>
  <c r="AE144" i="7"/>
  <c r="AD444" i="7"/>
  <c r="AD323" i="7"/>
  <c r="AE323" i="7"/>
  <c r="AE68" i="7"/>
  <c r="AD421" i="7"/>
  <c r="AE421" i="7"/>
  <c r="AE40" i="7"/>
  <c r="AD40" i="7"/>
  <c r="AD275" i="7"/>
  <c r="AE275" i="7"/>
  <c r="AE187" i="7"/>
  <c r="AD187" i="7"/>
  <c r="AD157" i="7"/>
  <c r="AE157" i="7"/>
  <c r="AD269" i="7"/>
  <c r="AE269" i="7"/>
  <c r="AE182" i="7"/>
  <c r="AD182" i="7"/>
  <c r="AD261" i="7"/>
  <c r="AE261" i="7"/>
  <c r="AD188" i="7"/>
  <c r="AE188" i="7"/>
  <c r="AD371" i="7"/>
  <c r="AE371" i="7"/>
  <c r="AD180" i="7"/>
  <c r="AE180" i="7"/>
  <c r="AD111" i="7"/>
  <c r="AE111" i="7"/>
  <c r="AD310" i="7"/>
  <c r="AE310" i="7"/>
  <c r="AD385" i="7"/>
  <c r="AE385" i="7"/>
  <c r="AD389" i="7"/>
  <c r="AE389" i="7"/>
  <c r="AE262" i="7"/>
  <c r="AD262" i="7"/>
  <c r="AD351" i="7"/>
  <c r="AE351" i="7"/>
  <c r="AD184" i="7"/>
  <c r="AE184" i="7"/>
  <c r="AD232" i="7"/>
  <c r="AE232" i="7"/>
  <c r="AD340" i="7"/>
  <c r="AE340" i="7"/>
  <c r="AE26" i="7"/>
  <c r="AD26" i="7"/>
  <c r="AD25" i="7"/>
  <c r="AE25" i="7"/>
  <c r="AD145" i="7"/>
  <c r="AE145" i="7"/>
  <c r="AD329" i="7"/>
  <c r="AE329" i="7"/>
  <c r="AE154" i="7"/>
  <c r="AD154" i="7"/>
  <c r="AD97" i="7"/>
  <c r="AE97" i="7"/>
  <c r="AD168" i="7"/>
  <c r="AE168" i="7"/>
  <c r="AD71" i="7"/>
  <c r="AE71" i="7"/>
  <c r="AE147" i="7"/>
  <c r="AD147" i="7"/>
  <c r="AD418" i="7"/>
  <c r="AE418" i="7"/>
  <c r="AD196" i="7"/>
  <c r="AE196" i="7"/>
  <c r="AD237" i="7"/>
  <c r="AE237" i="7"/>
  <c r="AD459" i="7"/>
  <c r="AE459" i="7"/>
  <c r="AD126" i="7"/>
  <c r="AE126" i="7"/>
  <c r="AD87" i="7"/>
  <c r="AE87" i="7"/>
  <c r="AD217" i="7"/>
  <c r="AE217" i="7"/>
  <c r="AD307" i="7"/>
  <c r="AE307" i="7"/>
  <c r="AD159" i="7"/>
  <c r="AD297" i="7"/>
  <c r="AE297" i="7"/>
  <c r="AD219" i="7"/>
  <c r="AE219" i="7"/>
  <c r="AD402" i="7"/>
  <c r="AE402" i="7"/>
  <c r="AD429" i="7"/>
  <c r="AE429" i="7"/>
  <c r="AD254" i="7"/>
  <c r="AE254" i="7"/>
  <c r="AD424" i="7"/>
  <c r="AE424" i="7"/>
  <c r="AD431" i="7"/>
  <c r="AE431" i="7"/>
  <c r="AD442" i="7"/>
  <c r="AE442" i="7"/>
  <c r="AE380" i="7"/>
  <c r="AD380" i="7"/>
  <c r="AE362" i="7"/>
  <c r="AD362" i="7"/>
  <c r="AE197" i="7"/>
  <c r="AD197" i="7"/>
  <c r="AD441" i="7"/>
  <c r="AE441" i="7"/>
  <c r="AE255" i="7"/>
  <c r="AD255" i="7"/>
  <c r="AD183" i="7"/>
  <c r="AE183" i="7"/>
  <c r="AE256" i="7"/>
  <c r="AD256" i="7"/>
  <c r="AD433" i="7"/>
  <c r="AE433" i="7"/>
  <c r="AE417" i="7"/>
  <c r="AD417" i="7"/>
  <c r="AD74" i="7"/>
  <c r="AD264" i="7"/>
  <c r="AE264" i="7"/>
  <c r="G468" i="4"/>
  <c r="K468" i="4" s="1"/>
  <c r="AB267" i="7"/>
  <c r="AA267" i="7"/>
  <c r="AB281" i="7"/>
  <c r="AA281" i="7"/>
  <c r="AE77" i="7"/>
  <c r="AD77" i="7"/>
  <c r="AE401" i="7"/>
  <c r="AD401" i="7"/>
  <c r="AB176" i="7"/>
  <c r="AA176" i="7"/>
  <c r="AB311" i="7"/>
  <c r="AA311" i="7"/>
  <c r="AI109" i="7"/>
  <c r="AH109" i="7"/>
  <c r="AJ109" i="7"/>
  <c r="AK109" i="7"/>
  <c r="AK229" i="7"/>
  <c r="AJ229" i="7"/>
  <c r="AI229" i="7"/>
  <c r="AH229" i="7"/>
  <c r="AD205" i="7"/>
  <c r="AD211" i="7"/>
  <c r="AD104" i="7"/>
  <c r="AD252" i="7"/>
  <c r="AD151" i="7"/>
  <c r="AD410" i="7"/>
  <c r="AB433" i="7"/>
  <c r="AK296" i="7"/>
  <c r="AJ296" i="7"/>
  <c r="AI296" i="7"/>
  <c r="AH166" i="7"/>
  <c r="AB178" i="7"/>
  <c r="AA178" i="7"/>
  <c r="AB343" i="7"/>
  <c r="AA343" i="7"/>
  <c r="AB143" i="7"/>
  <c r="AA143" i="7"/>
  <c r="AB78" i="7"/>
  <c r="AA78" i="7"/>
  <c r="AH223" i="7"/>
  <c r="AJ272" i="7"/>
  <c r="AI272" i="7"/>
  <c r="AK272" i="7"/>
  <c r="AK280" i="7"/>
  <c r="AJ280" i="7"/>
  <c r="AH280" i="7"/>
  <c r="AI118" i="7"/>
  <c r="AH118" i="7"/>
  <c r="AK118" i="7"/>
  <c r="AK99" i="7"/>
  <c r="AI99" i="7"/>
  <c r="AH99" i="7"/>
  <c r="AJ99" i="7"/>
  <c r="AJ33" i="7"/>
  <c r="AI33" i="7"/>
  <c r="AH33" i="7"/>
  <c r="AK33" i="7"/>
  <c r="AI30" i="7"/>
  <c r="AK30" i="7"/>
  <c r="AJ30" i="7"/>
  <c r="AI383" i="7"/>
  <c r="AH383" i="7"/>
  <c r="AK383" i="7"/>
  <c r="AJ383" i="7"/>
  <c r="AJ76" i="7"/>
  <c r="AK76" i="7"/>
  <c r="AI193" i="7"/>
  <c r="AJ193" i="7"/>
  <c r="AK193" i="7"/>
  <c r="AJ284" i="7"/>
  <c r="AK284" i="7"/>
  <c r="AI284" i="7"/>
  <c r="AI228" i="7"/>
  <c r="AH228" i="7"/>
  <c r="AK228" i="7"/>
  <c r="AJ228" i="7"/>
  <c r="AI48" i="7"/>
  <c r="AH48" i="7"/>
  <c r="AJ48" i="7"/>
  <c r="AK48" i="7"/>
  <c r="AI175" i="7"/>
  <c r="AJ175" i="7"/>
  <c r="AK175" i="7"/>
  <c r="AE181" i="7"/>
  <c r="AA191" i="7"/>
  <c r="AD437" i="7"/>
  <c r="AA155" i="7"/>
  <c r="AB435" i="7"/>
  <c r="AA435" i="7"/>
  <c r="AB235" i="7"/>
  <c r="AA235" i="7"/>
  <c r="AB350" i="7"/>
  <c r="AA350" i="7"/>
  <c r="AD395" i="7"/>
  <c r="AE395" i="7"/>
  <c r="AB415" i="7"/>
  <c r="AA415" i="7"/>
  <c r="AB283" i="7"/>
  <c r="AA283" i="7"/>
  <c r="AB391" i="7"/>
  <c r="AA391" i="7"/>
  <c r="AH76" i="7"/>
  <c r="AJ263" i="7"/>
  <c r="AK263" i="7"/>
  <c r="AI263" i="7"/>
  <c r="AJ408" i="7"/>
  <c r="AK408" i="7"/>
  <c r="AI408" i="7"/>
  <c r="AJ274" i="7"/>
  <c r="AI274" i="7"/>
  <c r="AK274" i="7"/>
  <c r="AK386" i="7"/>
  <c r="AJ386" i="7"/>
  <c r="AI386" i="7"/>
  <c r="AH386" i="7"/>
  <c r="AK291" i="7"/>
  <c r="AI291" i="7"/>
  <c r="AJ291" i="7"/>
  <c r="AI117" i="7"/>
  <c r="AH117" i="7"/>
  <c r="AJ117" i="7"/>
  <c r="AK117" i="7"/>
  <c r="AI101" i="7"/>
  <c r="AJ101" i="7"/>
  <c r="AK101" i="7"/>
  <c r="AJ98" i="7"/>
  <c r="AK98" i="7"/>
  <c r="AI98" i="7"/>
  <c r="AH98" i="7"/>
  <c r="AI220" i="7"/>
  <c r="AH220" i="7"/>
  <c r="AJ220" i="7"/>
  <c r="AK220" i="7"/>
  <c r="AK150" i="7"/>
  <c r="AJ150" i="7"/>
  <c r="AI150" i="7"/>
  <c r="AK80" i="7"/>
  <c r="AI80" i="7"/>
  <c r="AH80" i="7"/>
  <c r="AJ80" i="7"/>
  <c r="AJ37" i="7"/>
  <c r="AK37" i="7"/>
  <c r="AI37" i="7"/>
  <c r="AH37" i="7"/>
  <c r="AI313" i="7"/>
  <c r="AH313" i="7"/>
  <c r="AJ313" i="7"/>
  <c r="AK336" i="7"/>
  <c r="AI336" i="7"/>
  <c r="AH336" i="7"/>
  <c r="AJ336" i="7"/>
  <c r="AI279" i="7"/>
  <c r="AJ279" i="7"/>
  <c r="AK279" i="7"/>
  <c r="AE406" i="7"/>
  <c r="AD331" i="7"/>
  <c r="AE171" i="7"/>
  <c r="AE75" i="7"/>
  <c r="AB443" i="7"/>
  <c r="AA443" i="7"/>
  <c r="AA330" i="7"/>
  <c r="AA338" i="7"/>
  <c r="AK210" i="7"/>
  <c r="AI210" i="7"/>
  <c r="AH452" i="7"/>
  <c r="AA452" i="7"/>
  <c r="AE452" i="7"/>
  <c r="AB119" i="7"/>
  <c r="AA119" i="7"/>
  <c r="AB315" i="7"/>
  <c r="AA315" i="7"/>
  <c r="AB160" i="7"/>
  <c r="AA160" i="7"/>
  <c r="AJ354" i="7"/>
  <c r="AI354" i="7"/>
  <c r="AK378" i="7"/>
  <c r="AI378" i="7"/>
  <c r="AJ378" i="7"/>
  <c r="AI347" i="7"/>
  <c r="AH347" i="7"/>
  <c r="AJ347" i="7"/>
  <c r="AK347" i="7"/>
  <c r="AJ107" i="7"/>
  <c r="AI107" i="7"/>
  <c r="AK107" i="7"/>
  <c r="AJ146" i="7"/>
  <c r="AI146" i="7"/>
  <c r="AH146" i="7"/>
  <c r="AK146" i="7"/>
  <c r="AK23" i="7"/>
  <c r="AI23" i="7"/>
  <c r="AJ23" i="7"/>
  <c r="AK41" i="7"/>
  <c r="AI41" i="7"/>
  <c r="AH41" i="7"/>
  <c r="AJ41" i="7"/>
  <c r="AJ36" i="7"/>
  <c r="AI36" i="7"/>
  <c r="AH36" i="7"/>
  <c r="AK36" i="7"/>
  <c r="AI67" i="7"/>
  <c r="AJ67" i="7"/>
  <c r="AK67" i="7"/>
  <c r="AK43" i="7"/>
  <c r="AI43" i="7"/>
  <c r="AJ43" i="7"/>
  <c r="AJ140" i="7"/>
  <c r="AI140" i="7"/>
  <c r="AK140" i="7"/>
  <c r="AJ245" i="7"/>
  <c r="AI245" i="7"/>
  <c r="AK245" i="7"/>
  <c r="AI333" i="7"/>
  <c r="AJ333" i="7"/>
  <c r="AK333" i="7"/>
  <c r="AI69" i="7"/>
  <c r="AH69" i="7"/>
  <c r="AJ69" i="7"/>
  <c r="AK69" i="7"/>
  <c r="AD165" i="7"/>
  <c r="AE204" i="7"/>
  <c r="AE60" i="7"/>
  <c r="AA244" i="7"/>
  <c r="AA288" i="7"/>
  <c r="AD47" i="7"/>
  <c r="AE47" i="7"/>
  <c r="AB327" i="7"/>
  <c r="AK298" i="7"/>
  <c r="AJ298" i="7"/>
  <c r="AI298" i="7"/>
  <c r="AB363" i="7"/>
  <c r="AA363" i="7"/>
  <c r="AI260" i="7"/>
  <c r="AH260" i="7"/>
  <c r="AJ260" i="7"/>
  <c r="AK260" i="7"/>
  <c r="AI258" i="7"/>
  <c r="AH258" i="7"/>
  <c r="AJ258" i="7"/>
  <c r="AK258" i="7"/>
  <c r="AI148" i="7"/>
  <c r="AK148" i="7"/>
  <c r="AJ148" i="7"/>
  <c r="AJ116" i="7"/>
  <c r="AI116" i="7"/>
  <c r="AH116" i="7"/>
  <c r="AK116" i="7"/>
  <c r="AJ114" i="7"/>
  <c r="AI114" i="7"/>
  <c r="AK114" i="7"/>
  <c r="AK397" i="7"/>
  <c r="AI397" i="7"/>
  <c r="AH397" i="7"/>
  <c r="AJ397" i="7"/>
  <c r="AI58" i="7"/>
  <c r="AH58" i="7"/>
  <c r="AJ58" i="7"/>
  <c r="AK58" i="7"/>
  <c r="AI70" i="7"/>
  <c r="AJ70" i="7"/>
  <c r="AK70" i="7"/>
  <c r="AJ215" i="7"/>
  <c r="AI215" i="7"/>
  <c r="AK215" i="7"/>
  <c r="AK314" i="7"/>
  <c r="AI314" i="7"/>
  <c r="AH314" i="7"/>
  <c r="AJ314" i="7"/>
  <c r="AK400" i="7"/>
  <c r="AI400" i="7"/>
  <c r="AH400" i="7"/>
  <c r="AJ400" i="7"/>
  <c r="AJ242" i="7"/>
  <c r="AK242" i="7"/>
  <c r="AI242" i="7"/>
  <c r="AH242" i="7"/>
  <c r="AA179" i="7"/>
  <c r="AB179" i="7"/>
  <c r="AE290" i="7"/>
  <c r="AE96" i="7"/>
  <c r="AB268" i="7"/>
  <c r="AA268" i="7"/>
  <c r="AA382" i="7"/>
  <c r="AJ210" i="7"/>
  <c r="AB222" i="7"/>
  <c r="AA222" i="7"/>
  <c r="AB131" i="7"/>
  <c r="AA131" i="7"/>
  <c r="AB200" i="7"/>
  <c r="AA200" i="7"/>
  <c r="AI305" i="7"/>
  <c r="AH305" i="7"/>
  <c r="AJ305" i="7"/>
  <c r="AK305" i="7"/>
  <c r="AK346" i="7"/>
  <c r="AJ346" i="7"/>
  <c r="AI346" i="7"/>
  <c r="AH346" i="7"/>
  <c r="AK457" i="7"/>
  <c r="AJ457" i="7"/>
  <c r="AH457" i="7"/>
  <c r="AI339" i="7"/>
  <c r="AH339" i="7"/>
  <c r="AJ339" i="7"/>
  <c r="AK339" i="7"/>
  <c r="AI299" i="7"/>
  <c r="AH299" i="7"/>
  <c r="AK299" i="7"/>
  <c r="AI387" i="7"/>
  <c r="AH387" i="7"/>
  <c r="AJ387" i="7"/>
  <c r="AK22" i="7"/>
  <c r="AI22" i="7"/>
  <c r="AH22" i="7"/>
  <c r="AI83" i="7"/>
  <c r="AH83" i="7"/>
  <c r="AK83" i="7"/>
  <c r="AJ83" i="7"/>
  <c r="AJ123" i="7"/>
  <c r="AI123" i="7"/>
  <c r="AH123" i="7"/>
  <c r="AK123" i="7"/>
  <c r="AK352" i="7"/>
  <c r="AI352" i="7"/>
  <c r="AH352" i="7"/>
  <c r="AJ352" i="7"/>
  <c r="AH259" i="7"/>
  <c r="AJ259" i="7"/>
  <c r="AK259" i="7"/>
  <c r="AJ28" i="7"/>
  <c r="AK28" i="7"/>
  <c r="AI28" i="7"/>
  <c r="AI161" i="7"/>
  <c r="AH161" i="7"/>
  <c r="AJ161" i="7"/>
  <c r="AK161" i="7"/>
  <c r="AI458" i="7"/>
  <c r="AJ458" i="7"/>
  <c r="AK458" i="7"/>
  <c r="AJ31" i="7"/>
  <c r="AK31" i="7"/>
  <c r="AI31" i="7"/>
  <c r="AH31" i="7"/>
  <c r="AE238" i="7"/>
  <c r="AA233" i="7"/>
  <c r="AE84" i="7"/>
  <c r="AB337" i="7"/>
  <c r="AA337" i="7"/>
  <c r="AB227" i="7"/>
  <c r="AA227" i="7"/>
  <c r="AB398" i="7"/>
  <c r="AA398" i="7"/>
  <c r="AA334" i="7"/>
  <c r="AB334" i="7"/>
  <c r="AB82" i="7"/>
  <c r="AA82" i="7"/>
  <c r="AB162" i="7"/>
  <c r="AA162" i="7"/>
  <c r="AB293" i="7"/>
  <c r="AA293" i="7"/>
  <c r="AB192" i="7"/>
  <c r="AA192" i="7"/>
  <c r="AJ216" i="7"/>
  <c r="AK216" i="7"/>
  <c r="AI216" i="7"/>
  <c r="AK439" i="7"/>
  <c r="AJ439" i="7"/>
  <c r="AI439" i="7"/>
  <c r="AI360" i="7"/>
  <c r="AK360" i="7"/>
  <c r="AJ360" i="7"/>
  <c r="AK289" i="7"/>
  <c r="AJ289" i="7"/>
  <c r="AK93" i="7"/>
  <c r="AI93" i="7"/>
  <c r="AH93" i="7"/>
  <c r="AJ93" i="7"/>
  <c r="AJ86" i="7"/>
  <c r="AK86" i="7"/>
  <c r="AI86" i="7"/>
  <c r="AH86" i="7"/>
  <c r="AK438" i="7"/>
  <c r="AJ438" i="7"/>
  <c r="AH438" i="7"/>
  <c r="AJ452" i="7"/>
  <c r="AK452" i="7"/>
  <c r="AJ407" i="7"/>
  <c r="AK407" i="7"/>
  <c r="AI407" i="7"/>
  <c r="AB231" i="7"/>
  <c r="AA231" i="7"/>
  <c r="AK308" i="7"/>
  <c r="AI308" i="7"/>
  <c r="AH308" i="7"/>
  <c r="AJ308" i="7"/>
  <c r="AK195" i="7"/>
  <c r="AI195" i="7"/>
  <c r="AJ195" i="7"/>
  <c r="AK203" i="7"/>
  <c r="AI203" i="7"/>
  <c r="AH203" i="7"/>
  <c r="AJ203" i="7"/>
  <c r="AD412" i="7"/>
  <c r="AE121" i="7"/>
  <c r="AD221" i="7"/>
  <c r="AD189" i="7"/>
  <c r="AB121" i="7"/>
  <c r="AB92" i="7"/>
  <c r="AA92" i="7"/>
  <c r="AB325" i="7"/>
  <c r="AA325" i="7"/>
  <c r="AH289" i="7"/>
  <c r="AB186" i="7"/>
  <c r="AA186" i="7"/>
  <c r="AB257" i="7"/>
  <c r="AA257" i="7"/>
  <c r="AI282" i="7"/>
  <c r="AH282" i="7"/>
  <c r="AK282" i="7"/>
  <c r="AJ317" i="7"/>
  <c r="AI317" i="7"/>
  <c r="AK317" i="7"/>
  <c r="AJ286" i="7"/>
  <c r="AI286" i="7"/>
  <c r="AH286" i="7"/>
  <c r="AK286" i="7"/>
  <c r="AJ102" i="7"/>
  <c r="AK102" i="7"/>
  <c r="AI102" i="7"/>
  <c r="AH102" i="7"/>
  <c r="AI90" i="7"/>
  <c r="AH90" i="7"/>
  <c r="AJ90" i="7"/>
  <c r="AK90" i="7"/>
  <c r="AI250" i="7"/>
  <c r="AH250" i="7"/>
  <c r="AJ250" i="7"/>
  <c r="AK250" i="7"/>
  <c r="AI29" i="7"/>
  <c r="AH29" i="7"/>
  <c r="AJ29" i="7"/>
  <c r="AK29" i="7"/>
  <c r="AI456" i="7"/>
  <c r="AJ456" i="7"/>
  <c r="AK456" i="7"/>
  <c r="AJ134" i="7"/>
  <c r="AI134" i="7"/>
  <c r="AK134" i="7"/>
  <c r="AH251" i="7"/>
  <c r="AH177" i="7"/>
  <c r="AH120" i="7"/>
  <c r="AH213" i="7"/>
  <c r="AH128" i="7"/>
  <c r="AH404" i="7"/>
  <c r="AI61" i="7"/>
  <c r="AH61" i="7"/>
  <c r="AJ209" i="7"/>
  <c r="AH209" i="7"/>
  <c r="AH91" i="7"/>
  <c r="AH65" i="7"/>
  <c r="AI375" i="7"/>
  <c r="AJ375" i="7"/>
  <c r="AK375" i="7"/>
  <c r="AI32" i="7"/>
  <c r="AH32" i="7"/>
  <c r="AJ32" i="7"/>
  <c r="AK32" i="7"/>
  <c r="AK454" i="7"/>
  <c r="AI454" i="7"/>
  <c r="AH454" i="7"/>
  <c r="AI249" i="7"/>
  <c r="AJ249" i="7"/>
  <c r="AI185" i="7"/>
  <c r="AH185" i="7"/>
  <c r="AJ185" i="7"/>
  <c r="AK185" i="7"/>
  <c r="AI153" i="7"/>
  <c r="AH153" i="7"/>
  <c r="AJ153" i="7"/>
  <c r="AJ367" i="7"/>
  <c r="AK367" i="7"/>
  <c r="AI326" i="7"/>
  <c r="AJ326" i="7"/>
  <c r="AH198" i="7"/>
  <c r="AJ174" i="7"/>
  <c r="AK174" i="7"/>
  <c r="AK59" i="7"/>
  <c r="AI59" i="7"/>
  <c r="AH59" i="7"/>
  <c r="AJ54" i="7"/>
  <c r="AK54" i="7"/>
  <c r="AI54" i="7"/>
  <c r="AH54" i="7"/>
  <c r="R298" i="7"/>
  <c r="T298" i="7" s="1"/>
  <c r="AF298" i="7"/>
  <c r="AJ214" i="7"/>
  <c r="AH214" i="7"/>
  <c r="AK214" i="7"/>
  <c r="AJ285" i="7"/>
  <c r="AK285" i="7"/>
  <c r="AI285" i="7"/>
  <c r="AB113" i="7"/>
  <c r="AH344" i="7"/>
  <c r="AB436" i="7"/>
  <c r="AA436" i="7"/>
  <c r="AH367" i="7"/>
  <c r="AH301" i="7"/>
  <c r="AH306" i="7"/>
  <c r="AJ369" i="7"/>
  <c r="AH369" i="7"/>
  <c r="AK369" i="7"/>
  <c r="AK55" i="7"/>
  <c r="AI55" i="7"/>
  <c r="AH55" i="7"/>
  <c r="AJ353" i="7"/>
  <c r="AH353" i="7"/>
  <c r="AK353" i="7"/>
  <c r="AJ243" i="7"/>
  <c r="AI243" i="7"/>
  <c r="AK190" i="7"/>
  <c r="AI190" i="7"/>
  <c r="AH190" i="7"/>
  <c r="AJ166" i="7"/>
  <c r="AK166" i="7"/>
  <c r="AJ416" i="7"/>
  <c r="AH416" i="7"/>
  <c r="AK416" i="7"/>
  <c r="AI379" i="7"/>
  <c r="AH379" i="7"/>
  <c r="AJ379" i="7"/>
  <c r="AK379" i="7"/>
  <c r="AJ223" i="7"/>
  <c r="AK223" i="7"/>
  <c r="AJ115" i="7"/>
  <c r="AK115" i="7"/>
  <c r="AI115" i="7"/>
  <c r="AH115" i="7"/>
  <c r="AJ110" i="7"/>
  <c r="AH110" i="7"/>
  <c r="AK110" i="7"/>
  <c r="AJ106" i="7"/>
  <c r="AK106" i="7"/>
  <c r="AI106" i="7"/>
  <c r="AH106" i="7"/>
  <c r="AK202" i="7"/>
  <c r="AI202" i="7"/>
  <c r="AH202" i="7"/>
  <c r="AK45" i="7"/>
  <c r="AI45" i="7"/>
  <c r="AH45" i="7"/>
  <c r="AJ45" i="7"/>
  <c r="AK427" i="7"/>
  <c r="AI427" i="7"/>
  <c r="AI73" i="7"/>
  <c r="AH73" i="7"/>
  <c r="AJ73" i="7"/>
  <c r="AK73" i="7"/>
  <c r="AJ370" i="7"/>
  <c r="AI370" i="7"/>
  <c r="AJ135" i="7"/>
  <c r="AK135" i="7"/>
  <c r="AK392" i="7"/>
  <c r="AI392" i="7"/>
  <c r="AH392" i="7"/>
  <c r="AJ392" i="7"/>
  <c r="AJ364" i="7"/>
  <c r="AI364" i="7"/>
  <c r="AJ239" i="7"/>
  <c r="AI239" i="7"/>
  <c r="AK239" i="7"/>
  <c r="AI132" i="7"/>
  <c r="AH132" i="7"/>
  <c r="AK132" i="7"/>
  <c r="AJ271" i="7"/>
  <c r="AK271" i="7"/>
  <c r="AI271" i="7"/>
  <c r="AH271" i="7"/>
  <c r="AI359" i="7"/>
  <c r="AH359" i="7"/>
  <c r="AJ359" i="7"/>
  <c r="AK359" i="7"/>
  <c r="AK224" i="7"/>
  <c r="AI224" i="7"/>
  <c r="AH224" i="7"/>
  <c r="AJ224" i="7"/>
  <c r="AK328" i="7"/>
  <c r="AI328" i="7"/>
  <c r="AH328" i="7"/>
  <c r="AJ328" i="7"/>
  <c r="AI236" i="7"/>
  <c r="AH236" i="7"/>
  <c r="AK236" i="7"/>
  <c r="AB35" i="7"/>
  <c r="AH265" i="7"/>
  <c r="AH430" i="7"/>
  <c r="AH403" i="7"/>
  <c r="AJ202" i="7"/>
  <c r="AI24" i="7"/>
  <c r="AH24" i="7"/>
  <c r="AJ24" i="7"/>
  <c r="AK24" i="7"/>
  <c r="AI38" i="7"/>
  <c r="AH38" i="7"/>
  <c r="AJ38" i="7"/>
  <c r="AJ446" i="7"/>
  <c r="AK446" i="7"/>
  <c r="AI446" i="7"/>
  <c r="AH446" i="7"/>
  <c r="AI422" i="7"/>
  <c r="AH422" i="7"/>
  <c r="AK422" i="7"/>
  <c r="AJ423" i="7"/>
  <c r="AI423" i="7"/>
  <c r="AH423" i="7"/>
  <c r="AK423" i="7"/>
  <c r="AI63" i="7"/>
  <c r="AJ63" i="7"/>
  <c r="AI270" i="7"/>
  <c r="AH270" i="7"/>
  <c r="AK270" i="7"/>
  <c r="AI335" i="7"/>
  <c r="AJ335" i="7"/>
  <c r="AK335" i="7"/>
  <c r="AJ201" i="7"/>
  <c r="AK201" i="7"/>
  <c r="AI201" i="7"/>
  <c r="AH201" i="7"/>
  <c r="AI169" i="7"/>
  <c r="AH169" i="7"/>
  <c r="AK169" i="7"/>
  <c r="AI345" i="7"/>
  <c r="AH345" i="7"/>
  <c r="AK345" i="7"/>
  <c r="AK158" i="7"/>
  <c r="AI158" i="7"/>
  <c r="AH158" i="7"/>
  <c r="AJ158" i="7"/>
  <c r="AI440" i="7"/>
  <c r="AH440" i="7"/>
  <c r="AJ440" i="7"/>
  <c r="AI381" i="7"/>
  <c r="AH381" i="7"/>
  <c r="AJ381" i="7"/>
  <c r="AH174" i="7"/>
  <c r="AJ445" i="7"/>
  <c r="AK445" i="7"/>
  <c r="AI212" i="7"/>
  <c r="AH212" i="7"/>
  <c r="AJ212" i="7"/>
  <c r="AK212" i="7"/>
  <c r="AK246" i="7"/>
  <c r="AI246" i="7"/>
  <c r="AH246" i="7"/>
  <c r="AK324" i="7"/>
  <c r="AI324" i="7"/>
  <c r="AJ324" i="7"/>
  <c r="AI355" i="7"/>
  <c r="AH355" i="7"/>
  <c r="AJ355" i="7"/>
  <c r="AK355" i="7"/>
  <c r="AJ301" i="7"/>
  <c r="AK301" i="7"/>
  <c r="AK100" i="7"/>
  <c r="AJ100" i="7"/>
  <c r="AJ94" i="7"/>
  <c r="AI94" i="7"/>
  <c r="AI138" i="7"/>
  <c r="AH138" i="7"/>
  <c r="AJ138" i="7"/>
  <c r="AK49" i="7"/>
  <c r="AI49" i="7"/>
  <c r="AH49" i="7"/>
  <c r="AJ49" i="7"/>
  <c r="AJ130" i="7"/>
  <c r="AK130" i="7"/>
  <c r="AI130" i="7"/>
  <c r="AH130" i="7"/>
  <c r="AK384" i="7"/>
  <c r="AJ384" i="7"/>
  <c r="AI384" i="7"/>
  <c r="AH384" i="7"/>
  <c r="AK358" i="7"/>
  <c r="AI358" i="7"/>
  <c r="AH358" i="7"/>
  <c r="AJ358" i="7"/>
  <c r="AI320" i="7"/>
  <c r="AH320" i="7"/>
  <c r="AJ320" i="7"/>
  <c r="AI124" i="7"/>
  <c r="AH124" i="7"/>
  <c r="AK124" i="7"/>
  <c r="AI312" i="7"/>
  <c r="AJ312" i="7"/>
  <c r="AJ292" i="7"/>
  <c r="AI292" i="7"/>
  <c r="AI206" i="7"/>
  <c r="AH206" i="7"/>
  <c r="AJ206" i="7"/>
  <c r="AK206" i="7"/>
  <c r="AJ42" i="7"/>
  <c r="AK42" i="7"/>
  <c r="AI42" i="7"/>
  <c r="AH42" i="7"/>
  <c r="AJ79" i="7"/>
  <c r="AH79" i="7"/>
  <c r="AK79" i="7"/>
  <c r="AA156" i="7"/>
  <c r="AA388" i="7"/>
  <c r="AA304" i="7"/>
  <c r="AH319" i="7"/>
  <c r="AI447" i="7"/>
  <c r="AH447" i="7"/>
  <c r="AH64" i="7"/>
  <c r="AK46" i="7"/>
  <c r="AI135" i="7"/>
  <c r="AH135" i="7"/>
  <c r="AI100" i="7"/>
  <c r="AH100" i="7"/>
  <c r="AJ246" i="7"/>
  <c r="AK394" i="7"/>
  <c r="AI394" i="7"/>
  <c r="AH394" i="7"/>
  <c r="AJ394" i="7"/>
  <c r="AK122" i="7"/>
  <c r="AI122" i="7"/>
  <c r="AH122" i="7"/>
  <c r="AK414" i="7"/>
  <c r="AI414" i="7"/>
  <c r="AH414" i="7"/>
  <c r="AJ414" i="7"/>
  <c r="AJ449" i="7"/>
  <c r="AI449" i="7"/>
  <c r="AH449" i="7"/>
  <c r="AJ434" i="7"/>
  <c r="AH434" i="7"/>
  <c r="AK434" i="7"/>
  <c r="AJ420" i="7"/>
  <c r="AI420" i="7"/>
  <c r="AK302" i="7"/>
  <c r="AI302" i="7"/>
  <c r="AJ302" i="7"/>
  <c r="AJ141" i="7"/>
  <c r="AK141" i="7"/>
  <c r="AI141" i="7"/>
  <c r="AJ451" i="7"/>
  <c r="AI451" i="7"/>
  <c r="AJ88" i="7"/>
  <c r="AH88" i="7"/>
  <c r="AI46" i="7"/>
  <c r="AH46" i="7"/>
  <c r="AJ427" i="7"/>
  <c r="AI445" i="7"/>
  <c r="AH445" i="7"/>
  <c r="AK108" i="7"/>
  <c r="AJ108" i="7"/>
  <c r="AH108" i="7"/>
  <c r="AI376" i="7"/>
  <c r="AH376" i="7"/>
  <c r="AJ376" i="7"/>
  <c r="AK199" i="7"/>
  <c r="AJ199" i="7"/>
  <c r="AH199" i="7"/>
  <c r="AI133" i="7"/>
  <c r="AH133" i="7"/>
  <c r="AJ133" i="7"/>
  <c r="AK133" i="7"/>
  <c r="AS428" i="7"/>
  <c r="AR428" i="7"/>
  <c r="AQ428" i="7"/>
  <c r="AP428" i="7"/>
  <c r="AO428" i="7"/>
  <c r="AN428" i="7"/>
  <c r="AM428" i="7"/>
  <c r="AL428" i="7"/>
  <c r="AN455" i="7"/>
  <c r="AM455" i="7"/>
  <c r="AL455" i="7"/>
  <c r="AN81" i="7"/>
  <c r="AM81" i="7"/>
  <c r="AL81" i="7"/>
  <c r="AS81" i="7"/>
  <c r="AR81" i="7"/>
  <c r="AQ81" i="7"/>
  <c r="AP81" i="7"/>
  <c r="AO81" i="7"/>
  <c r="AT81" i="7"/>
  <c r="AF402" i="7"/>
  <c r="R402" i="7"/>
  <c r="T402" i="7" s="1"/>
  <c r="AF111" i="7"/>
  <c r="R111" i="7"/>
  <c r="T111" i="7" s="1"/>
  <c r="R129" i="7"/>
  <c r="T129" i="7"/>
  <c r="R124" i="7"/>
  <c r="T124" i="7" s="1"/>
  <c r="AC124" i="7"/>
  <c r="I375" i="4"/>
  <c r="J311" i="4"/>
  <c r="R75" i="7"/>
  <c r="T75" i="7" s="1"/>
  <c r="AF75" i="7"/>
  <c r="AC131" i="7"/>
  <c r="R131" i="7"/>
  <c r="T131" i="7" s="1"/>
  <c r="AS455" i="7"/>
  <c r="AR455" i="7"/>
  <c r="AQ455" i="7"/>
  <c r="AP455" i="7"/>
  <c r="AO455" i="7"/>
  <c r="R98" i="7"/>
  <c r="T98" i="7" s="1"/>
  <c r="R63" i="7"/>
  <c r="T63" i="7" s="1"/>
  <c r="AF63" i="7"/>
  <c r="AC327" i="7"/>
  <c r="AF327" i="7"/>
  <c r="R327" i="7"/>
  <c r="T327" i="7"/>
  <c r="J253" i="4"/>
  <c r="AF78" i="7"/>
  <c r="AF234" i="7"/>
  <c r="AF401" i="7"/>
  <c r="R401" i="7"/>
  <c r="T401" i="7" s="1"/>
  <c r="AF101" i="7"/>
  <c r="R101" i="7"/>
  <c r="T101" i="7" s="1"/>
  <c r="AF391" i="7"/>
  <c r="R391" i="7"/>
  <c r="T391" i="7" s="1"/>
  <c r="R118" i="7"/>
  <c r="T118" i="7" s="1"/>
  <c r="AF118" i="7"/>
  <c r="R125" i="7"/>
  <c r="T125" i="7" s="1"/>
  <c r="AF252" i="7"/>
  <c r="R252" i="7"/>
  <c r="T252" i="7" s="1"/>
  <c r="R388" i="7"/>
  <c r="T388" i="7" s="1"/>
  <c r="AF388" i="7"/>
  <c r="R414" i="7"/>
  <c r="T414" i="7"/>
  <c r="AC414" i="7"/>
  <c r="AC325" i="7"/>
  <c r="R424" i="7"/>
  <c r="T424" i="7"/>
  <c r="AF424" i="7"/>
  <c r="I316" i="4"/>
  <c r="R72" i="1"/>
  <c r="M72" i="1"/>
  <c r="F286" i="2"/>
  <c r="H286" i="2"/>
  <c r="I286" i="2"/>
  <c r="J286" i="2"/>
  <c r="G298" i="2"/>
  <c r="I298" i="2"/>
  <c r="J298" i="2"/>
  <c r="F298" i="2"/>
  <c r="H298" i="2"/>
  <c r="AF62" i="7"/>
  <c r="R355" i="7"/>
  <c r="T355" i="7" s="1"/>
  <c r="R208" i="7"/>
  <c r="T208" i="7" s="1"/>
  <c r="AC208" i="7"/>
  <c r="R287" i="7"/>
  <c r="T287" i="7" s="1"/>
  <c r="AC287" i="7"/>
  <c r="R307" i="7"/>
  <c r="T307" i="7" s="1"/>
  <c r="R264" i="7"/>
  <c r="T264" i="7" s="1"/>
  <c r="AF264" i="7"/>
  <c r="AF194" i="7"/>
  <c r="R194" i="7"/>
  <c r="T194" i="7" s="1"/>
  <c r="R89" i="7"/>
  <c r="T89" i="7" s="1"/>
  <c r="R352" i="7"/>
  <c r="T352" i="7" s="1"/>
  <c r="R135" i="7"/>
  <c r="T135" i="7" s="1"/>
  <c r="AF135" i="7"/>
  <c r="AC151" i="7"/>
  <c r="AF151" i="7"/>
  <c r="R64" i="7"/>
  <c r="T64" i="7" s="1"/>
  <c r="AF74" i="7"/>
  <c r="AF141" i="7"/>
  <c r="R112" i="7"/>
  <c r="T112" i="7" s="1"/>
  <c r="R358" i="7"/>
  <c r="T358" i="7" s="1"/>
  <c r="R127" i="7"/>
  <c r="T127" i="7"/>
  <c r="AC127" i="7"/>
  <c r="AF165" i="7"/>
  <c r="R165" i="7"/>
  <c r="T165" i="7" s="1"/>
  <c r="AC165" i="7"/>
  <c r="R268" i="7"/>
  <c r="T268" i="7" s="1"/>
  <c r="R412" i="7"/>
  <c r="T412" i="7" s="1"/>
  <c r="R267" i="7"/>
  <c r="T267" i="7" s="1"/>
  <c r="R375" i="7"/>
  <c r="T375" i="7" s="1"/>
  <c r="AF110" i="7"/>
  <c r="R322" i="7"/>
  <c r="T322" i="7" s="1"/>
  <c r="AF291" i="7"/>
  <c r="R291" i="7"/>
  <c r="T291" i="7" s="1"/>
  <c r="AC291" i="7"/>
  <c r="AF404" i="7"/>
  <c r="R450" i="7"/>
  <c r="T450" i="7" s="1"/>
  <c r="N56" i="1"/>
  <c r="R56" i="1"/>
  <c r="G274" i="2"/>
  <c r="F274" i="2"/>
  <c r="H274" i="2"/>
  <c r="I274" i="2"/>
  <c r="J274" i="2"/>
  <c r="G243" i="2"/>
  <c r="H243" i="2"/>
  <c r="R162" i="7"/>
  <c r="T162" i="7" s="1"/>
  <c r="R197" i="7"/>
  <c r="T197" i="7" s="1"/>
  <c r="H220" i="2"/>
  <c r="G220" i="2"/>
  <c r="G191" i="1"/>
  <c r="N191" i="1"/>
  <c r="P191" i="1"/>
  <c r="R191" i="1"/>
  <c r="R408" i="7"/>
  <c r="T408" i="7"/>
  <c r="R263" i="7"/>
  <c r="T263" i="7" s="1"/>
  <c r="I350" i="4"/>
  <c r="K88" i="1"/>
  <c r="R88" i="1"/>
  <c r="I336" i="2"/>
  <c r="J336" i="2"/>
  <c r="F336" i="2"/>
  <c r="F158" i="2"/>
  <c r="H158" i="2"/>
  <c r="I158" i="2"/>
  <c r="J158" i="2"/>
  <c r="H145" i="2"/>
  <c r="G145" i="2"/>
  <c r="G139" i="2"/>
  <c r="F139" i="2"/>
  <c r="H139" i="2"/>
  <c r="I139" i="2"/>
  <c r="J139" i="2"/>
  <c r="F118" i="2"/>
  <c r="I118" i="2"/>
  <c r="J118" i="2"/>
  <c r="F104" i="2"/>
  <c r="H104" i="2"/>
  <c r="G104" i="2"/>
  <c r="I104" i="2"/>
  <c r="J104" i="2"/>
  <c r="R114" i="1"/>
  <c r="AC132" i="7"/>
  <c r="AC160" i="7"/>
  <c r="AC189" i="7"/>
  <c r="AC249" i="7"/>
  <c r="AC408" i="7"/>
  <c r="R223" i="7"/>
  <c r="T223" i="7" s="1"/>
  <c r="R115" i="1"/>
  <c r="M132" i="1"/>
  <c r="R132" i="1"/>
  <c r="F231" i="2"/>
  <c r="H231" i="2"/>
  <c r="I231" i="2"/>
  <c r="J231" i="2"/>
  <c r="G231" i="2"/>
  <c r="H253" i="2"/>
  <c r="G253" i="2"/>
  <c r="H259" i="2"/>
  <c r="G259" i="2"/>
  <c r="H325" i="2"/>
  <c r="G325" i="2"/>
  <c r="I12" i="2"/>
  <c r="I13" i="2"/>
  <c r="K79" i="1"/>
  <c r="R79" i="1"/>
  <c r="G117" i="1"/>
  <c r="N117" i="1"/>
  <c r="P117" i="1"/>
  <c r="R117" i="1"/>
  <c r="G113" i="1"/>
  <c r="M113" i="1"/>
  <c r="P113" i="1"/>
  <c r="G109" i="1"/>
  <c r="M109" i="1"/>
  <c r="P109" i="1"/>
  <c r="R109" i="1"/>
  <c r="G105" i="1"/>
  <c r="J105" i="1"/>
  <c r="F19" i="1"/>
  <c r="I251" i="2"/>
  <c r="J251" i="2"/>
  <c r="F251" i="2"/>
  <c r="H251" i="2"/>
  <c r="G266" i="2"/>
  <c r="F266" i="2"/>
  <c r="H266" i="2"/>
  <c r="R428" i="7"/>
  <c r="T428" i="7" s="1"/>
  <c r="R215" i="7"/>
  <c r="T215" i="7" s="1"/>
  <c r="R35" i="1"/>
  <c r="J35" i="1"/>
  <c r="I215" i="2"/>
  <c r="J215" i="2"/>
  <c r="F215" i="2"/>
  <c r="F278" i="2"/>
  <c r="H278" i="2"/>
  <c r="I278" i="2"/>
  <c r="J278" i="2"/>
  <c r="G278" i="2"/>
  <c r="I312" i="2"/>
  <c r="J312" i="2"/>
  <c r="F312" i="2"/>
  <c r="H312" i="2"/>
  <c r="G47" i="1"/>
  <c r="I47" i="1"/>
  <c r="P47" i="1"/>
  <c r="G164" i="1"/>
  <c r="P164" i="1"/>
  <c r="R164" i="1"/>
  <c r="R126" i="1"/>
  <c r="K126" i="1"/>
  <c r="H240" i="2"/>
  <c r="G240" i="2"/>
  <c r="F310" i="2"/>
  <c r="H310" i="2"/>
  <c r="G310" i="2"/>
  <c r="I310" i="2"/>
  <c r="J310" i="2"/>
  <c r="G62" i="1"/>
  <c r="N62" i="1"/>
  <c r="P62" i="1"/>
  <c r="R62" i="1"/>
  <c r="G223" i="2"/>
  <c r="F223" i="2"/>
  <c r="H223" i="2"/>
  <c r="G241" i="2"/>
  <c r="H241" i="2"/>
  <c r="G249" i="2"/>
  <c r="H249" i="2"/>
  <c r="F261" i="2"/>
  <c r="H261" i="2"/>
  <c r="G261" i="2"/>
  <c r="F308" i="2"/>
  <c r="H308" i="2"/>
  <c r="I308" i="2"/>
  <c r="J308" i="2"/>
  <c r="R272" i="7"/>
  <c r="T272" i="7" s="1"/>
  <c r="R284" i="7"/>
  <c r="T284" i="7" s="1"/>
  <c r="R60" i="1"/>
  <c r="F270" i="2"/>
  <c r="H270" i="2"/>
  <c r="I270" i="2"/>
  <c r="J270" i="2"/>
  <c r="I280" i="2"/>
  <c r="J280" i="2"/>
  <c r="G280" i="2"/>
  <c r="F280" i="2"/>
  <c r="H280" i="2"/>
  <c r="F293" i="2"/>
  <c r="H293" i="2"/>
  <c r="D17" i="2"/>
  <c r="E13" i="2"/>
  <c r="O13" i="2"/>
  <c r="G13" i="2"/>
  <c r="G129" i="1"/>
  <c r="M129" i="1"/>
  <c r="P129" i="1"/>
  <c r="G125" i="1"/>
  <c r="K125" i="1"/>
  <c r="P125" i="1"/>
  <c r="R125" i="1"/>
  <c r="B204" i="1"/>
  <c r="F204" i="1"/>
  <c r="F302" i="2"/>
  <c r="H302" i="2"/>
  <c r="G302" i="2"/>
  <c r="G306" i="2"/>
  <c r="F306" i="2"/>
  <c r="H306" i="2"/>
  <c r="I112" i="2"/>
  <c r="J112" i="2"/>
  <c r="F13" i="2"/>
  <c r="H76" i="2"/>
  <c r="G76" i="2"/>
  <c r="F197" i="2"/>
  <c r="H197" i="2"/>
  <c r="G197" i="2"/>
  <c r="G185" i="2"/>
  <c r="I106" i="2"/>
  <c r="J106" i="2"/>
  <c r="F106" i="2"/>
  <c r="H106" i="2"/>
  <c r="F99" i="2"/>
  <c r="H99" i="2"/>
  <c r="I99" i="2"/>
  <c r="J99" i="2"/>
  <c r="G92" i="2"/>
  <c r="F92" i="2"/>
  <c r="H92" i="2"/>
  <c r="F41" i="2"/>
  <c r="I41" i="2"/>
  <c r="J41" i="2" s="1"/>
  <c r="I35" i="2"/>
  <c r="J35" i="2" s="1"/>
  <c r="G141" i="1"/>
  <c r="M141" i="1"/>
  <c r="P141" i="1"/>
  <c r="R141" i="1"/>
  <c r="G29" i="4"/>
  <c r="I29" i="4" s="1"/>
  <c r="G72" i="4"/>
  <c r="I72" i="4" s="1"/>
  <c r="G328" i="2"/>
  <c r="G237" i="2"/>
  <c r="I266" i="2"/>
  <c r="J266" i="2"/>
  <c r="I302" i="2"/>
  <c r="J302" i="2"/>
  <c r="I306" i="2"/>
  <c r="J306" i="2"/>
  <c r="F314" i="2"/>
  <c r="H314" i="2"/>
  <c r="I185" i="2"/>
  <c r="J185" i="2"/>
  <c r="I61" i="2"/>
  <c r="J61" i="2"/>
  <c r="H143" i="2"/>
  <c r="G143" i="2"/>
  <c r="G87" i="2"/>
  <c r="H87" i="2"/>
  <c r="G40" i="2"/>
  <c r="H40" i="2"/>
  <c r="G191" i="2"/>
  <c r="F191" i="2"/>
  <c r="H191" i="2"/>
  <c r="F184" i="2"/>
  <c r="H184" i="2"/>
  <c r="G184" i="2"/>
  <c r="G133" i="2"/>
  <c r="H133" i="2"/>
  <c r="F127" i="2"/>
  <c r="H127" i="2"/>
  <c r="I127" i="2"/>
  <c r="J127" i="2"/>
  <c r="F77" i="2"/>
  <c r="H77" i="2"/>
  <c r="G77" i="2"/>
  <c r="F57" i="2"/>
  <c r="H57" i="2"/>
  <c r="P58" i="1"/>
  <c r="G58" i="1"/>
  <c r="N58" i="1"/>
  <c r="E190" i="5"/>
  <c r="R111" i="1"/>
  <c r="P40" i="1"/>
  <c r="R40" i="1"/>
  <c r="P63" i="1"/>
  <c r="R63" i="1"/>
  <c r="R38" i="1"/>
  <c r="G114" i="1"/>
  <c r="N114" i="1"/>
  <c r="R84" i="1"/>
  <c r="I207" i="2"/>
  <c r="J207" i="2"/>
  <c r="I209" i="2"/>
  <c r="J209" i="2"/>
  <c r="F217" i="2"/>
  <c r="I218" i="2"/>
  <c r="J218" i="2"/>
  <c r="I223" i="2"/>
  <c r="J223" i="2"/>
  <c r="I225" i="2"/>
  <c r="J225" i="2"/>
  <c r="I235" i="2"/>
  <c r="J235" i="2"/>
  <c r="F235" i="2"/>
  <c r="F269" i="2"/>
  <c r="H269" i="2"/>
  <c r="G269" i="2"/>
  <c r="I293" i="2"/>
  <c r="J293" i="2"/>
  <c r="F323" i="2"/>
  <c r="G330" i="2"/>
  <c r="F334" i="2"/>
  <c r="I334" i="2"/>
  <c r="J334" i="2"/>
  <c r="G338" i="2"/>
  <c r="L13" i="2"/>
  <c r="I57" i="2"/>
  <c r="J57" i="2"/>
  <c r="I191" i="2"/>
  <c r="J191" i="2"/>
  <c r="G203" i="2"/>
  <c r="G192" i="2"/>
  <c r="F182" i="2"/>
  <c r="H182" i="2"/>
  <c r="G83" i="2"/>
  <c r="I83" i="2"/>
  <c r="J83" i="2"/>
  <c r="G154" i="1"/>
  <c r="J154" i="1"/>
  <c r="P154" i="1"/>
  <c r="G134" i="1"/>
  <c r="N134" i="1"/>
  <c r="P134" i="1"/>
  <c r="R134" i="1"/>
  <c r="G315" i="2"/>
  <c r="F12" i="2"/>
  <c r="G268" i="2"/>
  <c r="R122" i="1"/>
  <c r="I208" i="2"/>
  <c r="J208" i="2"/>
  <c r="I224" i="2"/>
  <c r="J224" i="2"/>
  <c r="G228" i="2"/>
  <c r="F260" i="2"/>
  <c r="H260" i="2"/>
  <c r="G277" i="2"/>
  <c r="H281" i="2"/>
  <c r="G281" i="2"/>
  <c r="G301" i="2"/>
  <c r="H307" i="2"/>
  <c r="H313" i="2"/>
  <c r="G317" i="2"/>
  <c r="I52" i="2"/>
  <c r="J52" i="2" s="1"/>
  <c r="F35" i="2"/>
  <c r="G35" i="2" s="1"/>
  <c r="G131" i="2"/>
  <c r="F131" i="2"/>
  <c r="H131" i="2"/>
  <c r="I131" i="2"/>
  <c r="J131" i="2"/>
  <c r="F110" i="2"/>
  <c r="H110" i="2"/>
  <c r="G110" i="2"/>
  <c r="I110" i="2"/>
  <c r="J110" i="2"/>
  <c r="F102" i="2"/>
  <c r="I102" i="2"/>
  <c r="J102" i="2"/>
  <c r="G96" i="2"/>
  <c r="F88" i="2"/>
  <c r="H88" i="2"/>
  <c r="F38" i="2"/>
  <c r="G38" i="2" s="1"/>
  <c r="F24" i="2"/>
  <c r="G24" i="2" s="1"/>
  <c r="H24" i="2"/>
  <c r="G33" i="1"/>
  <c r="J33" i="1"/>
  <c r="P33" i="1"/>
  <c r="K13" i="2"/>
  <c r="G206" i="2"/>
  <c r="G214" i="2"/>
  <c r="G222" i="2"/>
  <c r="F238" i="2"/>
  <c r="H238" i="2"/>
  <c r="G238" i="2"/>
  <c r="G242" i="2"/>
  <c r="F242" i="2"/>
  <c r="H242" i="2"/>
  <c r="J12" i="2"/>
  <c r="J13" i="2"/>
  <c r="F171" i="2"/>
  <c r="H171" i="2"/>
  <c r="D12" i="2"/>
  <c r="D13" i="2"/>
  <c r="I155" i="2"/>
  <c r="J155" i="2"/>
  <c r="F123" i="2"/>
  <c r="H123" i="2"/>
  <c r="I123" i="2"/>
  <c r="J123" i="2"/>
  <c r="G148" i="1"/>
  <c r="M148" i="1"/>
  <c r="P148" i="1"/>
  <c r="R148" i="1"/>
  <c r="G178" i="2"/>
  <c r="I206" i="2"/>
  <c r="J206" i="2"/>
  <c r="I214" i="2"/>
  <c r="J214" i="2"/>
  <c r="I222" i="2"/>
  <c r="J222" i="2"/>
  <c r="I238" i="2"/>
  <c r="J238" i="2"/>
  <c r="I242" i="2"/>
  <c r="J242" i="2"/>
  <c r="F250" i="2"/>
  <c r="H250" i="2"/>
  <c r="I299" i="2"/>
  <c r="J299" i="2"/>
  <c r="F299" i="2"/>
  <c r="I320" i="2"/>
  <c r="J320" i="2"/>
  <c r="F320" i="2"/>
  <c r="F333" i="2"/>
  <c r="H333" i="2"/>
  <c r="I178" i="2"/>
  <c r="J178" i="2"/>
  <c r="H156" i="2"/>
  <c r="G156" i="2"/>
  <c r="F167" i="2"/>
  <c r="H167" i="2"/>
  <c r="G167" i="2"/>
  <c r="I167" i="2"/>
  <c r="J167" i="2"/>
  <c r="G154" i="2"/>
  <c r="I154" i="2"/>
  <c r="J154" i="2"/>
  <c r="F154" i="2"/>
  <c r="H154" i="2"/>
  <c r="F142" i="2"/>
  <c r="I142" i="2"/>
  <c r="J142" i="2"/>
  <c r="F122" i="2"/>
  <c r="H122" i="2"/>
  <c r="I122" i="2"/>
  <c r="J122" i="2"/>
  <c r="F67" i="2"/>
  <c r="I67" i="2"/>
  <c r="J67" i="2"/>
  <c r="G48" i="2"/>
  <c r="J176" i="1"/>
  <c r="R176" i="1"/>
  <c r="F202" i="1"/>
  <c r="B202" i="1"/>
  <c r="F198" i="1"/>
  <c r="B198" i="1"/>
  <c r="B194" i="1"/>
  <c r="F194" i="1"/>
  <c r="F185" i="1"/>
  <c r="B185" i="1"/>
  <c r="G110" i="1"/>
  <c r="P143" i="1"/>
  <c r="R143" i="1"/>
  <c r="G218" i="2"/>
  <c r="G229" i="2"/>
  <c r="G234" i="2"/>
  <c r="I234" i="2"/>
  <c r="J234" i="2"/>
  <c r="I236" i="2"/>
  <c r="J236" i="2"/>
  <c r="F246" i="2"/>
  <c r="H246" i="2"/>
  <c r="I246" i="2"/>
  <c r="J246" i="2"/>
  <c r="I248" i="2"/>
  <c r="J248" i="2"/>
  <c r="G248" i="2"/>
  <c r="F248" i="2"/>
  <c r="H248" i="2"/>
  <c r="I277" i="2"/>
  <c r="J277" i="2"/>
  <c r="G289" i="2"/>
  <c r="F292" i="2"/>
  <c r="H292" i="2"/>
  <c r="F304" i="2"/>
  <c r="F324" i="2"/>
  <c r="H324" i="2"/>
  <c r="I77" i="2"/>
  <c r="J77" i="2"/>
  <c r="H45" i="2"/>
  <c r="F155" i="2"/>
  <c r="H155" i="2"/>
  <c r="F91" i="2"/>
  <c r="H91" i="2"/>
  <c r="F185" i="2"/>
  <c r="H185" i="2"/>
  <c r="G172" i="2"/>
  <c r="F153" i="2"/>
  <c r="H153" i="2"/>
  <c r="F135" i="2"/>
  <c r="H135" i="2"/>
  <c r="G135" i="2"/>
  <c r="I135" i="2"/>
  <c r="J135" i="2"/>
  <c r="F206" i="1"/>
  <c r="B206" i="1"/>
  <c r="F197" i="1"/>
  <c r="B197" i="1"/>
  <c r="F298" i="4"/>
  <c r="B298" i="4"/>
  <c r="I237" i="2"/>
  <c r="J237" i="2"/>
  <c r="I240" i="2"/>
  <c r="J240" i="2"/>
  <c r="G258" i="2"/>
  <c r="I301" i="2"/>
  <c r="J301" i="2"/>
  <c r="G322" i="2"/>
  <c r="I171" i="2"/>
  <c r="J171" i="2"/>
  <c r="G168" i="2"/>
  <c r="G23" i="2"/>
  <c r="G152" i="2"/>
  <c r="G147" i="2"/>
  <c r="F121" i="2"/>
  <c r="H121" i="2"/>
  <c r="G116" i="2"/>
  <c r="G90" i="2"/>
  <c r="G72" i="2"/>
  <c r="B201" i="1"/>
  <c r="F201" i="1"/>
  <c r="F188" i="1"/>
  <c r="I243" i="2"/>
  <c r="J243" i="2"/>
  <c r="I261" i="2"/>
  <c r="J261" i="2"/>
  <c r="G282" i="2"/>
  <c r="I307" i="2"/>
  <c r="J307" i="2"/>
  <c r="I325" i="2"/>
  <c r="J325" i="2"/>
  <c r="G200" i="2"/>
  <c r="G159" i="2"/>
  <c r="G115" i="2"/>
  <c r="F89" i="2"/>
  <c r="H89" i="2"/>
  <c r="F58" i="2"/>
  <c r="H58" i="2"/>
  <c r="B192" i="1"/>
  <c r="F192" i="1"/>
  <c r="H140" i="2"/>
  <c r="G140" i="2"/>
  <c r="G39" i="2"/>
  <c r="H39" i="2"/>
  <c r="G199" i="2"/>
  <c r="G187" i="2"/>
  <c r="G107" i="2"/>
  <c r="G95" i="2"/>
  <c r="G64" i="2"/>
  <c r="I269" i="2"/>
  <c r="J269" i="2"/>
  <c r="I272" i="2"/>
  <c r="J272" i="2"/>
  <c r="G290" i="2"/>
  <c r="I315" i="2"/>
  <c r="J315" i="2"/>
  <c r="I333" i="2"/>
  <c r="J333" i="2"/>
  <c r="H101" i="2"/>
  <c r="I179" i="2"/>
  <c r="J179" i="2"/>
  <c r="G189" i="2"/>
  <c r="F64" i="2"/>
  <c r="H64" i="2"/>
  <c r="G204" i="2"/>
  <c r="G186" i="2"/>
  <c r="G144" i="2"/>
  <c r="G75" i="2"/>
  <c r="F75" i="2"/>
  <c r="H75" i="2"/>
  <c r="G63" i="2"/>
  <c r="F190" i="1"/>
  <c r="B190" i="1"/>
  <c r="B193" i="1"/>
  <c r="F193" i="1"/>
  <c r="F186" i="1"/>
  <c r="B186" i="1"/>
  <c r="G202" i="2"/>
  <c r="G176" i="2"/>
  <c r="G339" i="4"/>
  <c r="J339" i="4" s="1"/>
  <c r="B205" i="1"/>
  <c r="F205" i="1"/>
  <c r="F243" i="4"/>
  <c r="E27" i="5"/>
  <c r="F459" i="4"/>
  <c r="G459" i="4" s="1"/>
  <c r="K459" i="4" s="1"/>
  <c r="E181" i="5"/>
  <c r="F398" i="4"/>
  <c r="E398" i="5"/>
  <c r="G223" i="4"/>
  <c r="I223" i="4" s="1"/>
  <c r="E74" i="5"/>
  <c r="G51" i="4"/>
  <c r="I51" i="4" s="1"/>
  <c r="G330" i="4"/>
  <c r="I330" i="4" s="1"/>
  <c r="G37" i="4"/>
  <c r="I37" i="4" s="1"/>
  <c r="I55" i="4"/>
  <c r="E268" i="5"/>
  <c r="G41" i="4"/>
  <c r="I41" i="4" s="1"/>
  <c r="BL77" i="7"/>
  <c r="BL69" i="7"/>
  <c r="BL61" i="7"/>
  <c r="BL53" i="7"/>
  <c r="AU52" i="7"/>
  <c r="BL47" i="7"/>
  <c r="BL43" i="7"/>
  <c r="BL39" i="7"/>
  <c r="BL35" i="7"/>
  <c r="BL31" i="7"/>
  <c r="BL27" i="7"/>
  <c r="BL76" i="7"/>
  <c r="BL68" i="7"/>
  <c r="BL60" i="7"/>
  <c r="BL50" i="7"/>
  <c r="BL26" i="7"/>
  <c r="BL22" i="7"/>
  <c r="BL14" i="7"/>
  <c r="BL11" i="7"/>
  <c r="BL2" i="7"/>
  <c r="BL75" i="7"/>
  <c r="BL67" i="7"/>
  <c r="BL59" i="7"/>
  <c r="BL51" i="7"/>
  <c r="BL48" i="7"/>
  <c r="BL44" i="7"/>
  <c r="BL40" i="7"/>
  <c r="BL36" i="7"/>
  <c r="BL32" i="7"/>
  <c r="BL28" i="7"/>
  <c r="BL16" i="7"/>
  <c r="BL8" i="7"/>
  <c r="BL5" i="7"/>
  <c r="BL74" i="7"/>
  <c r="BL66" i="7"/>
  <c r="BL58" i="7"/>
  <c r="BL54" i="7"/>
  <c r="BL23" i="7"/>
  <c r="BL18" i="7"/>
  <c r="BL10" i="7"/>
  <c r="BL73" i="7"/>
  <c r="BL65" i="7"/>
  <c r="BL57" i="7"/>
  <c r="BL49" i="7"/>
  <c r="BL45" i="7"/>
  <c r="BL41" i="7"/>
  <c r="BL37" i="7"/>
  <c r="BL33" i="7"/>
  <c r="BL29" i="7"/>
  <c r="BL13" i="7"/>
  <c r="BL4" i="7"/>
  <c r="BL72" i="7"/>
  <c r="BL64" i="7"/>
  <c r="BL56" i="7"/>
  <c r="AU53" i="7"/>
  <c r="BL24" i="7"/>
  <c r="BL20" i="7"/>
  <c r="BL7" i="7"/>
  <c r="BL71" i="7"/>
  <c r="BL63" i="7"/>
  <c r="BL55" i="7"/>
  <c r="BL46" i="7"/>
  <c r="BL42" i="7"/>
  <c r="BL38" i="7"/>
  <c r="BL34" i="7"/>
  <c r="BL30" i="7"/>
  <c r="BL17" i="7"/>
  <c r="BL15" i="7"/>
  <c r="BL12" i="7"/>
  <c r="BL9" i="7"/>
  <c r="BL52" i="7"/>
  <c r="BL19" i="7"/>
  <c r="BL62" i="7"/>
  <c r="BL6" i="7"/>
  <c r="BL25" i="7"/>
  <c r="BL21" i="7"/>
  <c r="BL70" i="7"/>
  <c r="BL3" i="7"/>
  <c r="AU51" i="7"/>
  <c r="G49" i="4"/>
  <c r="I49" i="4" s="1"/>
  <c r="F318" i="7"/>
  <c r="B318" i="7"/>
  <c r="B277" i="7"/>
  <c r="F277" i="7"/>
  <c r="G81" i="7"/>
  <c r="Z81" i="7"/>
  <c r="F332" i="7"/>
  <c r="P83" i="7"/>
  <c r="R83" i="7" s="1"/>
  <c r="T83" i="7" s="1"/>
  <c r="P23" i="7"/>
  <c r="P49" i="7"/>
  <c r="P45" i="7"/>
  <c r="P41" i="7"/>
  <c r="AC41" i="7" s="1"/>
  <c r="P37" i="7"/>
  <c r="P33" i="7"/>
  <c r="R33" i="7" s="1"/>
  <c r="T33" i="7" s="1"/>
  <c r="P29" i="7"/>
  <c r="P24" i="7"/>
  <c r="P50" i="7"/>
  <c r="P46" i="7"/>
  <c r="P42" i="7"/>
  <c r="P38" i="7"/>
  <c r="AC38" i="7" s="1"/>
  <c r="P34" i="7"/>
  <c r="P30" i="7"/>
  <c r="R30" i="7" s="1"/>
  <c r="T30" i="7" s="1"/>
  <c r="P25" i="7"/>
  <c r="P21" i="7"/>
  <c r="R21" i="7" s="1"/>
  <c r="T21" i="7" s="1"/>
  <c r="P79" i="7"/>
  <c r="AF79" i="7" s="1"/>
  <c r="P47" i="7"/>
  <c r="AC47" i="7" s="1"/>
  <c r="P43" i="7"/>
  <c r="AF43" i="7" s="1"/>
  <c r="P39" i="7"/>
  <c r="P35" i="7"/>
  <c r="P31" i="7"/>
  <c r="AF31" i="7" s="1"/>
  <c r="P27" i="7"/>
  <c r="P81" i="7"/>
  <c r="AC81" i="7" s="1"/>
  <c r="P26" i="7"/>
  <c r="AC26" i="7" s="1"/>
  <c r="P22" i="7"/>
  <c r="R22" i="7" s="1"/>
  <c r="T22" i="7" s="1"/>
  <c r="AC22" i="7"/>
  <c r="P36" i="7"/>
  <c r="P40" i="7"/>
  <c r="AF40" i="7" s="1"/>
  <c r="AY33" i="7"/>
  <c r="AY37" i="7"/>
  <c r="AY41" i="7"/>
  <c r="AY45" i="7"/>
  <c r="AY49" i="7"/>
  <c r="AY52" i="7"/>
  <c r="AY54" i="7"/>
  <c r="AY62" i="7"/>
  <c r="AY70" i="7"/>
  <c r="AY23" i="7"/>
  <c r="AY51" i="7"/>
  <c r="AY63" i="7"/>
  <c r="AY71" i="7"/>
  <c r="AY28" i="7"/>
  <c r="AY32" i="7"/>
  <c r="AY36" i="7"/>
  <c r="AY40" i="7"/>
  <c r="AY44" i="7"/>
  <c r="AY48" i="7"/>
  <c r="AY56" i="7"/>
  <c r="AY64" i="7"/>
  <c r="AY72" i="7"/>
  <c r="AY53" i="7"/>
  <c r="AY57" i="7"/>
  <c r="AY65" i="7"/>
  <c r="AY73" i="7"/>
  <c r="AY27" i="7"/>
  <c r="AY31" i="7"/>
  <c r="AY35" i="7"/>
  <c r="AY39" i="7"/>
  <c r="AY43" i="7"/>
  <c r="AY47" i="7"/>
  <c r="AY58" i="7"/>
  <c r="AY66" i="7"/>
  <c r="AY74" i="7"/>
  <c r="AY21" i="7"/>
  <c r="AY25" i="7"/>
  <c r="AY55" i="7"/>
  <c r="AY59" i="7"/>
  <c r="AY67" i="7"/>
  <c r="AA416" i="7"/>
  <c r="AB416" i="7"/>
  <c r="AB353" i="7"/>
  <c r="AA353" i="7"/>
  <c r="AB214" i="7"/>
  <c r="AA214" i="7"/>
  <c r="AB209" i="7"/>
  <c r="AA209" i="7"/>
  <c r="AB438" i="7"/>
  <c r="AA438" i="7"/>
  <c r="AA88" i="7"/>
  <c r="AB88" i="7"/>
  <c r="AB457" i="7"/>
  <c r="AA457" i="7"/>
  <c r="AK428" i="7"/>
  <c r="AI428" i="7"/>
  <c r="AH428" i="7"/>
  <c r="AJ428" i="7"/>
  <c r="AA108" i="7"/>
  <c r="AB108" i="7"/>
  <c r="AB434" i="7"/>
  <c r="AA434" i="7"/>
  <c r="AA110" i="7"/>
  <c r="AB110" i="7"/>
  <c r="BK49" i="7"/>
  <c r="BJ49" i="7"/>
  <c r="BI49" i="7"/>
  <c r="BH49" i="7"/>
  <c r="BG49" i="7"/>
  <c r="BF49" i="7"/>
  <c r="BE49" i="7"/>
  <c r="BD49" i="7"/>
  <c r="BC49" i="7"/>
  <c r="BK53" i="7"/>
  <c r="BJ53" i="7"/>
  <c r="BI53" i="7"/>
  <c r="BH53" i="7"/>
  <c r="BG53" i="7"/>
  <c r="BF53" i="7"/>
  <c r="BE53" i="7"/>
  <c r="BD53" i="7"/>
  <c r="BC53" i="7"/>
  <c r="AD156" i="7"/>
  <c r="AE156" i="7"/>
  <c r="AB29" i="7"/>
  <c r="AA29" i="7"/>
  <c r="AB308" i="7"/>
  <c r="AA308" i="7"/>
  <c r="AA22" i="7"/>
  <c r="AB22" i="7"/>
  <c r="AB305" i="7"/>
  <c r="AA305" i="7"/>
  <c r="AD382" i="7"/>
  <c r="AE382" i="7"/>
  <c r="AA58" i="7"/>
  <c r="AB58" i="7"/>
  <c r="AA116" i="7"/>
  <c r="AB116" i="7"/>
  <c r="AE391" i="7"/>
  <c r="AD391" i="7"/>
  <c r="AD78" i="7"/>
  <c r="AE78" i="7"/>
  <c r="AA166" i="7"/>
  <c r="AB166" i="7"/>
  <c r="AB109" i="7"/>
  <c r="AA109" i="7"/>
  <c r="BK6" i="7"/>
  <c r="BJ6" i="7"/>
  <c r="BI6" i="7"/>
  <c r="BH6" i="7"/>
  <c r="BG6" i="7"/>
  <c r="BF6" i="7"/>
  <c r="BE6" i="7"/>
  <c r="BD6" i="7"/>
  <c r="BC6" i="7"/>
  <c r="BK30" i="7"/>
  <c r="BJ30" i="7"/>
  <c r="BI30" i="7"/>
  <c r="BH30" i="7"/>
  <c r="BG30" i="7"/>
  <c r="BF30" i="7"/>
  <c r="BE30" i="7"/>
  <c r="BD30" i="7"/>
  <c r="BC30" i="7"/>
  <c r="BK7" i="7"/>
  <c r="BJ7" i="7"/>
  <c r="BI7" i="7"/>
  <c r="BH7" i="7"/>
  <c r="BG7" i="7"/>
  <c r="BF7" i="7"/>
  <c r="BE7" i="7"/>
  <c r="BD7" i="7"/>
  <c r="BC7" i="7"/>
  <c r="BK13" i="7"/>
  <c r="BJ13" i="7"/>
  <c r="BI13" i="7"/>
  <c r="BH13" i="7"/>
  <c r="BG13" i="7"/>
  <c r="BF13" i="7"/>
  <c r="BE13" i="7"/>
  <c r="BD13" i="7"/>
  <c r="BC13" i="7"/>
  <c r="BK65" i="7"/>
  <c r="BJ65" i="7"/>
  <c r="BI65" i="7"/>
  <c r="BH65" i="7"/>
  <c r="BG65" i="7"/>
  <c r="BF65" i="7"/>
  <c r="BE65" i="7"/>
  <c r="BD65" i="7"/>
  <c r="BC65" i="7"/>
  <c r="BK74" i="7"/>
  <c r="BJ74" i="7"/>
  <c r="BI74" i="7"/>
  <c r="BH74" i="7"/>
  <c r="BG74" i="7"/>
  <c r="BF74" i="7"/>
  <c r="BE74" i="7"/>
  <c r="BD74" i="7"/>
  <c r="BC74" i="7"/>
  <c r="BJ44" i="7"/>
  <c r="BI44" i="7"/>
  <c r="BH44" i="7"/>
  <c r="BG44" i="7"/>
  <c r="BF44" i="7"/>
  <c r="BE44" i="7"/>
  <c r="BD44" i="7"/>
  <c r="BC44" i="7"/>
  <c r="BK44" i="7"/>
  <c r="BK14" i="7"/>
  <c r="BJ14" i="7"/>
  <c r="BI14" i="7"/>
  <c r="BH14" i="7"/>
  <c r="BG14" i="7"/>
  <c r="BF14" i="7"/>
  <c r="BE14" i="7"/>
  <c r="BD14" i="7"/>
  <c r="BC14" i="7"/>
  <c r="BK31" i="7"/>
  <c r="BJ31" i="7"/>
  <c r="BI31" i="7"/>
  <c r="BH31" i="7"/>
  <c r="BG31" i="7"/>
  <c r="BF31" i="7"/>
  <c r="BE31" i="7"/>
  <c r="BD31" i="7"/>
  <c r="BC31" i="7"/>
  <c r="BK69" i="7"/>
  <c r="BJ69" i="7"/>
  <c r="BI69" i="7"/>
  <c r="BH69" i="7"/>
  <c r="BG69" i="7"/>
  <c r="BF69" i="7"/>
  <c r="BE69" i="7"/>
  <c r="BD69" i="7"/>
  <c r="BC69" i="7"/>
  <c r="G192" i="1"/>
  <c r="N192" i="1"/>
  <c r="P192" i="1"/>
  <c r="R192" i="1"/>
  <c r="G292" i="2"/>
  <c r="G246" i="2"/>
  <c r="M110" i="1"/>
  <c r="R110" i="1"/>
  <c r="G202" i="1"/>
  <c r="N202" i="1"/>
  <c r="P202" i="1"/>
  <c r="G122" i="2"/>
  <c r="G123" i="2"/>
  <c r="G88" i="2"/>
  <c r="R154" i="1"/>
  <c r="H217" i="2"/>
  <c r="G217" i="2"/>
  <c r="G99" i="2"/>
  <c r="G312" i="2"/>
  <c r="R113" i="1"/>
  <c r="R105" i="1"/>
  <c r="AH141" i="7"/>
  <c r="AH292" i="7"/>
  <c r="AH324" i="7"/>
  <c r="AH63" i="7"/>
  <c r="AB430" i="7"/>
  <c r="AA430" i="7"/>
  <c r="AB55" i="7"/>
  <c r="AA55" i="7"/>
  <c r="AA61" i="7"/>
  <c r="AB61" i="7"/>
  <c r="AH134" i="7"/>
  <c r="AH216" i="7"/>
  <c r="AD162" i="7"/>
  <c r="AE162" i="7"/>
  <c r="AD227" i="7"/>
  <c r="AE227" i="7"/>
  <c r="AH28" i="7"/>
  <c r="AD200" i="7"/>
  <c r="AE200" i="7"/>
  <c r="AD268" i="7"/>
  <c r="AE268" i="7"/>
  <c r="AH215" i="7"/>
  <c r="AH67" i="7"/>
  <c r="AH23" i="7"/>
  <c r="AH210" i="7"/>
  <c r="AH150" i="7"/>
  <c r="AH291" i="7"/>
  <c r="AH408" i="7"/>
  <c r="AE350" i="7"/>
  <c r="AD350" i="7"/>
  <c r="AE191" i="7"/>
  <c r="AD191" i="7"/>
  <c r="AH193" i="7"/>
  <c r="AH30" i="7"/>
  <c r="AB118" i="7"/>
  <c r="AA118" i="7"/>
  <c r="AH296" i="7"/>
  <c r="AD311" i="7"/>
  <c r="AE311" i="7"/>
  <c r="AE281" i="7"/>
  <c r="AD281" i="7"/>
  <c r="BK58" i="7"/>
  <c r="BJ58" i="7"/>
  <c r="BI58" i="7"/>
  <c r="BH58" i="7"/>
  <c r="BG58" i="7"/>
  <c r="BF58" i="7"/>
  <c r="BE58" i="7"/>
  <c r="BD58" i="7"/>
  <c r="BC58" i="7"/>
  <c r="H118" i="2"/>
  <c r="G118" i="2"/>
  <c r="BK71" i="7"/>
  <c r="BJ71" i="7"/>
  <c r="BI71" i="7"/>
  <c r="BH71" i="7"/>
  <c r="BG71" i="7"/>
  <c r="BF71" i="7"/>
  <c r="BE71" i="7"/>
  <c r="BD71" i="7"/>
  <c r="BC71" i="7"/>
  <c r="BK11" i="7"/>
  <c r="BJ11" i="7"/>
  <c r="BI11" i="7"/>
  <c r="BH11" i="7"/>
  <c r="BG11" i="7"/>
  <c r="BF11" i="7"/>
  <c r="BE11" i="7"/>
  <c r="BD11" i="7"/>
  <c r="BC11" i="7"/>
  <c r="H304" i="2"/>
  <c r="G304" i="2"/>
  <c r="H336" i="2"/>
  <c r="G336" i="2"/>
  <c r="AB122" i="7"/>
  <c r="AA122" i="7"/>
  <c r="AB440" i="7"/>
  <c r="AA440" i="7"/>
  <c r="AB48" i="7"/>
  <c r="AA48" i="7"/>
  <c r="AC40" i="7"/>
  <c r="R40" i="7"/>
  <c r="T40" i="7" s="1"/>
  <c r="P332" i="7"/>
  <c r="R332" i="7" s="1"/>
  <c r="T332" i="7" s="1"/>
  <c r="AF332" i="7"/>
  <c r="AU332" i="7"/>
  <c r="Z332" i="7"/>
  <c r="G332" i="7"/>
  <c r="BK62" i="7"/>
  <c r="BJ62" i="7"/>
  <c r="BI62" i="7"/>
  <c r="BH62" i="7"/>
  <c r="BG62" i="7"/>
  <c r="BF62" i="7"/>
  <c r="BE62" i="7"/>
  <c r="BD62" i="7"/>
  <c r="BC62" i="7"/>
  <c r="BK29" i="7"/>
  <c r="BJ29" i="7"/>
  <c r="BI29" i="7"/>
  <c r="BH29" i="7"/>
  <c r="BG29" i="7"/>
  <c r="BF29" i="7"/>
  <c r="BE29" i="7"/>
  <c r="BD29" i="7"/>
  <c r="BC29" i="7"/>
  <c r="BK5" i="7"/>
  <c r="BJ5" i="7"/>
  <c r="BI5" i="7"/>
  <c r="BH5" i="7"/>
  <c r="BG5" i="7"/>
  <c r="BF5" i="7"/>
  <c r="BE5" i="7"/>
  <c r="BD5" i="7"/>
  <c r="BC5" i="7"/>
  <c r="BK22" i="7"/>
  <c r="BJ22" i="7"/>
  <c r="BI22" i="7"/>
  <c r="BH22" i="7"/>
  <c r="BG22" i="7"/>
  <c r="BF22" i="7"/>
  <c r="BE22" i="7"/>
  <c r="BD22" i="7"/>
  <c r="BC22" i="7"/>
  <c r="BJ77" i="7"/>
  <c r="BI77" i="7"/>
  <c r="BH77" i="7"/>
  <c r="BG77" i="7"/>
  <c r="BF77" i="7"/>
  <c r="BE77" i="7"/>
  <c r="BD77" i="7"/>
  <c r="BC77" i="7"/>
  <c r="BK77" i="7"/>
  <c r="G186" i="1"/>
  <c r="N186" i="1"/>
  <c r="P186" i="1"/>
  <c r="R186" i="1"/>
  <c r="G206" i="1"/>
  <c r="N206" i="1"/>
  <c r="P206" i="1"/>
  <c r="G91" i="2"/>
  <c r="H299" i="2"/>
  <c r="G299" i="2"/>
  <c r="R33" i="1"/>
  <c r="G204" i="1"/>
  <c r="N204" i="1"/>
  <c r="P204" i="1"/>
  <c r="R204" i="1"/>
  <c r="AB445" i="7"/>
  <c r="AA445" i="7"/>
  <c r="AB79" i="7"/>
  <c r="AA79" i="7"/>
  <c r="AB358" i="7"/>
  <c r="AA358" i="7"/>
  <c r="AB174" i="7"/>
  <c r="AA174" i="7"/>
  <c r="AB158" i="7"/>
  <c r="AA158" i="7"/>
  <c r="AA265" i="7"/>
  <c r="AB265" i="7"/>
  <c r="AB224" i="7"/>
  <c r="AA224" i="7"/>
  <c r="AB392" i="7"/>
  <c r="AA392" i="7"/>
  <c r="AB73" i="7"/>
  <c r="AA73" i="7"/>
  <c r="AB106" i="7"/>
  <c r="AA106" i="7"/>
  <c r="AA344" i="7"/>
  <c r="AB344" i="7"/>
  <c r="AB198" i="7"/>
  <c r="AA198" i="7"/>
  <c r="AA32" i="7"/>
  <c r="AB32" i="7"/>
  <c r="AB404" i="7"/>
  <c r="AA404" i="7"/>
  <c r="AB282" i="7"/>
  <c r="AA282" i="7"/>
  <c r="AD92" i="7"/>
  <c r="AE92" i="7"/>
  <c r="AB203" i="7"/>
  <c r="AA203" i="7"/>
  <c r="AD231" i="7"/>
  <c r="AE231" i="7"/>
  <c r="AB397" i="7"/>
  <c r="AA397" i="7"/>
  <c r="AB260" i="7"/>
  <c r="AA260" i="7"/>
  <c r="AA69" i="7"/>
  <c r="AB69" i="7"/>
  <c r="AH140" i="7"/>
  <c r="AD160" i="7"/>
  <c r="AE160" i="7"/>
  <c r="AB313" i="7"/>
  <c r="AA313" i="7"/>
  <c r="AB280" i="7"/>
  <c r="AA280" i="7"/>
  <c r="AD143" i="7"/>
  <c r="AE143" i="7"/>
  <c r="I81" i="7"/>
  <c r="AB81" i="7"/>
  <c r="BK36" i="7"/>
  <c r="BJ36" i="7"/>
  <c r="BI36" i="7"/>
  <c r="BH36" i="7"/>
  <c r="BG36" i="7"/>
  <c r="BF36" i="7"/>
  <c r="BE36" i="7"/>
  <c r="BD36" i="7"/>
  <c r="BC36" i="7"/>
  <c r="AF29" i="7"/>
  <c r="BK19" i="7"/>
  <c r="BJ19" i="7"/>
  <c r="BI19" i="7"/>
  <c r="BH19" i="7"/>
  <c r="BG19" i="7"/>
  <c r="BF19" i="7"/>
  <c r="BE19" i="7"/>
  <c r="BD19" i="7"/>
  <c r="BC19" i="7"/>
  <c r="BK24" i="7"/>
  <c r="BJ24" i="7"/>
  <c r="BI24" i="7"/>
  <c r="BH24" i="7"/>
  <c r="BG24" i="7"/>
  <c r="BF24" i="7"/>
  <c r="BE24" i="7"/>
  <c r="BD24" i="7"/>
  <c r="BC24" i="7"/>
  <c r="BK10" i="7"/>
  <c r="BJ10" i="7"/>
  <c r="BI10" i="7"/>
  <c r="BH10" i="7"/>
  <c r="BG10" i="7"/>
  <c r="BF10" i="7"/>
  <c r="BE10" i="7"/>
  <c r="BD10" i="7"/>
  <c r="BC10" i="7"/>
  <c r="BJ26" i="7"/>
  <c r="BI26" i="7"/>
  <c r="BH26" i="7"/>
  <c r="BG26" i="7"/>
  <c r="BF26" i="7"/>
  <c r="BE26" i="7"/>
  <c r="BD26" i="7"/>
  <c r="BC26" i="7"/>
  <c r="BK26" i="7"/>
  <c r="G193" i="1"/>
  <c r="N193" i="1"/>
  <c r="P193" i="1"/>
  <c r="R193" i="1"/>
  <c r="G185" i="1"/>
  <c r="N185" i="1"/>
  <c r="P185" i="1"/>
  <c r="H142" i="2"/>
  <c r="G142" i="2"/>
  <c r="D15" i="1"/>
  <c r="C19" i="1"/>
  <c r="AK81" i="7"/>
  <c r="AI81" i="7"/>
  <c r="AH81" i="7"/>
  <c r="AJ81" i="7"/>
  <c r="AA133" i="7"/>
  <c r="AB133" i="7"/>
  <c r="AB449" i="7"/>
  <c r="AA449" i="7"/>
  <c r="AB394" i="7"/>
  <c r="AA394" i="7"/>
  <c r="AB64" i="7"/>
  <c r="AA64" i="7"/>
  <c r="AB42" i="7"/>
  <c r="AA42" i="7"/>
  <c r="AA49" i="7"/>
  <c r="AB49" i="7"/>
  <c r="AB246" i="7"/>
  <c r="AA246" i="7"/>
  <c r="AB423" i="7"/>
  <c r="AA423" i="7"/>
  <c r="AB38" i="7"/>
  <c r="AA38" i="7"/>
  <c r="AB132" i="7"/>
  <c r="AA132" i="7"/>
  <c r="AH427" i="7"/>
  <c r="AB190" i="7"/>
  <c r="AA190" i="7"/>
  <c r="AA54" i="7"/>
  <c r="AB54" i="7"/>
  <c r="AB185" i="7"/>
  <c r="AA185" i="7"/>
  <c r="AB128" i="7"/>
  <c r="AA128" i="7"/>
  <c r="AB250" i="7"/>
  <c r="AA250" i="7"/>
  <c r="AE257" i="7"/>
  <c r="AD257" i="7"/>
  <c r="AB86" i="7"/>
  <c r="AA86" i="7"/>
  <c r="AD82" i="7"/>
  <c r="AE82" i="7"/>
  <c r="AD337" i="7"/>
  <c r="AE337" i="7"/>
  <c r="AA123" i="7"/>
  <c r="AB123" i="7"/>
  <c r="AA387" i="7"/>
  <c r="AB387" i="7"/>
  <c r="AB346" i="7"/>
  <c r="AA346" i="7"/>
  <c r="AE131" i="7"/>
  <c r="AD131" i="7"/>
  <c r="AB400" i="7"/>
  <c r="AA400" i="7"/>
  <c r="AE363" i="7"/>
  <c r="AD363" i="7"/>
  <c r="AE288" i="7"/>
  <c r="AD288" i="7"/>
  <c r="AA36" i="7"/>
  <c r="AB36" i="7"/>
  <c r="AB347" i="7"/>
  <c r="AA347" i="7"/>
  <c r="AD338" i="7"/>
  <c r="AE338" i="7"/>
  <c r="AA37" i="7"/>
  <c r="AB37" i="7"/>
  <c r="AB386" i="7"/>
  <c r="AA386" i="7"/>
  <c r="AD283" i="7"/>
  <c r="AE283" i="7"/>
  <c r="AE235" i="7"/>
  <c r="AD235" i="7"/>
  <c r="AB228" i="7"/>
  <c r="AA228" i="7"/>
  <c r="AB33" i="7"/>
  <c r="AA33" i="7"/>
  <c r="AA229" i="7"/>
  <c r="AB229" i="7"/>
  <c r="AD176" i="7"/>
  <c r="AE176" i="7"/>
  <c r="AE267" i="7"/>
  <c r="AD267" i="7"/>
  <c r="BK15" i="7"/>
  <c r="BJ15" i="7"/>
  <c r="BI15" i="7"/>
  <c r="BH15" i="7"/>
  <c r="BG15" i="7"/>
  <c r="BF15" i="7"/>
  <c r="BE15" i="7"/>
  <c r="BD15" i="7"/>
  <c r="BC15" i="7"/>
  <c r="BK2" i="7"/>
  <c r="BJ2" i="7"/>
  <c r="BI2" i="7"/>
  <c r="BH2" i="7"/>
  <c r="BG2" i="7"/>
  <c r="BF2" i="7"/>
  <c r="BE2" i="7"/>
  <c r="BD2" i="7"/>
  <c r="BC2" i="7"/>
  <c r="G188" i="1"/>
  <c r="N188" i="1"/>
  <c r="P188" i="1"/>
  <c r="R188" i="1"/>
  <c r="AU277" i="7"/>
  <c r="Z277" i="7"/>
  <c r="P277" i="7"/>
  <c r="G277" i="7"/>
  <c r="BH17" i="7"/>
  <c r="BG17" i="7"/>
  <c r="BF17" i="7"/>
  <c r="BE17" i="7"/>
  <c r="BD17" i="7"/>
  <c r="BC17" i="7"/>
  <c r="BK17" i="7"/>
  <c r="BJ17" i="7"/>
  <c r="BI17" i="7"/>
  <c r="BK57" i="7"/>
  <c r="BJ57" i="7"/>
  <c r="BI57" i="7"/>
  <c r="BH57" i="7"/>
  <c r="BG57" i="7"/>
  <c r="BF57" i="7"/>
  <c r="BE57" i="7"/>
  <c r="BD57" i="7"/>
  <c r="BC57" i="7"/>
  <c r="BK40" i="7"/>
  <c r="BJ40" i="7"/>
  <c r="BI40" i="7"/>
  <c r="BH40" i="7"/>
  <c r="BG40" i="7"/>
  <c r="BF40" i="7"/>
  <c r="BE40" i="7"/>
  <c r="BD40" i="7"/>
  <c r="BC40" i="7"/>
  <c r="BK27" i="7"/>
  <c r="BJ27" i="7"/>
  <c r="BI27" i="7"/>
  <c r="BH27" i="7"/>
  <c r="BG27" i="7"/>
  <c r="BF27" i="7"/>
  <c r="BE27" i="7"/>
  <c r="BD27" i="7"/>
  <c r="BC27" i="7"/>
  <c r="G201" i="1"/>
  <c r="N201" i="1"/>
  <c r="P201" i="1"/>
  <c r="R201" i="1"/>
  <c r="H323" i="2"/>
  <c r="G323" i="2"/>
  <c r="AB320" i="7"/>
  <c r="AA320" i="7"/>
  <c r="AB201" i="7"/>
  <c r="AA201" i="7"/>
  <c r="AA31" i="7"/>
  <c r="AB31" i="7"/>
  <c r="BK51" i="7"/>
  <c r="BJ51" i="7"/>
  <c r="BI51" i="7"/>
  <c r="BH51" i="7"/>
  <c r="BG51" i="7"/>
  <c r="BF51" i="7"/>
  <c r="BE51" i="7"/>
  <c r="BD51" i="7"/>
  <c r="BC51" i="7"/>
  <c r="AT51" i="7"/>
  <c r="AS51" i="7"/>
  <c r="AR51" i="7"/>
  <c r="AQ51" i="7"/>
  <c r="AP51" i="7"/>
  <c r="AO51" i="7"/>
  <c r="AN51" i="7"/>
  <c r="AM51" i="7"/>
  <c r="AL51" i="7"/>
  <c r="BJ52" i="7"/>
  <c r="BK52" i="7"/>
  <c r="BI52" i="7"/>
  <c r="BH52" i="7"/>
  <c r="BG52" i="7"/>
  <c r="BF52" i="7"/>
  <c r="BE52" i="7"/>
  <c r="BD52" i="7"/>
  <c r="BC52" i="7"/>
  <c r="BK42" i="7"/>
  <c r="BJ42" i="7"/>
  <c r="BI42" i="7"/>
  <c r="BH42" i="7"/>
  <c r="BG42" i="7"/>
  <c r="BF42" i="7"/>
  <c r="BE42" i="7"/>
  <c r="BD42" i="7"/>
  <c r="BC42" i="7"/>
  <c r="AS53" i="7"/>
  <c r="AR53" i="7"/>
  <c r="AQ53" i="7"/>
  <c r="AP53" i="7"/>
  <c r="AO53" i="7"/>
  <c r="AN53" i="7"/>
  <c r="AM53" i="7"/>
  <c r="AL53" i="7"/>
  <c r="AT53" i="7"/>
  <c r="BK37" i="7"/>
  <c r="BJ37" i="7"/>
  <c r="BI37" i="7"/>
  <c r="BH37" i="7"/>
  <c r="BG37" i="7"/>
  <c r="BF37" i="7"/>
  <c r="BE37" i="7"/>
  <c r="BD37" i="7"/>
  <c r="BC37" i="7"/>
  <c r="BK18" i="7"/>
  <c r="BJ18" i="7"/>
  <c r="BI18" i="7"/>
  <c r="BH18" i="7"/>
  <c r="BG18" i="7"/>
  <c r="BF18" i="7"/>
  <c r="BE18" i="7"/>
  <c r="BD18" i="7"/>
  <c r="BC18" i="7"/>
  <c r="BK16" i="7"/>
  <c r="BJ16" i="7"/>
  <c r="BI16" i="7"/>
  <c r="BH16" i="7"/>
  <c r="BG16" i="7"/>
  <c r="BF16" i="7"/>
  <c r="BE16" i="7"/>
  <c r="BD16" i="7"/>
  <c r="BC16" i="7"/>
  <c r="BJ59" i="7"/>
  <c r="BI59" i="7"/>
  <c r="BH59" i="7"/>
  <c r="BG59" i="7"/>
  <c r="BF59" i="7"/>
  <c r="BE59" i="7"/>
  <c r="BD59" i="7"/>
  <c r="BC59" i="7"/>
  <c r="BK59" i="7"/>
  <c r="BK50" i="7"/>
  <c r="BJ50" i="7"/>
  <c r="BI50" i="7"/>
  <c r="BH50" i="7"/>
  <c r="BG50" i="7"/>
  <c r="BF50" i="7"/>
  <c r="BE50" i="7"/>
  <c r="BD50" i="7"/>
  <c r="BC50" i="7"/>
  <c r="BK43" i="7"/>
  <c r="BJ43" i="7"/>
  <c r="BI43" i="7"/>
  <c r="BH43" i="7"/>
  <c r="BG43" i="7"/>
  <c r="BF43" i="7"/>
  <c r="BE43" i="7"/>
  <c r="BD43" i="7"/>
  <c r="BC43" i="7"/>
  <c r="G58" i="2"/>
  <c r="G194" i="1"/>
  <c r="N194" i="1"/>
  <c r="P194" i="1"/>
  <c r="R194" i="1"/>
  <c r="G155" i="2"/>
  <c r="H235" i="2"/>
  <c r="G235" i="2"/>
  <c r="G127" i="2"/>
  <c r="G314" i="2"/>
  <c r="G270" i="2"/>
  <c r="G286" i="2"/>
  <c r="AB199" i="7"/>
  <c r="AA199" i="7"/>
  <c r="AA46" i="7"/>
  <c r="AB46" i="7"/>
  <c r="AA447" i="7"/>
  <c r="AB447" i="7"/>
  <c r="AH312" i="7"/>
  <c r="AA384" i="7"/>
  <c r="AB384" i="7"/>
  <c r="AA369" i="7"/>
  <c r="AB369" i="7"/>
  <c r="AH285" i="7"/>
  <c r="AH326" i="7"/>
  <c r="AB213" i="7"/>
  <c r="AA213" i="7"/>
  <c r="AA286" i="7"/>
  <c r="AB286" i="7"/>
  <c r="AH407" i="7"/>
  <c r="AH148" i="7"/>
  <c r="AD244" i="7"/>
  <c r="AE244" i="7"/>
  <c r="AB146" i="7"/>
  <c r="AA146" i="7"/>
  <c r="AD315" i="7"/>
  <c r="AE315" i="7"/>
  <c r="AE330" i="7"/>
  <c r="AD330" i="7"/>
  <c r="AH101" i="7"/>
  <c r="AH263" i="7"/>
  <c r="AH284" i="7"/>
  <c r="AD343" i="7"/>
  <c r="AE343" i="7"/>
  <c r="AF47" i="7"/>
  <c r="BK72" i="7"/>
  <c r="BJ72" i="7"/>
  <c r="BI72" i="7"/>
  <c r="BH72" i="7"/>
  <c r="BG72" i="7"/>
  <c r="BF72" i="7"/>
  <c r="BE72" i="7"/>
  <c r="BD72" i="7"/>
  <c r="BC72" i="7"/>
  <c r="BK76" i="7"/>
  <c r="BJ76" i="7"/>
  <c r="BI76" i="7"/>
  <c r="BH76" i="7"/>
  <c r="BG76" i="7"/>
  <c r="BF76" i="7"/>
  <c r="BE76" i="7"/>
  <c r="BD76" i="7"/>
  <c r="BC76" i="7"/>
  <c r="BK25" i="7"/>
  <c r="BJ25" i="7"/>
  <c r="BI25" i="7"/>
  <c r="BH25" i="7"/>
  <c r="BG25" i="7"/>
  <c r="BF25" i="7"/>
  <c r="BE25" i="7"/>
  <c r="BD25" i="7"/>
  <c r="BC25" i="7"/>
  <c r="AA135" i="7"/>
  <c r="AB135" i="7"/>
  <c r="AA403" i="7"/>
  <c r="AB403" i="7"/>
  <c r="AB202" i="7"/>
  <c r="AA202" i="7"/>
  <c r="AE436" i="7"/>
  <c r="AD436" i="7"/>
  <c r="AE325" i="7"/>
  <c r="AD325" i="7"/>
  <c r="AB161" i="7"/>
  <c r="AA161" i="7"/>
  <c r="AA339" i="7"/>
  <c r="AB339" i="7"/>
  <c r="BK34" i="7"/>
  <c r="BJ34" i="7"/>
  <c r="BI34" i="7"/>
  <c r="BH34" i="7"/>
  <c r="BG34" i="7"/>
  <c r="BF34" i="7"/>
  <c r="BE34" i="7"/>
  <c r="BD34" i="7"/>
  <c r="BC34" i="7"/>
  <c r="BK20" i="7"/>
  <c r="BJ20" i="7"/>
  <c r="BI20" i="7"/>
  <c r="BH20" i="7"/>
  <c r="BG20" i="7"/>
  <c r="BF20" i="7"/>
  <c r="BE20" i="7"/>
  <c r="BD20" i="7"/>
  <c r="BC20" i="7"/>
  <c r="BK73" i="7"/>
  <c r="BJ73" i="7"/>
  <c r="BI73" i="7"/>
  <c r="BH73" i="7"/>
  <c r="BG73" i="7"/>
  <c r="BF73" i="7"/>
  <c r="BE73" i="7"/>
  <c r="BD73" i="7"/>
  <c r="BC73" i="7"/>
  <c r="BK48" i="7"/>
  <c r="BJ48" i="7"/>
  <c r="BI48" i="7"/>
  <c r="BH48" i="7"/>
  <c r="BG48" i="7"/>
  <c r="BF48" i="7"/>
  <c r="BE48" i="7"/>
  <c r="BD48" i="7"/>
  <c r="BC48" i="7"/>
  <c r="BK35" i="7"/>
  <c r="BJ35" i="7"/>
  <c r="BI35" i="7"/>
  <c r="BH35" i="7"/>
  <c r="BG35" i="7"/>
  <c r="BF35" i="7"/>
  <c r="BE35" i="7"/>
  <c r="BD35" i="7"/>
  <c r="BC35" i="7"/>
  <c r="AC36" i="7"/>
  <c r="R36" i="7"/>
  <c r="T36" i="7" s="1"/>
  <c r="AF36" i="7"/>
  <c r="AC31" i="7"/>
  <c r="R31" i="7"/>
  <c r="T31" i="7" s="1"/>
  <c r="AF30" i="7"/>
  <c r="G318" i="7"/>
  <c r="AU318" i="7"/>
  <c r="P318" i="7"/>
  <c r="R318" i="7" s="1"/>
  <c r="T318" i="7" s="1"/>
  <c r="Z318" i="7"/>
  <c r="BJ38" i="7"/>
  <c r="BI38" i="7"/>
  <c r="BH38" i="7"/>
  <c r="BG38" i="7"/>
  <c r="BF38" i="7"/>
  <c r="BE38" i="7"/>
  <c r="BD38" i="7"/>
  <c r="BC38" i="7"/>
  <c r="BK38" i="7"/>
  <c r="BK33" i="7"/>
  <c r="BJ33" i="7"/>
  <c r="BI33" i="7"/>
  <c r="BH33" i="7"/>
  <c r="BG33" i="7"/>
  <c r="BF33" i="7"/>
  <c r="BE33" i="7"/>
  <c r="BD33" i="7"/>
  <c r="BC33" i="7"/>
  <c r="BK8" i="7"/>
  <c r="BJ8" i="7"/>
  <c r="BI8" i="7"/>
  <c r="BH8" i="7"/>
  <c r="BG8" i="7"/>
  <c r="BF8" i="7"/>
  <c r="BE8" i="7"/>
  <c r="BD8" i="7"/>
  <c r="BC8" i="7"/>
  <c r="BK39" i="7"/>
  <c r="BJ39" i="7"/>
  <c r="BI39" i="7"/>
  <c r="BH39" i="7"/>
  <c r="BG39" i="7"/>
  <c r="BF39" i="7"/>
  <c r="BE39" i="7"/>
  <c r="BD39" i="7"/>
  <c r="BC39" i="7"/>
  <c r="AF34" i="7"/>
  <c r="AC34" i="7"/>
  <c r="R34" i="7"/>
  <c r="T34" i="7" s="1"/>
  <c r="AC37" i="7"/>
  <c r="R37" i="7"/>
  <c r="T37" i="7" s="1"/>
  <c r="AF37" i="7"/>
  <c r="R38" i="7"/>
  <c r="T38" i="7" s="1"/>
  <c r="BK3" i="7"/>
  <c r="BJ3" i="7"/>
  <c r="BI3" i="7"/>
  <c r="BH3" i="7"/>
  <c r="BG3" i="7"/>
  <c r="BF3" i="7"/>
  <c r="BE3" i="7"/>
  <c r="BD3" i="7"/>
  <c r="BC3" i="7"/>
  <c r="BJ9" i="7"/>
  <c r="BK9" i="7"/>
  <c r="BH9" i="7"/>
  <c r="BG9" i="7"/>
  <c r="BF9" i="7"/>
  <c r="BE9" i="7"/>
  <c r="BD9" i="7"/>
  <c r="BC9" i="7"/>
  <c r="BI9" i="7"/>
  <c r="BJ46" i="7"/>
  <c r="BI46" i="7"/>
  <c r="BH46" i="7"/>
  <c r="BG46" i="7"/>
  <c r="BF46" i="7"/>
  <c r="BE46" i="7"/>
  <c r="BD46" i="7"/>
  <c r="BC46" i="7"/>
  <c r="BK46" i="7"/>
  <c r="BK56" i="7"/>
  <c r="BJ56" i="7"/>
  <c r="BI56" i="7"/>
  <c r="BH56" i="7"/>
  <c r="BG56" i="7"/>
  <c r="BF56" i="7"/>
  <c r="BE56" i="7"/>
  <c r="BD56" i="7"/>
  <c r="BC56" i="7"/>
  <c r="BK41" i="7"/>
  <c r="BJ41" i="7"/>
  <c r="BI41" i="7"/>
  <c r="BH41" i="7"/>
  <c r="BG41" i="7"/>
  <c r="BF41" i="7"/>
  <c r="BE41" i="7"/>
  <c r="BD41" i="7"/>
  <c r="BC41" i="7"/>
  <c r="BK23" i="7"/>
  <c r="BJ23" i="7"/>
  <c r="BI23" i="7"/>
  <c r="BH23" i="7"/>
  <c r="BG23" i="7"/>
  <c r="BF23" i="7"/>
  <c r="BE23" i="7"/>
  <c r="BD23" i="7"/>
  <c r="BC23" i="7"/>
  <c r="BK28" i="7"/>
  <c r="BJ28" i="7"/>
  <c r="BI28" i="7"/>
  <c r="BH28" i="7"/>
  <c r="BG28" i="7"/>
  <c r="BF28" i="7"/>
  <c r="BE28" i="7"/>
  <c r="BD28" i="7"/>
  <c r="BC28" i="7"/>
  <c r="BJ67" i="7"/>
  <c r="BI67" i="7"/>
  <c r="BH67" i="7"/>
  <c r="BG67" i="7"/>
  <c r="BF67" i="7"/>
  <c r="BE67" i="7"/>
  <c r="BD67" i="7"/>
  <c r="BC67" i="7"/>
  <c r="BK67" i="7"/>
  <c r="BK60" i="7"/>
  <c r="BJ60" i="7"/>
  <c r="BI60" i="7"/>
  <c r="BH60" i="7"/>
  <c r="BG60" i="7"/>
  <c r="BF60" i="7"/>
  <c r="BE60" i="7"/>
  <c r="BD60" i="7"/>
  <c r="BC60" i="7"/>
  <c r="BK47" i="7"/>
  <c r="BJ47" i="7"/>
  <c r="BI47" i="7"/>
  <c r="BH47" i="7"/>
  <c r="BG47" i="7"/>
  <c r="BF47" i="7"/>
  <c r="BE47" i="7"/>
  <c r="BD47" i="7"/>
  <c r="BC47" i="7"/>
  <c r="G89" i="2"/>
  <c r="G121" i="2"/>
  <c r="G250" i="2"/>
  <c r="H102" i="2"/>
  <c r="G102" i="2"/>
  <c r="G260" i="2"/>
  <c r="G182" i="2"/>
  <c r="R58" i="1"/>
  <c r="G106" i="2"/>
  <c r="M164" i="1"/>
  <c r="G158" i="2"/>
  <c r="AH302" i="7"/>
  <c r="AB319" i="7"/>
  <c r="AA319" i="7"/>
  <c r="AB345" i="7"/>
  <c r="AA345" i="7"/>
  <c r="AH335" i="7"/>
  <c r="AB236" i="7"/>
  <c r="AA236" i="7"/>
  <c r="AH239" i="7"/>
  <c r="AH243" i="7"/>
  <c r="AB306" i="7"/>
  <c r="AA306" i="7"/>
  <c r="AH249" i="7"/>
  <c r="AH375" i="7"/>
  <c r="AA120" i="7"/>
  <c r="AB120" i="7"/>
  <c r="AH456" i="7"/>
  <c r="AD186" i="7"/>
  <c r="AE186" i="7"/>
  <c r="AH195" i="7"/>
  <c r="AH360" i="7"/>
  <c r="AE192" i="7"/>
  <c r="AD192" i="7"/>
  <c r="AH458" i="7"/>
  <c r="AA299" i="7"/>
  <c r="AB299" i="7"/>
  <c r="AE222" i="7"/>
  <c r="AD222" i="7"/>
  <c r="AH70" i="7"/>
  <c r="AH114" i="7"/>
  <c r="AH298" i="7"/>
  <c r="AH333" i="7"/>
  <c r="AH43" i="7"/>
  <c r="AH378" i="7"/>
  <c r="AD443" i="7"/>
  <c r="AE443" i="7"/>
  <c r="AH279" i="7"/>
  <c r="AD415" i="7"/>
  <c r="AE415" i="7"/>
  <c r="AD435" i="7"/>
  <c r="AE435" i="7"/>
  <c r="AH175" i="7"/>
  <c r="AH272" i="7"/>
  <c r="BK63" i="7"/>
  <c r="BJ63" i="7"/>
  <c r="BI63" i="7"/>
  <c r="BH63" i="7"/>
  <c r="BG63" i="7"/>
  <c r="BF63" i="7"/>
  <c r="BE63" i="7"/>
  <c r="BD63" i="7"/>
  <c r="BC63" i="7"/>
  <c r="G190" i="1"/>
  <c r="N190" i="1"/>
  <c r="P190" i="1"/>
  <c r="R190" i="1"/>
  <c r="AC50" i="7"/>
  <c r="BK4" i="7"/>
  <c r="BJ4" i="7"/>
  <c r="BI4" i="7"/>
  <c r="BH4" i="7"/>
  <c r="BG4" i="7"/>
  <c r="BF4" i="7"/>
  <c r="BE4" i="7"/>
  <c r="BD4" i="7"/>
  <c r="BC4" i="7"/>
  <c r="BK66" i="7"/>
  <c r="BJ66" i="7"/>
  <c r="BI66" i="7"/>
  <c r="BH66" i="7"/>
  <c r="BG66" i="7"/>
  <c r="BF66" i="7"/>
  <c r="BE66" i="7"/>
  <c r="BD66" i="7"/>
  <c r="BC66" i="7"/>
  <c r="BK61" i="7"/>
  <c r="BJ61" i="7"/>
  <c r="BI61" i="7"/>
  <c r="BH61" i="7"/>
  <c r="BG61" i="7"/>
  <c r="BF61" i="7"/>
  <c r="BE61" i="7"/>
  <c r="BD61" i="7"/>
  <c r="BC61" i="7"/>
  <c r="G197" i="1"/>
  <c r="N197" i="1"/>
  <c r="P197" i="1"/>
  <c r="R197" i="1"/>
  <c r="H320" i="2"/>
  <c r="G320" i="2"/>
  <c r="G293" i="2"/>
  <c r="G251" i="2"/>
  <c r="AA206" i="7"/>
  <c r="AB206" i="7"/>
  <c r="AB153" i="7"/>
  <c r="AA153" i="7"/>
  <c r="AA352" i="7"/>
  <c r="AB352" i="7"/>
  <c r="AC42" i="7"/>
  <c r="R42" i="7"/>
  <c r="T42" i="7" s="1"/>
  <c r="AF42" i="7"/>
  <c r="AA81" i="7"/>
  <c r="AE81" i="7"/>
  <c r="BK70" i="7"/>
  <c r="BJ70" i="7"/>
  <c r="BI70" i="7"/>
  <c r="BH70" i="7"/>
  <c r="BG70" i="7"/>
  <c r="BF70" i="7"/>
  <c r="BE70" i="7"/>
  <c r="BD70" i="7"/>
  <c r="BC70" i="7"/>
  <c r="BK12" i="7"/>
  <c r="BJ12" i="7"/>
  <c r="BI12" i="7"/>
  <c r="BH12" i="7"/>
  <c r="BG12" i="7"/>
  <c r="BF12" i="7"/>
  <c r="BE12" i="7"/>
  <c r="BD12" i="7"/>
  <c r="BC12" i="7"/>
  <c r="BK55" i="7"/>
  <c r="BJ55" i="7"/>
  <c r="BI55" i="7"/>
  <c r="BH55" i="7"/>
  <c r="BG55" i="7"/>
  <c r="BF55" i="7"/>
  <c r="BE55" i="7"/>
  <c r="BD55" i="7"/>
  <c r="BC55" i="7"/>
  <c r="BK64" i="7"/>
  <c r="BJ64" i="7"/>
  <c r="BI64" i="7"/>
  <c r="BH64" i="7"/>
  <c r="BG64" i="7"/>
  <c r="BF64" i="7"/>
  <c r="BE64" i="7"/>
  <c r="BD64" i="7"/>
  <c r="BC64" i="7"/>
  <c r="BK45" i="7"/>
  <c r="BJ45" i="7"/>
  <c r="BI45" i="7"/>
  <c r="BH45" i="7"/>
  <c r="BG45" i="7"/>
  <c r="BF45" i="7"/>
  <c r="BE45" i="7"/>
  <c r="BD45" i="7"/>
  <c r="BC45" i="7"/>
  <c r="BK54" i="7"/>
  <c r="BI54" i="7"/>
  <c r="BH54" i="7"/>
  <c r="BG54" i="7"/>
  <c r="BF54" i="7"/>
  <c r="BE54" i="7"/>
  <c r="BD54" i="7"/>
  <c r="BC54" i="7"/>
  <c r="BJ54" i="7"/>
  <c r="BJ32" i="7"/>
  <c r="BI32" i="7"/>
  <c r="BH32" i="7"/>
  <c r="BG32" i="7"/>
  <c r="BF32" i="7"/>
  <c r="BE32" i="7"/>
  <c r="BD32" i="7"/>
  <c r="BC32" i="7"/>
  <c r="BK32" i="7"/>
  <c r="BJ75" i="7"/>
  <c r="BI75" i="7"/>
  <c r="BH75" i="7"/>
  <c r="BG75" i="7"/>
  <c r="BF75" i="7"/>
  <c r="BE75" i="7"/>
  <c r="BD75" i="7"/>
  <c r="BC75" i="7"/>
  <c r="BK75" i="7"/>
  <c r="BK68" i="7"/>
  <c r="BJ68" i="7"/>
  <c r="BI68" i="7"/>
  <c r="BH68" i="7"/>
  <c r="BG68" i="7"/>
  <c r="BF68" i="7"/>
  <c r="BE68" i="7"/>
  <c r="BD68" i="7"/>
  <c r="BC68" i="7"/>
  <c r="AT52" i="7"/>
  <c r="AS52" i="7"/>
  <c r="AR52" i="7"/>
  <c r="AQ52" i="7"/>
  <c r="AP52" i="7"/>
  <c r="AO52" i="7"/>
  <c r="AN52" i="7"/>
  <c r="AM52" i="7"/>
  <c r="AL52" i="7"/>
  <c r="G205" i="1"/>
  <c r="N205" i="1"/>
  <c r="P205" i="1"/>
  <c r="G153" i="2"/>
  <c r="G324" i="2"/>
  <c r="H67" i="2"/>
  <c r="G67" i="2"/>
  <c r="G333" i="2"/>
  <c r="G334" i="2"/>
  <c r="H334" i="2"/>
  <c r="D16" i="1"/>
  <c r="D19" i="1"/>
  <c r="G57" i="2"/>
  <c r="G171" i="2"/>
  <c r="R129" i="1"/>
  <c r="G308" i="2"/>
  <c r="R47" i="1"/>
  <c r="H215" i="2"/>
  <c r="G215" i="2"/>
  <c r="AI455" i="7"/>
  <c r="AJ455" i="7"/>
  <c r="AK455" i="7"/>
  <c r="AB414" i="7"/>
  <c r="AA414" i="7"/>
  <c r="AE304" i="7"/>
  <c r="AD304" i="7"/>
  <c r="AB124" i="7"/>
  <c r="AA124" i="7"/>
  <c r="AB138" i="7"/>
  <c r="AA138" i="7"/>
  <c r="AB381" i="7"/>
  <c r="AA381" i="7"/>
  <c r="AB422" i="7"/>
  <c r="AA422" i="7"/>
  <c r="AA24" i="7"/>
  <c r="AB24" i="7"/>
  <c r="AA359" i="7"/>
  <c r="AB359" i="7"/>
  <c r="AH370" i="7"/>
  <c r="AA45" i="7"/>
  <c r="AB45" i="7"/>
  <c r="AB379" i="7"/>
  <c r="AA379" i="7"/>
  <c r="AA301" i="7"/>
  <c r="AB301" i="7"/>
  <c r="AA59" i="7"/>
  <c r="AB59" i="7"/>
  <c r="AA454" i="7"/>
  <c r="AB454" i="7"/>
  <c r="AA65" i="7"/>
  <c r="AB65" i="7"/>
  <c r="AB177" i="7"/>
  <c r="AA177" i="7"/>
  <c r="AB90" i="7"/>
  <c r="AA90" i="7"/>
  <c r="AH439" i="7"/>
  <c r="AE334" i="7"/>
  <c r="AD334" i="7"/>
  <c r="AD233" i="7"/>
  <c r="AE233" i="7"/>
  <c r="AB259" i="7"/>
  <c r="AA259" i="7"/>
  <c r="AD179" i="7"/>
  <c r="AE179" i="7"/>
  <c r="AA314" i="7"/>
  <c r="AB314" i="7"/>
  <c r="AA41" i="7"/>
  <c r="AB41" i="7"/>
  <c r="AD119" i="7"/>
  <c r="AE119" i="7"/>
  <c r="AB220" i="7"/>
  <c r="AA220" i="7"/>
  <c r="AB383" i="7"/>
  <c r="AA383" i="7"/>
  <c r="AA99" i="7"/>
  <c r="AB99" i="7"/>
  <c r="AE178" i="7"/>
  <c r="AD178" i="7"/>
  <c r="BK21" i="7"/>
  <c r="BJ21" i="7"/>
  <c r="BI21" i="7"/>
  <c r="BH21" i="7"/>
  <c r="BG21" i="7"/>
  <c r="BF21" i="7"/>
  <c r="BE21" i="7"/>
  <c r="BD21" i="7"/>
  <c r="BC21" i="7"/>
  <c r="G198" i="1"/>
  <c r="N198" i="1"/>
  <c r="P198" i="1"/>
  <c r="AA376" i="7"/>
  <c r="AB376" i="7"/>
  <c r="AH451" i="7"/>
  <c r="AH420" i="7"/>
  <c r="AB100" i="7"/>
  <c r="AA100" i="7"/>
  <c r="AD388" i="7"/>
  <c r="AE388" i="7"/>
  <c r="AB130" i="7"/>
  <c r="AA130" i="7"/>
  <c r="AH94" i="7"/>
  <c r="AB355" i="7"/>
  <c r="AA355" i="7"/>
  <c r="AB212" i="7"/>
  <c r="AA212" i="7"/>
  <c r="AB169" i="7"/>
  <c r="AA169" i="7"/>
  <c r="AB270" i="7"/>
  <c r="AA270" i="7"/>
  <c r="AA446" i="7"/>
  <c r="AB446" i="7"/>
  <c r="AA328" i="7"/>
  <c r="AB328" i="7"/>
  <c r="AA271" i="7"/>
  <c r="AB271" i="7"/>
  <c r="AH364" i="7"/>
  <c r="AB115" i="7"/>
  <c r="AA115" i="7"/>
  <c r="AB367" i="7"/>
  <c r="AA367" i="7"/>
  <c r="AB91" i="7"/>
  <c r="AA91" i="7"/>
  <c r="AB251" i="7"/>
  <c r="AA251" i="7"/>
  <c r="AB102" i="7"/>
  <c r="AA102" i="7"/>
  <c r="AH317" i="7"/>
  <c r="AA289" i="7"/>
  <c r="AB289" i="7"/>
  <c r="AB93" i="7"/>
  <c r="AA93" i="7"/>
  <c r="AE293" i="7"/>
  <c r="AD293" i="7"/>
  <c r="AD398" i="7"/>
  <c r="AE398" i="7"/>
  <c r="AB83" i="7"/>
  <c r="AA83" i="7"/>
  <c r="AB242" i="7"/>
  <c r="AA242" i="7"/>
  <c r="AA258" i="7"/>
  <c r="AB258" i="7"/>
  <c r="AH245" i="7"/>
  <c r="AH107" i="7"/>
  <c r="AH354" i="7"/>
  <c r="AB336" i="7"/>
  <c r="AA336" i="7"/>
  <c r="AB80" i="7"/>
  <c r="AA80" i="7"/>
  <c r="AB98" i="7"/>
  <c r="AA98" i="7"/>
  <c r="AA117" i="7"/>
  <c r="AB117" i="7"/>
  <c r="AH274" i="7"/>
  <c r="AB76" i="7"/>
  <c r="AA76" i="7"/>
  <c r="AE155" i="7"/>
  <c r="AD155" i="7"/>
  <c r="AB223" i="7"/>
  <c r="AA223" i="7"/>
  <c r="BB28" i="7"/>
  <c r="BA28" i="7"/>
  <c r="AZ28" i="7"/>
  <c r="AX28" i="7"/>
  <c r="BA72" i="7"/>
  <c r="AZ72" i="7"/>
  <c r="AX72" i="7"/>
  <c r="BB72" i="7"/>
  <c r="BA53" i="7"/>
  <c r="AZ53" i="7"/>
  <c r="AX53" i="7"/>
  <c r="BB53" i="7"/>
  <c r="BA68" i="7"/>
  <c r="BB68" i="7"/>
  <c r="BA45" i="7"/>
  <c r="BB45" i="7"/>
  <c r="BB4" i="7"/>
  <c r="BA4" i="7"/>
  <c r="BB23" i="7"/>
  <c r="BA23" i="7"/>
  <c r="AK53" i="7"/>
  <c r="AJ53" i="7"/>
  <c r="AI53" i="7"/>
  <c r="BA62" i="7"/>
  <c r="BB62" i="7"/>
  <c r="BB30" i="7"/>
  <c r="BA30" i="7"/>
  <c r="AZ30" i="7"/>
  <c r="AX30" i="7"/>
  <c r="BB49" i="7"/>
  <c r="BA49" i="7"/>
  <c r="BB33" i="7"/>
  <c r="BA33" i="7"/>
  <c r="BB14" i="7"/>
  <c r="BA14" i="7"/>
  <c r="AZ14" i="7"/>
  <c r="AX14" i="7"/>
  <c r="BA64" i="7"/>
  <c r="BB64" i="7"/>
  <c r="BA47" i="7"/>
  <c r="AZ47" i="7"/>
  <c r="AX47" i="7"/>
  <c r="BB47" i="7"/>
  <c r="BB34" i="7"/>
  <c r="BA34" i="7"/>
  <c r="BB25" i="7"/>
  <c r="BA25" i="7"/>
  <c r="AZ25" i="7"/>
  <c r="AX25" i="7"/>
  <c r="BA59" i="7"/>
  <c r="BB59" i="7"/>
  <c r="BB51" i="7"/>
  <c r="BA51" i="7"/>
  <c r="BB77" i="7"/>
  <c r="BA77" i="7"/>
  <c r="BB71" i="7"/>
  <c r="BA71" i="7"/>
  <c r="AZ71" i="7"/>
  <c r="AX71" i="7"/>
  <c r="BB58" i="7"/>
  <c r="BA58" i="7"/>
  <c r="AZ58" i="7"/>
  <c r="AX58" i="7"/>
  <c r="BB44" i="7"/>
  <c r="BA44" i="7"/>
  <c r="BB6" i="7"/>
  <c r="BA6" i="7"/>
  <c r="BA70" i="7"/>
  <c r="BB70" i="7"/>
  <c r="BA57" i="7"/>
  <c r="BB57" i="7"/>
  <c r="BB75" i="7"/>
  <c r="BA75" i="7"/>
  <c r="BB41" i="7"/>
  <c r="BA41" i="7"/>
  <c r="BA38" i="7"/>
  <c r="BB38" i="7"/>
  <c r="BA16" i="7"/>
  <c r="BB16" i="7"/>
  <c r="BA42" i="7"/>
  <c r="AZ42" i="7"/>
  <c r="AX42" i="7"/>
  <c r="BB42" i="7"/>
  <c r="BB26" i="7"/>
  <c r="BA26" i="7"/>
  <c r="BA22" i="7"/>
  <c r="BB22" i="7"/>
  <c r="BB74" i="7"/>
  <c r="BA74" i="7"/>
  <c r="AZ74" i="7"/>
  <c r="AX74" i="7"/>
  <c r="BA9" i="7"/>
  <c r="AZ9" i="7"/>
  <c r="AX9" i="7"/>
  <c r="BB9" i="7"/>
  <c r="BB50" i="7"/>
  <c r="BA50" i="7"/>
  <c r="BB21" i="7"/>
  <c r="BA21" i="7"/>
  <c r="AZ21" i="7"/>
  <c r="AX21" i="7"/>
  <c r="BA60" i="7"/>
  <c r="BB60" i="7"/>
  <c r="BB3" i="7"/>
  <c r="BA3" i="7"/>
  <c r="BB56" i="7"/>
  <c r="BA56" i="7"/>
  <c r="BA52" i="7"/>
  <c r="BB52" i="7"/>
  <c r="BA17" i="7"/>
  <c r="BB17" i="7"/>
  <c r="BA5" i="7"/>
  <c r="AZ5" i="7"/>
  <c r="AX5" i="7"/>
  <c r="BB5" i="7"/>
  <c r="BA65" i="7"/>
  <c r="AZ65" i="7"/>
  <c r="AX65" i="7"/>
  <c r="BB65" i="7"/>
  <c r="AK52" i="7"/>
  <c r="AJ52" i="7"/>
  <c r="AI52" i="7"/>
  <c r="BB20" i="7"/>
  <c r="BA20" i="7"/>
  <c r="BA55" i="7"/>
  <c r="BB55" i="7"/>
  <c r="BB67" i="7"/>
  <c r="BA67" i="7"/>
  <c r="AZ67" i="7"/>
  <c r="AX67" i="7"/>
  <c r="BB39" i="7"/>
  <c r="BA39" i="7"/>
  <c r="BB35" i="7"/>
  <c r="BA35" i="7"/>
  <c r="BB2" i="7"/>
  <c r="BA2" i="7"/>
  <c r="AZ2" i="7"/>
  <c r="AX2" i="7"/>
  <c r="BA10" i="7"/>
  <c r="BB10" i="7"/>
  <c r="BB69" i="7"/>
  <c r="BA69" i="7"/>
  <c r="BB13" i="7"/>
  <c r="BA13" i="7"/>
  <c r="BB66" i="7"/>
  <c r="BA66" i="7"/>
  <c r="AZ66" i="7"/>
  <c r="AX66" i="7"/>
  <c r="BB19" i="7"/>
  <c r="BA19" i="7"/>
  <c r="AZ19" i="7"/>
  <c r="AX19" i="7"/>
  <c r="BA32" i="7"/>
  <c r="AZ32" i="7"/>
  <c r="AX32" i="7"/>
  <c r="BB32" i="7"/>
  <c r="BA12" i="7"/>
  <c r="AZ12" i="7"/>
  <c r="AX12" i="7"/>
  <c r="BB12" i="7"/>
  <c r="BB46" i="7"/>
  <c r="BA46" i="7"/>
  <c r="AZ46" i="7"/>
  <c r="AX46" i="7"/>
  <c r="BB48" i="7"/>
  <c r="BA48" i="7"/>
  <c r="AZ48" i="7"/>
  <c r="AX48" i="7"/>
  <c r="BA18" i="7"/>
  <c r="AZ18" i="7"/>
  <c r="AX18" i="7"/>
  <c r="BB18" i="7"/>
  <c r="BA27" i="7"/>
  <c r="AZ27" i="7"/>
  <c r="AX27" i="7"/>
  <c r="BB27" i="7"/>
  <c r="BB15" i="7"/>
  <c r="BA15" i="7"/>
  <c r="AZ15" i="7"/>
  <c r="AX15" i="7"/>
  <c r="BB24" i="7"/>
  <c r="BA24" i="7"/>
  <c r="AZ24" i="7"/>
  <c r="AX24" i="7"/>
  <c r="BA11" i="7"/>
  <c r="AZ11" i="7"/>
  <c r="AX11" i="7"/>
  <c r="BB11" i="7"/>
  <c r="BA31" i="7"/>
  <c r="AZ31" i="7"/>
  <c r="AX31" i="7"/>
  <c r="BB31" i="7"/>
  <c r="BA54" i="7"/>
  <c r="BB54" i="7"/>
  <c r="BA61" i="7"/>
  <c r="BB61" i="7"/>
  <c r="BB63" i="7"/>
  <c r="BA63" i="7"/>
  <c r="BA8" i="7"/>
  <c r="AZ8" i="7"/>
  <c r="AX8" i="7"/>
  <c r="BB8" i="7"/>
  <c r="BA73" i="7"/>
  <c r="BB73" i="7"/>
  <c r="BA76" i="7"/>
  <c r="BB76" i="7"/>
  <c r="BB43" i="7"/>
  <c r="BA43" i="7"/>
  <c r="BB37" i="7"/>
  <c r="BA37" i="7"/>
  <c r="AI51" i="7"/>
  <c r="AK51" i="7"/>
  <c r="AJ51" i="7"/>
  <c r="BA40" i="7"/>
  <c r="BB40" i="7"/>
  <c r="BB36" i="7"/>
  <c r="BA36" i="7"/>
  <c r="AZ36" i="7"/>
  <c r="AX36" i="7"/>
  <c r="BB29" i="7"/>
  <c r="BA29" i="7"/>
  <c r="BB7" i="7"/>
  <c r="BA7" i="7"/>
  <c r="AE271" i="7"/>
  <c r="AD271" i="7"/>
  <c r="AS318" i="7"/>
  <c r="AR318" i="7"/>
  <c r="AQ318" i="7"/>
  <c r="AP318" i="7"/>
  <c r="AO318" i="7"/>
  <c r="AN318" i="7"/>
  <c r="AM318" i="7"/>
  <c r="AL318" i="7"/>
  <c r="AT318" i="7"/>
  <c r="AD202" i="7"/>
  <c r="AE202" i="7"/>
  <c r="AB101" i="7"/>
  <c r="AA101" i="7"/>
  <c r="AS277" i="7"/>
  <c r="AR277" i="7"/>
  <c r="AQ277" i="7"/>
  <c r="AP277" i="7"/>
  <c r="AO277" i="7"/>
  <c r="AN277" i="7"/>
  <c r="AM277" i="7"/>
  <c r="AL277" i="7"/>
  <c r="AT277" i="7"/>
  <c r="AD313" i="7"/>
  <c r="AE313" i="7"/>
  <c r="AA215" i="7"/>
  <c r="AB215" i="7"/>
  <c r="AD430" i="7"/>
  <c r="AE430" i="7"/>
  <c r="AD88" i="7"/>
  <c r="AE88" i="7"/>
  <c r="AD214" i="7"/>
  <c r="AE214" i="7"/>
  <c r="AB274" i="7"/>
  <c r="AA274" i="7"/>
  <c r="AE83" i="7"/>
  <c r="AD83" i="7"/>
  <c r="AE212" i="7"/>
  <c r="AD212" i="7"/>
  <c r="AE220" i="7"/>
  <c r="AD220" i="7"/>
  <c r="AB439" i="7"/>
  <c r="AA439" i="7"/>
  <c r="AD454" i="7"/>
  <c r="AE454" i="7"/>
  <c r="AE45" i="7"/>
  <c r="AD45" i="7"/>
  <c r="AE381" i="7"/>
  <c r="AD381" i="7"/>
  <c r="AD414" i="7"/>
  <c r="AE414" i="7"/>
  <c r="AA43" i="7"/>
  <c r="AB43" i="7"/>
  <c r="AD299" i="7"/>
  <c r="AE299" i="7"/>
  <c r="AA456" i="7"/>
  <c r="AB456" i="7"/>
  <c r="AB239" i="7"/>
  <c r="AA239" i="7"/>
  <c r="AB302" i="7"/>
  <c r="AA302" i="7"/>
  <c r="J318" i="7"/>
  <c r="AF318" i="7"/>
  <c r="AC318" i="7"/>
  <c r="AD339" i="7"/>
  <c r="AE339" i="7"/>
  <c r="AB148" i="7"/>
  <c r="AA148" i="7"/>
  <c r="AE46" i="7"/>
  <c r="AD46" i="7"/>
  <c r="AE86" i="7"/>
  <c r="AD86" i="7"/>
  <c r="AD185" i="7"/>
  <c r="AE185" i="7"/>
  <c r="AE49" i="7"/>
  <c r="AD49" i="7"/>
  <c r="AE397" i="7"/>
  <c r="AD397" i="7"/>
  <c r="AD282" i="7"/>
  <c r="AE282" i="7"/>
  <c r="AE224" i="7"/>
  <c r="AD224" i="7"/>
  <c r="AE358" i="7"/>
  <c r="AD358" i="7"/>
  <c r="AD440" i="7"/>
  <c r="AE440" i="7"/>
  <c r="AA296" i="7"/>
  <c r="AB296" i="7"/>
  <c r="AD109" i="7"/>
  <c r="AE109" i="7"/>
  <c r="AD108" i="7"/>
  <c r="AE108" i="7"/>
  <c r="AD37" i="7"/>
  <c r="AE37" i="7"/>
  <c r="AE132" i="7"/>
  <c r="AD132" i="7"/>
  <c r="AD449" i="7"/>
  <c r="AE449" i="7"/>
  <c r="AB354" i="7"/>
  <c r="AA354" i="7"/>
  <c r="AD289" i="7"/>
  <c r="AE289" i="7"/>
  <c r="AD367" i="7"/>
  <c r="AE367" i="7"/>
  <c r="AD328" i="7"/>
  <c r="AE328" i="7"/>
  <c r="AD100" i="7"/>
  <c r="AE100" i="7"/>
  <c r="R198" i="1"/>
  <c r="AE90" i="7"/>
  <c r="AD90" i="7"/>
  <c r="AB370" i="7"/>
  <c r="AA370" i="7"/>
  <c r="R205" i="1"/>
  <c r="AA333" i="7"/>
  <c r="AB333" i="7"/>
  <c r="AA458" i="7"/>
  <c r="AB458" i="7"/>
  <c r="AD236" i="7"/>
  <c r="AE236" i="7"/>
  <c r="AE161" i="7"/>
  <c r="AD161" i="7"/>
  <c r="AB407" i="7"/>
  <c r="AA407" i="7"/>
  <c r="AE369" i="7"/>
  <c r="AD369" i="7"/>
  <c r="AD199" i="7"/>
  <c r="AE199" i="7"/>
  <c r="AD387" i="7"/>
  <c r="AE387" i="7"/>
  <c r="AE38" i="7"/>
  <c r="AD38" i="7"/>
  <c r="AE42" i="7"/>
  <c r="AD42" i="7"/>
  <c r="AD344" i="7"/>
  <c r="AE344" i="7"/>
  <c r="AD118" i="7"/>
  <c r="AE118" i="7"/>
  <c r="AA408" i="7"/>
  <c r="AB408" i="7"/>
  <c r="AB216" i="7"/>
  <c r="AA216" i="7"/>
  <c r="AB63" i="7"/>
  <c r="AA63" i="7"/>
  <c r="R202" i="1"/>
  <c r="AD116" i="7"/>
  <c r="AE116" i="7"/>
  <c r="AD22" i="7"/>
  <c r="AE22" i="7"/>
  <c r="AD353" i="7"/>
  <c r="AE353" i="7"/>
  <c r="C11" i="1"/>
  <c r="AE347" i="7"/>
  <c r="AD347" i="7"/>
  <c r="AE400" i="7"/>
  <c r="AD400" i="7"/>
  <c r="AD133" i="7"/>
  <c r="AE133" i="7"/>
  <c r="AD404" i="7"/>
  <c r="AE404" i="7"/>
  <c r="AD106" i="7"/>
  <c r="AE106" i="7"/>
  <c r="AD79" i="7"/>
  <c r="AE79" i="7"/>
  <c r="AE122" i="7"/>
  <c r="AD122" i="7"/>
  <c r="AB291" i="7"/>
  <c r="AA291" i="7"/>
  <c r="AB134" i="7"/>
  <c r="AA134" i="7"/>
  <c r="AB324" i="7"/>
  <c r="AA324" i="7"/>
  <c r="AD308" i="7"/>
  <c r="AE308" i="7"/>
  <c r="AB428" i="7"/>
  <c r="AA428" i="7"/>
  <c r="AD91" i="7"/>
  <c r="AE91" i="7"/>
  <c r="AA317" i="7"/>
  <c r="AB317" i="7"/>
  <c r="C12" i="1"/>
  <c r="C16" i="1"/>
  <c r="D18" i="1"/>
  <c r="AD286" i="7"/>
  <c r="AE286" i="7"/>
  <c r="AD384" i="7"/>
  <c r="AE384" i="7"/>
  <c r="AE31" i="7"/>
  <c r="AD31" i="7"/>
  <c r="AE229" i="7"/>
  <c r="AD229" i="7"/>
  <c r="AD123" i="7"/>
  <c r="AE123" i="7"/>
  <c r="AE54" i="7"/>
  <c r="AD54" i="7"/>
  <c r="AE423" i="7"/>
  <c r="AD423" i="7"/>
  <c r="AE64" i="7"/>
  <c r="AD64" i="7"/>
  <c r="AA140" i="7"/>
  <c r="AB140" i="7"/>
  <c r="AE265" i="7"/>
  <c r="AD265" i="7"/>
  <c r="AA30" i="7"/>
  <c r="AB30" i="7"/>
  <c r="AB150" i="7"/>
  <c r="AA150" i="7"/>
  <c r="AB292" i="7"/>
  <c r="AA292" i="7"/>
  <c r="AD166" i="7"/>
  <c r="AE166" i="7"/>
  <c r="AD58" i="7"/>
  <c r="AE58" i="7"/>
  <c r="AD438" i="7"/>
  <c r="AE438" i="7"/>
  <c r="AE336" i="7"/>
  <c r="AD336" i="7"/>
  <c r="AB243" i="7"/>
  <c r="AA243" i="7"/>
  <c r="AB107" i="7"/>
  <c r="AA107" i="7"/>
  <c r="AE138" i="7"/>
  <c r="AD138" i="7"/>
  <c r="AE206" i="7"/>
  <c r="AD206" i="7"/>
  <c r="AB298" i="7"/>
  <c r="AA298" i="7"/>
  <c r="AD403" i="7"/>
  <c r="AE403" i="7"/>
  <c r="AE98" i="7"/>
  <c r="AD98" i="7"/>
  <c r="AE102" i="7"/>
  <c r="AD102" i="7"/>
  <c r="AB114" i="7"/>
  <c r="AA114" i="7"/>
  <c r="AB94" i="7"/>
  <c r="AA94" i="7"/>
  <c r="AA279" i="7"/>
  <c r="AB279" i="7"/>
  <c r="AB70" i="7"/>
  <c r="AA70" i="7"/>
  <c r="AB360" i="7"/>
  <c r="AA360" i="7"/>
  <c r="AB249" i="7"/>
  <c r="AA249" i="7"/>
  <c r="AD345" i="7"/>
  <c r="AE345" i="7"/>
  <c r="AD135" i="7"/>
  <c r="AE135" i="7"/>
  <c r="AD146" i="7"/>
  <c r="AE146" i="7"/>
  <c r="AE213" i="7"/>
  <c r="AD213" i="7"/>
  <c r="AB312" i="7"/>
  <c r="AA312" i="7"/>
  <c r="AD201" i="7"/>
  <c r="AE201" i="7"/>
  <c r="AC277" i="7"/>
  <c r="J277" i="7"/>
  <c r="AF277" i="7"/>
  <c r="AD33" i="7"/>
  <c r="AE33" i="7"/>
  <c r="AD386" i="7"/>
  <c r="AE386" i="7"/>
  <c r="AE250" i="7"/>
  <c r="AD250" i="7"/>
  <c r="AD190" i="7"/>
  <c r="AE190" i="7"/>
  <c r="AE203" i="7"/>
  <c r="AD203" i="7"/>
  <c r="AD73" i="7"/>
  <c r="AE73" i="7"/>
  <c r="AE158" i="7"/>
  <c r="AD158" i="7"/>
  <c r="AE445" i="7"/>
  <c r="AD445" i="7"/>
  <c r="AC332" i="7"/>
  <c r="J332" i="7"/>
  <c r="AB193" i="7"/>
  <c r="AA193" i="7"/>
  <c r="AA210" i="7"/>
  <c r="AB210" i="7"/>
  <c r="AA28" i="7"/>
  <c r="AB28" i="7"/>
  <c r="AE61" i="7"/>
  <c r="AD61" i="7"/>
  <c r="AB141" i="7"/>
  <c r="AA141" i="7"/>
  <c r="AD29" i="7"/>
  <c r="AE29" i="7"/>
  <c r="AD110" i="7"/>
  <c r="AE110" i="7"/>
  <c r="AE457" i="7"/>
  <c r="AD457" i="7"/>
  <c r="AD416" i="7"/>
  <c r="AE416" i="7"/>
  <c r="AB175" i="7"/>
  <c r="AA175" i="7"/>
  <c r="AD117" i="7"/>
  <c r="AE117" i="7"/>
  <c r="AD355" i="7"/>
  <c r="AE355" i="7"/>
  <c r="AD259" i="7"/>
  <c r="AE259" i="7"/>
  <c r="AE120" i="7"/>
  <c r="AD120" i="7"/>
  <c r="AA245" i="7"/>
  <c r="AB245" i="7"/>
  <c r="AE115" i="7"/>
  <c r="AD115" i="7"/>
  <c r="AA420" i="7"/>
  <c r="AB420" i="7"/>
  <c r="AD177" i="7"/>
  <c r="AE177" i="7"/>
  <c r="AB375" i="7"/>
  <c r="AA375" i="7"/>
  <c r="AD270" i="7"/>
  <c r="AE270" i="7"/>
  <c r="AD301" i="7"/>
  <c r="AE301" i="7"/>
  <c r="AD124" i="7"/>
  <c r="AE124" i="7"/>
  <c r="AE80" i="7"/>
  <c r="AD80" i="7"/>
  <c r="AD258" i="7"/>
  <c r="AE258" i="7"/>
  <c r="AE251" i="7"/>
  <c r="AD251" i="7"/>
  <c r="AA364" i="7"/>
  <c r="AB364" i="7"/>
  <c r="AD130" i="7"/>
  <c r="AE130" i="7"/>
  <c r="AD99" i="7"/>
  <c r="AE99" i="7"/>
  <c r="AE41" i="7"/>
  <c r="AD41" i="7"/>
  <c r="AD379" i="7"/>
  <c r="AE379" i="7"/>
  <c r="AD24" i="7"/>
  <c r="AE24" i="7"/>
  <c r="AA195" i="7"/>
  <c r="AB195" i="7"/>
  <c r="AE306" i="7"/>
  <c r="AD306" i="7"/>
  <c r="AB284" i="7"/>
  <c r="AA284" i="7"/>
  <c r="R277" i="7"/>
  <c r="T277" i="7" s="1"/>
  <c r="AD36" i="7"/>
  <c r="AE36" i="7"/>
  <c r="AE246" i="7"/>
  <c r="AD246" i="7"/>
  <c r="AD394" i="7"/>
  <c r="AE394" i="7"/>
  <c r="R185" i="1"/>
  <c r="E14" i="1"/>
  <c r="AD81" i="7"/>
  <c r="AD280" i="7"/>
  <c r="AE280" i="7"/>
  <c r="AD69" i="7"/>
  <c r="AE69" i="7"/>
  <c r="AE32" i="7"/>
  <c r="AD32" i="7"/>
  <c r="R206" i="1"/>
  <c r="AB23" i="7"/>
  <c r="AA23" i="7"/>
  <c r="AD55" i="7"/>
  <c r="AE55" i="7"/>
  <c r="AE434" i="7"/>
  <c r="AD434" i="7"/>
  <c r="AE209" i="7"/>
  <c r="AD209" i="7"/>
  <c r="AD314" i="7"/>
  <c r="AE314" i="7"/>
  <c r="AD153" i="7"/>
  <c r="AE153" i="7"/>
  <c r="AB378" i="7"/>
  <c r="AA378" i="7"/>
  <c r="AA285" i="7"/>
  <c r="AB285" i="7"/>
  <c r="AE223" i="7"/>
  <c r="AD223" i="7"/>
  <c r="AD59" i="7"/>
  <c r="AE59" i="7"/>
  <c r="AE446" i="7"/>
  <c r="AD446" i="7"/>
  <c r="AE359" i="7"/>
  <c r="AD359" i="7"/>
  <c r="AB335" i="7"/>
  <c r="AA335" i="7"/>
  <c r="AA451" i="7"/>
  <c r="AB451" i="7"/>
  <c r="AH455" i="7"/>
  <c r="AD76" i="7"/>
  <c r="AE76" i="7"/>
  <c r="AD242" i="7"/>
  <c r="AE242" i="7"/>
  <c r="AD93" i="7"/>
  <c r="AE93" i="7"/>
  <c r="AD169" i="7"/>
  <c r="AE169" i="7"/>
  <c r="AE376" i="7"/>
  <c r="AD376" i="7"/>
  <c r="AE383" i="7"/>
  <c r="AD383" i="7"/>
  <c r="AD65" i="7"/>
  <c r="AE65" i="7"/>
  <c r="AD422" i="7"/>
  <c r="AE422" i="7"/>
  <c r="AD352" i="7"/>
  <c r="AE352" i="7"/>
  <c r="AA272" i="7"/>
  <c r="AB272" i="7"/>
  <c r="AE319" i="7"/>
  <c r="AD319" i="7"/>
  <c r="AA263" i="7"/>
  <c r="AB263" i="7"/>
  <c r="AA326" i="7"/>
  <c r="AB326" i="7"/>
  <c r="AD447" i="7"/>
  <c r="AE447" i="7"/>
  <c r="AD320" i="7"/>
  <c r="AE320" i="7"/>
  <c r="AE228" i="7"/>
  <c r="AD228" i="7"/>
  <c r="AE346" i="7"/>
  <c r="AD346" i="7"/>
  <c r="AD128" i="7"/>
  <c r="AE128" i="7"/>
  <c r="AA427" i="7"/>
  <c r="AB427" i="7"/>
  <c r="AE260" i="7"/>
  <c r="AD260" i="7"/>
  <c r="AE198" i="7"/>
  <c r="AD198" i="7"/>
  <c r="AD392" i="7"/>
  <c r="AE392" i="7"/>
  <c r="AE174" i="7"/>
  <c r="AD174" i="7"/>
  <c r="AT332" i="7"/>
  <c r="AS332" i="7"/>
  <c r="AR332" i="7"/>
  <c r="AQ332" i="7"/>
  <c r="AP332" i="7"/>
  <c r="AO332" i="7"/>
  <c r="AN332" i="7"/>
  <c r="AM332" i="7"/>
  <c r="AL332" i="7"/>
  <c r="AD48" i="7"/>
  <c r="AE48" i="7"/>
  <c r="AA67" i="7"/>
  <c r="AB67" i="7"/>
  <c r="AD305" i="7"/>
  <c r="AE305" i="7"/>
  <c r="AI332" i="7"/>
  <c r="AH332" i="7"/>
  <c r="AJ332" i="7"/>
  <c r="AK332" i="7"/>
  <c r="AJ277" i="7"/>
  <c r="AK277" i="7"/>
  <c r="AI277" i="7"/>
  <c r="AH277" i="7"/>
  <c r="AI318" i="7"/>
  <c r="AH318" i="7"/>
  <c r="AJ318" i="7"/>
  <c r="AK318" i="7"/>
  <c r="O192" i="1"/>
  <c r="O195" i="1"/>
  <c r="O186" i="1"/>
  <c r="O202" i="1"/>
  <c r="O31" i="1"/>
  <c r="O29" i="1"/>
  <c r="O170" i="1"/>
  <c r="O204" i="1"/>
  <c r="O23" i="1"/>
  <c r="O193" i="1"/>
  <c r="O181" i="1"/>
  <c r="O175" i="1"/>
  <c r="O22" i="1"/>
  <c r="O27" i="1"/>
  <c r="O182" i="1"/>
  <c r="O194" i="1"/>
  <c r="O172" i="1"/>
  <c r="O171" i="1"/>
  <c r="O21" i="1"/>
  <c r="O37" i="1"/>
  <c r="O173" i="1"/>
  <c r="O197" i="1"/>
  <c r="O177" i="1"/>
  <c r="O176" i="1"/>
  <c r="O179" i="1"/>
  <c r="O200" i="1"/>
  <c r="O190" i="1"/>
  <c r="O180" i="1"/>
  <c r="O187" i="1"/>
  <c r="O198" i="1"/>
  <c r="O25" i="1"/>
  <c r="O191" i="1"/>
  <c r="O201" i="1"/>
  <c r="O28" i="1"/>
  <c r="O199" i="1"/>
  <c r="O205" i="1"/>
  <c r="O39" i="1"/>
  <c r="O203" i="1"/>
  <c r="O206" i="1"/>
  <c r="O40" i="1"/>
  <c r="O184" i="1"/>
  <c r="O178" i="1"/>
  <c r="O24" i="1"/>
  <c r="O183" i="1"/>
  <c r="O188" i="1"/>
  <c r="O185" i="1"/>
  <c r="O26" i="1"/>
  <c r="O174" i="1"/>
  <c r="O196" i="1"/>
  <c r="O189" i="1"/>
  <c r="O43" i="1"/>
  <c r="C15" i="1"/>
  <c r="C18" i="1"/>
  <c r="AE302" i="7"/>
  <c r="AD302" i="7"/>
  <c r="AZ43" i="7"/>
  <c r="AX43" i="7"/>
  <c r="AZ63" i="7"/>
  <c r="AX63" i="7"/>
  <c r="AZ69" i="7"/>
  <c r="AX69" i="7"/>
  <c r="AZ39" i="7"/>
  <c r="AX39" i="7"/>
  <c r="AH52" i="7"/>
  <c r="AZ17" i="7"/>
  <c r="AX17" i="7"/>
  <c r="AZ60" i="7"/>
  <c r="AX60" i="7"/>
  <c r="AZ16" i="7"/>
  <c r="AX16" i="7"/>
  <c r="AZ57" i="7"/>
  <c r="AX57" i="7"/>
  <c r="AZ59" i="7"/>
  <c r="AX59" i="7"/>
  <c r="AZ64" i="7"/>
  <c r="AX64" i="7"/>
  <c r="AZ4" i="7"/>
  <c r="AX4" i="7"/>
  <c r="AE360" i="7"/>
  <c r="AD360" i="7"/>
  <c r="AD210" i="7"/>
  <c r="AE210" i="7"/>
  <c r="AD70" i="7"/>
  <c r="AE70" i="7"/>
  <c r="AD292" i="7"/>
  <c r="AE292" i="7"/>
  <c r="AE63" i="7"/>
  <c r="AD63" i="7"/>
  <c r="AE370" i="7"/>
  <c r="AD370" i="7"/>
  <c r="AE43" i="7"/>
  <c r="AD43" i="7"/>
  <c r="AD378" i="7"/>
  <c r="AE378" i="7"/>
  <c r="AE298" i="7"/>
  <c r="AD298" i="7"/>
  <c r="AE333" i="7"/>
  <c r="AD333" i="7"/>
  <c r="AD175" i="7"/>
  <c r="AE175" i="7"/>
  <c r="AE427" i="7"/>
  <c r="AD427" i="7"/>
  <c r="AD451" i="7"/>
  <c r="AE451" i="7"/>
  <c r="AD141" i="7"/>
  <c r="AE141" i="7"/>
  <c r="AE193" i="7"/>
  <c r="AD193" i="7"/>
  <c r="AE312" i="7"/>
  <c r="AD312" i="7"/>
  <c r="AE140" i="7"/>
  <c r="AD140" i="7"/>
  <c r="AE239" i="7"/>
  <c r="AD239" i="7"/>
  <c r="AZ40" i="7"/>
  <c r="AX40" i="7"/>
  <c r="AZ52" i="7"/>
  <c r="AX52" i="7"/>
  <c r="AZ22" i="7"/>
  <c r="AX22" i="7"/>
  <c r="AZ38" i="7"/>
  <c r="AX38" i="7"/>
  <c r="AZ70" i="7"/>
  <c r="AX70" i="7"/>
  <c r="AZ62" i="7"/>
  <c r="AX62" i="7"/>
  <c r="AE216" i="7"/>
  <c r="AD216" i="7"/>
  <c r="AE296" i="7"/>
  <c r="AD296" i="7"/>
  <c r="AD439" i="7"/>
  <c r="AE439" i="7"/>
  <c r="AE274" i="7"/>
  <c r="AD274" i="7"/>
  <c r="AZ7" i="7"/>
  <c r="AX7" i="7"/>
  <c r="AZ76" i="7"/>
  <c r="AX76" i="7"/>
  <c r="AZ61" i="7"/>
  <c r="AX61" i="7"/>
  <c r="AZ10" i="7"/>
  <c r="AX10" i="7"/>
  <c r="AZ56" i="7"/>
  <c r="AX56" i="7"/>
  <c r="AZ50" i="7"/>
  <c r="AX50" i="7"/>
  <c r="AZ26" i="7"/>
  <c r="AX26" i="7"/>
  <c r="AZ41" i="7"/>
  <c r="AX41" i="7"/>
  <c r="AZ6" i="7"/>
  <c r="AX6" i="7"/>
  <c r="AZ77" i="7"/>
  <c r="AX77" i="7"/>
  <c r="AZ34" i="7"/>
  <c r="AX34" i="7"/>
  <c r="AZ33" i="7"/>
  <c r="AX33" i="7"/>
  <c r="AH53" i="7"/>
  <c r="AZ45" i="7"/>
  <c r="AX45" i="7"/>
  <c r="AD28" i="7"/>
  <c r="AE28" i="7"/>
  <c r="AB455" i="7"/>
  <c r="AA455" i="7"/>
  <c r="AE364" i="7"/>
  <c r="AD364" i="7"/>
  <c r="AD428" i="7"/>
  <c r="AE428" i="7"/>
  <c r="AD335" i="7"/>
  <c r="AE335" i="7"/>
  <c r="AE23" i="7"/>
  <c r="AD23" i="7"/>
  <c r="AD420" i="7"/>
  <c r="AE420" i="7"/>
  <c r="AD150" i="7"/>
  <c r="AE150" i="7"/>
  <c r="AD195" i="7"/>
  <c r="AE195" i="7"/>
  <c r="AE279" i="7"/>
  <c r="AD279" i="7"/>
  <c r="AD324" i="7"/>
  <c r="AE324" i="7"/>
  <c r="AD215" i="7"/>
  <c r="AE215" i="7"/>
  <c r="AD67" i="7"/>
  <c r="AE67" i="7"/>
  <c r="AE243" i="7"/>
  <c r="AD243" i="7"/>
  <c r="AD263" i="7"/>
  <c r="AE263" i="7"/>
  <c r="AE272" i="7"/>
  <c r="AD272" i="7"/>
  <c r="AE375" i="7"/>
  <c r="AD375" i="7"/>
  <c r="AE249" i="7"/>
  <c r="AD249" i="7"/>
  <c r="AD94" i="7"/>
  <c r="AE94" i="7"/>
  <c r="AD107" i="7"/>
  <c r="AE107" i="7"/>
  <c r="AD317" i="7"/>
  <c r="AE317" i="7"/>
  <c r="AE458" i="7"/>
  <c r="AD458" i="7"/>
  <c r="AD456" i="7"/>
  <c r="AE456" i="7"/>
  <c r="AZ29" i="7"/>
  <c r="AX29" i="7"/>
  <c r="AH51" i="7"/>
  <c r="AZ73" i="7"/>
  <c r="AX73" i="7"/>
  <c r="AZ54" i="7"/>
  <c r="AX54" i="7"/>
  <c r="AZ55" i="7"/>
  <c r="AX55" i="7"/>
  <c r="AZ3" i="7"/>
  <c r="AX3" i="7"/>
  <c r="AZ75" i="7"/>
  <c r="AX75" i="7"/>
  <c r="AZ44" i="7"/>
  <c r="AX44" i="7"/>
  <c r="AZ51" i="7"/>
  <c r="AX51" i="7"/>
  <c r="AZ49" i="7"/>
  <c r="AX49" i="7"/>
  <c r="AZ68" i="7"/>
  <c r="AX68" i="7"/>
  <c r="AD326" i="7"/>
  <c r="AE326" i="7"/>
  <c r="AD245" i="7"/>
  <c r="AE245" i="7"/>
  <c r="AD114" i="7"/>
  <c r="AE114" i="7"/>
  <c r="AE291" i="7"/>
  <c r="AD291" i="7"/>
  <c r="AD285" i="7"/>
  <c r="AE285" i="7"/>
  <c r="AE284" i="7"/>
  <c r="AD284" i="7"/>
  <c r="AE30" i="7"/>
  <c r="AD30" i="7"/>
  <c r="AE134" i="7"/>
  <c r="AD134" i="7"/>
  <c r="AD408" i="7"/>
  <c r="AE408" i="7"/>
  <c r="AD407" i="7"/>
  <c r="AE407" i="7"/>
  <c r="AD354" i="7"/>
  <c r="AE354" i="7"/>
  <c r="AE148" i="7"/>
  <c r="AD148" i="7"/>
  <c r="AD101" i="7"/>
  <c r="AE101" i="7"/>
  <c r="AZ37" i="7"/>
  <c r="AX37" i="7"/>
  <c r="AZ13" i="7"/>
  <c r="AX13" i="7"/>
  <c r="AZ35" i="7"/>
  <c r="AX35" i="7"/>
  <c r="AZ20" i="7"/>
  <c r="AX20" i="7"/>
  <c r="AZ23" i="7"/>
  <c r="AX23" i="7"/>
  <c r="AA318" i="7"/>
  <c r="AB318" i="7"/>
  <c r="AB51" i="7"/>
  <c r="AA51" i="7"/>
  <c r="AA277" i="7"/>
  <c r="AB277" i="7"/>
  <c r="AB53" i="7"/>
  <c r="AA53" i="7"/>
  <c r="AB52" i="7"/>
  <c r="AA52" i="7"/>
  <c r="AD455" i="7"/>
  <c r="AE455" i="7"/>
  <c r="AB332" i="7"/>
  <c r="AA332" i="7"/>
  <c r="AE53" i="7"/>
  <c r="AD53" i="7"/>
  <c r="AD332" i="7"/>
  <c r="AE332" i="7"/>
  <c r="AE277" i="7"/>
  <c r="AD277" i="7"/>
  <c r="AE52" i="7"/>
  <c r="AD52" i="7"/>
  <c r="AE51" i="7"/>
  <c r="AD51" i="7"/>
  <c r="AE318" i="7"/>
  <c r="AD318" i="7"/>
  <c r="AT466" i="7"/>
  <c r="AS466" i="7"/>
  <c r="AR466" i="7"/>
  <c r="AQ466" i="7"/>
  <c r="AP466" i="7"/>
  <c r="AO466" i="7"/>
  <c r="AN466" i="7"/>
  <c r="AM466" i="7"/>
  <c r="AL466" i="7"/>
  <c r="G461" i="7"/>
  <c r="Z461" i="7"/>
  <c r="P461" i="7"/>
  <c r="R461" i="7" s="1"/>
  <c r="T461" i="7" s="1"/>
  <c r="AU461" i="7"/>
  <c r="AC464" i="7"/>
  <c r="G462" i="7"/>
  <c r="Z462" i="7"/>
  <c r="P462" i="7"/>
  <c r="AU462" i="7"/>
  <c r="K460" i="7"/>
  <c r="P467" i="7"/>
  <c r="R467" i="7" s="1"/>
  <c r="T467" i="7" s="1"/>
  <c r="G467" i="7"/>
  <c r="Z467" i="7"/>
  <c r="AU467" i="7"/>
  <c r="AS465" i="7"/>
  <c r="AR465" i="7"/>
  <c r="K464" i="7"/>
  <c r="Z463" i="7"/>
  <c r="G463" i="7"/>
  <c r="AQ465" i="7"/>
  <c r="AP465" i="7"/>
  <c r="AO465" i="7"/>
  <c r="AN465" i="7"/>
  <c r="AM465" i="7"/>
  <c r="AL465" i="7"/>
  <c r="AT460" i="7"/>
  <c r="AF464" i="7"/>
  <c r="AS460" i="7"/>
  <c r="AR460" i="7"/>
  <c r="AQ460" i="7"/>
  <c r="AP460" i="7"/>
  <c r="AO460" i="7"/>
  <c r="AN460" i="7"/>
  <c r="AM460" i="7"/>
  <c r="AL460" i="7"/>
  <c r="AU463" i="7"/>
  <c r="AU464" i="7"/>
  <c r="Z460" i="7"/>
  <c r="AC83" i="7"/>
  <c r="R81" i="7"/>
  <c r="T81" i="7" s="1"/>
  <c r="R24" i="7"/>
  <c r="T24" i="7" s="1"/>
  <c r="AC24" i="7"/>
  <c r="AF24" i="7"/>
  <c r="R27" i="7"/>
  <c r="T27" i="7" s="1"/>
  <c r="AC27" i="7"/>
  <c r="AF25" i="7"/>
  <c r="AC25" i="7"/>
  <c r="R25" i="7"/>
  <c r="T25" i="7" s="1"/>
  <c r="AC29" i="7"/>
  <c r="R29" i="7"/>
  <c r="T29" i="7" s="1"/>
  <c r="AF22" i="7"/>
  <c r="R47" i="7"/>
  <c r="T47" i="7" s="1"/>
  <c r="H35" i="2"/>
  <c r="AF250" i="7"/>
  <c r="AF443" i="7"/>
  <c r="AC427" i="7"/>
  <c r="R154" i="7"/>
  <c r="T154" i="7" s="1"/>
  <c r="AF72" i="7"/>
  <c r="G46" i="2"/>
  <c r="AF438" i="7"/>
  <c r="R427" i="7"/>
  <c r="T427" i="7" s="1"/>
  <c r="H29" i="2"/>
  <c r="G29" i="2"/>
  <c r="H22" i="2"/>
  <c r="H21" i="2"/>
  <c r="G21" i="2"/>
  <c r="AC226" i="7"/>
  <c r="R392" i="7"/>
  <c r="T392" i="7" s="1"/>
  <c r="AC204" i="7"/>
  <c r="AF399" i="7"/>
  <c r="AF205" i="7"/>
  <c r="G45" i="2"/>
  <c r="AC156" i="7"/>
  <c r="AC254" i="7"/>
  <c r="R306" i="7"/>
  <c r="T306" i="7" s="1"/>
  <c r="AF181" i="7"/>
  <c r="AC394" i="7"/>
  <c r="AF306" i="7"/>
  <c r="R157" i="7"/>
  <c r="T157" i="7"/>
  <c r="R366" i="7"/>
  <c r="T366" i="7" s="1"/>
  <c r="AC295" i="7"/>
  <c r="AF405" i="7"/>
  <c r="R192" i="7"/>
  <c r="T192" i="7" s="1"/>
  <c r="R226" i="7"/>
  <c r="T226" i="7" s="1"/>
  <c r="AI466" i="7"/>
  <c r="AJ466" i="7"/>
  <c r="AK466" i="7"/>
  <c r="AI460" i="7"/>
  <c r="AJ460" i="7"/>
  <c r="AK460" i="7"/>
  <c r="AI465" i="7"/>
  <c r="AJ465" i="7"/>
  <c r="AK465" i="7"/>
  <c r="AS464" i="7"/>
  <c r="AR464" i="7"/>
  <c r="AQ464" i="7"/>
  <c r="AP464" i="7"/>
  <c r="AO464" i="7"/>
  <c r="AN464" i="7"/>
  <c r="AM464" i="7"/>
  <c r="AL464" i="7"/>
  <c r="AT464" i="7"/>
  <c r="R462" i="7"/>
  <c r="T462" i="7" s="1"/>
  <c r="AT461" i="7"/>
  <c r="AS461" i="7"/>
  <c r="AR461" i="7"/>
  <c r="AQ461" i="7"/>
  <c r="AP461" i="7"/>
  <c r="AO461" i="7"/>
  <c r="AN461" i="7"/>
  <c r="AM461" i="7"/>
  <c r="AL461" i="7"/>
  <c r="K462" i="7"/>
  <c r="AC462" i="7"/>
  <c r="AF462" i="7"/>
  <c r="K463" i="7"/>
  <c r="AT467" i="7"/>
  <c r="AS467" i="7"/>
  <c r="AR467" i="7"/>
  <c r="AQ467" i="7"/>
  <c r="AP467" i="7"/>
  <c r="AO467" i="7"/>
  <c r="AN467" i="7"/>
  <c r="AM467" i="7"/>
  <c r="AL467" i="7"/>
  <c r="K461" i="7"/>
  <c r="AC461" i="7"/>
  <c r="AF461" i="7"/>
  <c r="AS463" i="7"/>
  <c r="AR463" i="7"/>
  <c r="AQ463" i="7"/>
  <c r="AP463" i="7"/>
  <c r="AO463" i="7"/>
  <c r="AN463" i="7"/>
  <c r="AM463" i="7"/>
  <c r="AL463" i="7"/>
  <c r="AT463" i="7"/>
  <c r="AF467" i="7"/>
  <c r="K467" i="7"/>
  <c r="AC467" i="7"/>
  <c r="AT462" i="7"/>
  <c r="AS462" i="7"/>
  <c r="AR462" i="7"/>
  <c r="AQ462" i="7"/>
  <c r="AP462" i="7"/>
  <c r="AO462" i="7"/>
  <c r="AN462" i="7"/>
  <c r="AM462" i="7"/>
  <c r="AL462" i="7"/>
  <c r="AI462" i="7"/>
  <c r="AJ462" i="7"/>
  <c r="AK462" i="7"/>
  <c r="AJ463" i="7"/>
  <c r="AK463" i="7"/>
  <c r="AI463" i="7"/>
  <c r="AI467" i="7"/>
  <c r="AH467" i="7"/>
  <c r="AJ467" i="7"/>
  <c r="AK467" i="7"/>
  <c r="AI461" i="7"/>
  <c r="AH461" i="7"/>
  <c r="AJ461" i="7"/>
  <c r="AK461" i="7"/>
  <c r="AK464" i="7"/>
  <c r="AI464" i="7"/>
  <c r="AJ464" i="7"/>
  <c r="AH460" i="7"/>
  <c r="AH466" i="7"/>
  <c r="AH465" i="7"/>
  <c r="AB460" i="7"/>
  <c r="AA460" i="7"/>
  <c r="AB467" i="7"/>
  <c r="AA467" i="7"/>
  <c r="AH464" i="7"/>
  <c r="AH463" i="7"/>
  <c r="AA465" i="7"/>
  <c r="AB465" i="7"/>
  <c r="AB466" i="7"/>
  <c r="AA466" i="7"/>
  <c r="AB461" i="7"/>
  <c r="AA461" i="7"/>
  <c r="AH462" i="7"/>
  <c r="AE465" i="7"/>
  <c r="AD465" i="7"/>
  <c r="AB463" i="7"/>
  <c r="AA463" i="7"/>
  <c r="AA462" i="7"/>
  <c r="AB462" i="7"/>
  <c r="AB464" i="7"/>
  <c r="AA464" i="7"/>
  <c r="AD461" i="7"/>
  <c r="AE461" i="7"/>
  <c r="AD467" i="7"/>
  <c r="AE467" i="7"/>
  <c r="AE466" i="7"/>
  <c r="AD466" i="7"/>
  <c r="AE460" i="7"/>
  <c r="AD460" i="7"/>
  <c r="AD464" i="7"/>
  <c r="AE464" i="7"/>
  <c r="AE462" i="7"/>
  <c r="AD462" i="7"/>
  <c r="AE463" i="7"/>
  <c r="AD463" i="7"/>
  <c r="D18" i="2"/>
  <c r="E18" i="2"/>
  <c r="F5" i="7" l="1"/>
  <c r="F5" i="4"/>
  <c r="G469" i="7"/>
  <c r="Z469" i="7"/>
  <c r="P469" i="7"/>
  <c r="AU469" i="7"/>
  <c r="G470" i="4"/>
  <c r="K470" i="4" s="1"/>
  <c r="P470" i="4"/>
  <c r="R470" i="4" s="1"/>
  <c r="T470" i="4" s="1"/>
  <c r="AF364" i="7"/>
  <c r="AF455" i="7"/>
  <c r="AC406" i="7"/>
  <c r="AF183" i="7"/>
  <c r="AF53" i="7"/>
  <c r="R59" i="7"/>
  <c r="T59" i="7" s="1"/>
  <c r="AF102" i="7"/>
  <c r="AF235" i="7"/>
  <c r="AC222" i="7"/>
  <c r="AC342" i="7"/>
  <c r="AF400" i="7"/>
  <c r="R53" i="7"/>
  <c r="T53" i="7" s="1"/>
  <c r="AF41" i="7"/>
  <c r="AC307" i="7"/>
  <c r="R178" i="7"/>
  <c r="T178" i="7" s="1"/>
  <c r="AF330" i="7"/>
  <c r="AC178" i="7"/>
  <c r="AF133" i="7"/>
  <c r="AC59" i="7"/>
  <c r="AF347" i="7"/>
  <c r="R61" i="7"/>
  <c r="T61" i="7" s="1"/>
  <c r="AC80" i="7"/>
  <c r="R133" i="7"/>
  <c r="T133" i="7" s="1"/>
  <c r="AC423" i="7"/>
  <c r="AC456" i="7"/>
  <c r="R417" i="7"/>
  <c r="T417" i="7" s="1"/>
  <c r="R432" i="7"/>
  <c r="T432" i="7" s="1"/>
  <c r="AF54" i="7"/>
  <c r="I42" i="2"/>
  <c r="J42" i="2" s="1"/>
  <c r="AF81" i="7"/>
  <c r="AF38" i="7"/>
  <c r="I26" i="2"/>
  <c r="J26" i="2" s="1"/>
  <c r="R120" i="7"/>
  <c r="T120" i="7" s="1"/>
  <c r="AC281" i="7"/>
  <c r="R363" i="7"/>
  <c r="T363" i="7" s="1"/>
  <c r="AF80" i="7"/>
  <c r="AC134" i="7"/>
  <c r="AC364" i="7"/>
  <c r="AC164" i="7"/>
  <c r="AC246" i="7"/>
  <c r="R79" i="7"/>
  <c r="T79" i="7" s="1"/>
  <c r="F26" i="2"/>
  <c r="H26" i="2" s="1"/>
  <c r="R148" i="7"/>
  <c r="T148" i="7" s="1"/>
  <c r="AC61" i="7"/>
  <c r="AF383" i="7"/>
  <c r="AC378" i="7"/>
  <c r="R342" i="7"/>
  <c r="T342" i="7" s="1"/>
  <c r="F34" i="2"/>
  <c r="H34" i="2" s="1"/>
  <c r="AF86" i="7"/>
  <c r="AC79" i="7"/>
  <c r="R235" i="7"/>
  <c r="T235" i="7" s="1"/>
  <c r="AC148" i="7"/>
  <c r="AC57" i="7"/>
  <c r="AF406" i="7"/>
  <c r="R57" i="7"/>
  <c r="T57" i="7" s="1"/>
  <c r="F50" i="2"/>
  <c r="I34" i="2"/>
  <c r="J34" i="2" s="1"/>
  <c r="R431" i="7"/>
  <c r="T431" i="7" s="1"/>
  <c r="AF456" i="7"/>
  <c r="AC432" i="7"/>
  <c r="AC54" i="7"/>
  <c r="AC256" i="7"/>
  <c r="AF220" i="7"/>
  <c r="AF164" i="7"/>
  <c r="AF134" i="7"/>
  <c r="AF417" i="7"/>
  <c r="AC86" i="7"/>
  <c r="AC220" i="7"/>
  <c r="AC330" i="7"/>
  <c r="R378" i="7"/>
  <c r="T378" i="7" s="1"/>
  <c r="AF299" i="7"/>
  <c r="R155" i="7"/>
  <c r="T155" i="7" s="1"/>
  <c r="AC155" i="7"/>
  <c r="AC67" i="7"/>
  <c r="R299" i="7"/>
  <c r="T299" i="7" s="1"/>
  <c r="AC431" i="7"/>
  <c r="AC90" i="7"/>
  <c r="AC198" i="7"/>
  <c r="AF246" i="7"/>
  <c r="H36" i="2"/>
  <c r="E312" i="5"/>
  <c r="E108" i="5"/>
  <c r="E179" i="5"/>
  <c r="P125" i="4"/>
  <c r="R125" i="4" s="1"/>
  <c r="T125" i="4" s="1"/>
  <c r="B210" i="4"/>
  <c r="B265" i="4"/>
  <c r="E204" i="5"/>
  <c r="E286" i="5"/>
  <c r="E82" i="5"/>
  <c r="E91" i="5"/>
  <c r="E110" i="5"/>
  <c r="E153" i="5"/>
  <c r="E170" i="5"/>
  <c r="E176" i="5"/>
  <c r="E318" i="5"/>
  <c r="E32" i="5"/>
  <c r="E143" i="5"/>
  <c r="E162" i="5"/>
  <c r="P33" i="4"/>
  <c r="R33" i="4" s="1"/>
  <c r="T33" i="4" s="1"/>
  <c r="E284" i="5"/>
  <c r="E213" i="5"/>
  <c r="E244" i="5"/>
  <c r="E272" i="5"/>
  <c r="E338" i="5"/>
  <c r="E344" i="5"/>
  <c r="E31" i="5"/>
  <c r="E49" i="5"/>
  <c r="E149" i="5"/>
  <c r="B271" i="4"/>
  <c r="E253" i="5"/>
  <c r="E296" i="5"/>
  <c r="E359" i="5"/>
  <c r="E63" i="5"/>
  <c r="E106" i="5"/>
  <c r="E121" i="5"/>
  <c r="E127" i="5"/>
  <c r="E412" i="5"/>
  <c r="P53" i="4"/>
  <c r="R53" i="4" s="1"/>
  <c r="T53" i="4" s="1"/>
  <c r="F93" i="4"/>
  <c r="G93" i="4" s="1"/>
  <c r="E185" i="5"/>
  <c r="E205" i="5"/>
  <c r="E308" i="5"/>
  <c r="E15" i="5"/>
  <c r="E372" i="5"/>
  <c r="E68" i="5"/>
  <c r="E92" i="5"/>
  <c r="E192" i="5"/>
  <c r="E221" i="5"/>
  <c r="P369" i="4"/>
  <c r="P29" i="4"/>
  <c r="E191" i="5"/>
  <c r="E220" i="5"/>
  <c r="E228" i="5"/>
  <c r="E273" i="5"/>
  <c r="E276" i="5"/>
  <c r="E311" i="5"/>
  <c r="E321" i="5"/>
  <c r="E345" i="5"/>
  <c r="E354" i="5"/>
  <c r="E94" i="5"/>
  <c r="F400" i="4"/>
  <c r="G400" i="4" s="1"/>
  <c r="I400" i="4" s="1"/>
  <c r="P198" i="4"/>
  <c r="R198" i="4" s="1"/>
  <c r="T198" i="4" s="1"/>
  <c r="B321" i="4"/>
  <c r="E263" i="5"/>
  <c r="E285" i="5"/>
  <c r="E64" i="5"/>
  <c r="E90" i="5"/>
  <c r="E128" i="5"/>
  <c r="E152" i="5"/>
  <c r="E175" i="5"/>
  <c r="E410" i="5"/>
  <c r="E413" i="5"/>
  <c r="P260" i="4"/>
  <c r="R260" i="4" s="1"/>
  <c r="T260" i="4" s="1"/>
  <c r="E402" i="5"/>
  <c r="E161" i="5"/>
  <c r="E178" i="5"/>
  <c r="R330" i="4"/>
  <c r="T330" i="4" s="1"/>
  <c r="G52" i="2"/>
  <c r="H52" i="2"/>
  <c r="H42" i="2"/>
  <c r="G42" i="2"/>
  <c r="H33" i="2"/>
  <c r="G33" i="2"/>
  <c r="AC33" i="7"/>
  <c r="P59" i="4"/>
  <c r="R59" i="4" s="1"/>
  <c r="T59" i="4" s="1"/>
  <c r="P394" i="4"/>
  <c r="R394" i="4" s="1"/>
  <c r="T394" i="4" s="1"/>
  <c r="AC268" i="7"/>
  <c r="AC227" i="7"/>
  <c r="AC185" i="7"/>
  <c r="AF437" i="7"/>
  <c r="R348" i="7"/>
  <c r="T348" i="7" s="1"/>
  <c r="AC174" i="7"/>
  <c r="AC270" i="7"/>
  <c r="AC288" i="7"/>
  <c r="AC159" i="7"/>
  <c r="AF67" i="7"/>
  <c r="AF211" i="7"/>
  <c r="P296" i="4"/>
  <c r="R296" i="4" s="1"/>
  <c r="T296" i="4" s="1"/>
  <c r="P466" i="4"/>
  <c r="R466" i="4" s="1"/>
  <c r="T466" i="4" s="1"/>
  <c r="P83" i="4"/>
  <c r="AF73" i="7"/>
  <c r="AF33" i="7"/>
  <c r="P76" i="4"/>
  <c r="R76" i="4" s="1"/>
  <c r="T76" i="4" s="1"/>
  <c r="AC30" i="7"/>
  <c r="P467" i="4"/>
  <c r="R467" i="4" s="1"/>
  <c r="T467" i="4" s="1"/>
  <c r="P223" i="4"/>
  <c r="R223" i="4" s="1"/>
  <c r="T223" i="4" s="1"/>
  <c r="AC317" i="7"/>
  <c r="AF227" i="7"/>
  <c r="AC182" i="7"/>
  <c r="AC407" i="7"/>
  <c r="R293" i="7"/>
  <c r="T293" i="7" s="1"/>
  <c r="AC315" i="7"/>
  <c r="AF341" i="7"/>
  <c r="AF159" i="7"/>
  <c r="AC367" i="7"/>
  <c r="R437" i="7"/>
  <c r="T437" i="7" s="1"/>
  <c r="R457" i="7"/>
  <c r="T457" i="7" s="1"/>
  <c r="R84" i="7"/>
  <c r="T84" i="7" s="1"/>
  <c r="AF71" i="7"/>
  <c r="AF65" i="7"/>
  <c r="AF60" i="7"/>
  <c r="AF221" i="7"/>
  <c r="R182" i="7"/>
  <c r="T182" i="7" s="1"/>
  <c r="R198" i="7"/>
  <c r="T198" i="7" s="1"/>
  <c r="AF315" i="7"/>
  <c r="P463" i="4"/>
  <c r="R463" i="4" s="1"/>
  <c r="T463" i="4" s="1"/>
  <c r="R88" i="7"/>
  <c r="T88" i="7" s="1"/>
  <c r="AF248" i="7"/>
  <c r="R168" i="7"/>
  <c r="T168" i="7" s="1"/>
  <c r="AF308" i="7"/>
  <c r="R346" i="7"/>
  <c r="T346" i="7" s="1"/>
  <c r="P95" i="4"/>
  <c r="R95" i="4" s="1"/>
  <c r="T95" i="4" s="1"/>
  <c r="P116" i="4"/>
  <c r="R116" i="4" s="1"/>
  <c r="T116" i="4" s="1"/>
  <c r="I22" i="2"/>
  <c r="J22" i="2" s="1"/>
  <c r="P68" i="4"/>
  <c r="G22" i="2"/>
  <c r="R447" i="7"/>
  <c r="T447" i="7" s="1"/>
  <c r="P47" i="4"/>
  <c r="R47" i="4" s="1"/>
  <c r="T47" i="4" s="1"/>
  <c r="P191" i="4"/>
  <c r="R191" i="4" s="1"/>
  <c r="T191" i="4" s="1"/>
  <c r="AF288" i="7"/>
  <c r="R317" i="7"/>
  <c r="T317" i="7" s="1"/>
  <c r="R382" i="7"/>
  <c r="T382" i="7" s="1"/>
  <c r="R65" i="7"/>
  <c r="T65" i="7" s="1"/>
  <c r="AF185" i="7"/>
  <c r="AF314" i="7"/>
  <c r="R221" i="7"/>
  <c r="T221" i="7" s="1"/>
  <c r="R187" i="7"/>
  <c r="T187" i="7" s="1"/>
  <c r="AC71" i="7"/>
  <c r="AF168" i="7"/>
  <c r="AC84" i="7"/>
  <c r="AF382" i="7"/>
  <c r="AF120" i="7"/>
  <c r="R69" i="7"/>
  <c r="T69" i="7" s="1"/>
  <c r="R310" i="7"/>
  <c r="T310" i="7" s="1"/>
  <c r="AC360" i="7"/>
  <c r="H28" i="2"/>
  <c r="P188" i="4"/>
  <c r="P347" i="4"/>
  <c r="R347" i="4" s="1"/>
  <c r="T347" i="4" s="1"/>
  <c r="P323" i="4"/>
  <c r="R323" i="4" s="1"/>
  <c r="T323" i="4" s="1"/>
  <c r="P265" i="4"/>
  <c r="R265" i="4" s="1"/>
  <c r="T265" i="4" s="1"/>
  <c r="I30" i="2"/>
  <c r="J30" i="2" s="1"/>
  <c r="I43" i="2"/>
  <c r="J43" i="2" s="1"/>
  <c r="AC314" i="7"/>
  <c r="AF68" i="7"/>
  <c r="R283" i="7"/>
  <c r="T283" i="7" s="1"/>
  <c r="AC396" i="7"/>
  <c r="AC308" i="7"/>
  <c r="P421" i="4"/>
  <c r="R421" i="4" s="1"/>
  <c r="T421" i="4" s="1"/>
  <c r="P106" i="4"/>
  <c r="R106" i="4" s="1"/>
  <c r="T106" i="4" s="1"/>
  <c r="H44" i="2"/>
  <c r="P41" i="4"/>
  <c r="R41" i="4" s="1"/>
  <c r="T41" i="4" s="1"/>
  <c r="P57" i="4"/>
  <c r="P49" i="4"/>
  <c r="R49" i="4" s="1"/>
  <c r="T49" i="4" s="1"/>
  <c r="G43" i="2"/>
  <c r="R51" i="7"/>
  <c r="T51" i="7" s="1"/>
  <c r="AF367" i="7"/>
  <c r="AC357" i="7"/>
  <c r="AC60" i="7"/>
  <c r="AC68" i="7"/>
  <c r="AC341" i="7"/>
  <c r="AC248" i="7"/>
  <c r="R186" i="7"/>
  <c r="T186" i="7" s="1"/>
  <c r="P184" i="4"/>
  <c r="R184" i="4" s="1"/>
  <c r="T184" i="4" s="1"/>
  <c r="P274" i="4"/>
  <c r="R274" i="4" s="1"/>
  <c r="T274" i="4" s="1"/>
  <c r="H31" i="2"/>
  <c r="R396" i="7"/>
  <c r="T396" i="7" s="1"/>
  <c r="AF173" i="7"/>
  <c r="H38" i="2"/>
  <c r="P93" i="4"/>
  <c r="R93" i="4" s="1"/>
  <c r="T93" i="4" s="1"/>
  <c r="P459" i="4"/>
  <c r="R459" i="4" s="1"/>
  <c r="T459" i="4" s="1"/>
  <c r="P398" i="4"/>
  <c r="R398" i="4" s="1"/>
  <c r="T398" i="4" s="1"/>
  <c r="P298" i="4"/>
  <c r="R90" i="7"/>
  <c r="T90" i="7" s="1"/>
  <c r="AC187" i="7"/>
  <c r="R452" i="7"/>
  <c r="T452" i="7" s="1"/>
  <c r="AC228" i="7"/>
  <c r="AF357" i="7"/>
  <c r="AC346" i="7"/>
  <c r="P228" i="4"/>
  <c r="R228" i="4" s="1"/>
  <c r="T228" i="4" s="1"/>
  <c r="P409" i="4"/>
  <c r="P356" i="4"/>
  <c r="P226" i="4"/>
  <c r="P43" i="4"/>
  <c r="R43" i="4" s="1"/>
  <c r="T43" i="4" s="1"/>
  <c r="P364" i="4"/>
  <c r="R364" i="4" s="1"/>
  <c r="T364" i="4" s="1"/>
  <c r="P339" i="4"/>
  <c r="R339" i="4" s="1"/>
  <c r="T339" i="4" s="1"/>
  <c r="AF174" i="7"/>
  <c r="AC73" i="7"/>
  <c r="AF228" i="7"/>
  <c r="D16" i="7"/>
  <c r="D19" i="7" s="1"/>
  <c r="AU468" i="7"/>
  <c r="G468" i="7"/>
  <c r="Z468" i="7"/>
  <c r="P468" i="7"/>
  <c r="R468" i="7" s="1"/>
  <c r="T468" i="7" s="1"/>
  <c r="D15" i="7"/>
  <c r="C19" i="7" s="1"/>
  <c r="G140" i="4"/>
  <c r="I140" i="4" s="1"/>
  <c r="P140" i="4"/>
  <c r="G27" i="4"/>
  <c r="I27" i="4" s="1"/>
  <c r="P27" i="4"/>
  <c r="G82" i="4"/>
  <c r="I82" i="4" s="1"/>
  <c r="P82" i="4"/>
  <c r="G66" i="4"/>
  <c r="I66" i="4" s="1"/>
  <c r="P66" i="4"/>
  <c r="G23" i="4"/>
  <c r="I23" i="4" s="1"/>
  <c r="P23" i="4"/>
  <c r="G78" i="4"/>
  <c r="I78" i="4" s="1"/>
  <c r="P78" i="4"/>
  <c r="P62" i="4"/>
  <c r="R62" i="4" s="1"/>
  <c r="T62" i="4" s="1"/>
  <c r="P457" i="4"/>
  <c r="R457" i="4" s="1"/>
  <c r="T457" i="4" s="1"/>
  <c r="P279" i="4"/>
  <c r="R279" i="4" s="1"/>
  <c r="T279" i="4" s="1"/>
  <c r="E297" i="5"/>
  <c r="E388" i="5"/>
  <c r="E159" i="5"/>
  <c r="F175" i="4"/>
  <c r="G175" i="4" s="1"/>
  <c r="H175" i="4" s="1"/>
  <c r="F88" i="4"/>
  <c r="G88" i="4" s="1"/>
  <c r="I88" i="4" s="1"/>
  <c r="F129" i="4"/>
  <c r="G129" i="4" s="1"/>
  <c r="I129" i="4" s="1"/>
  <c r="F205" i="4"/>
  <c r="G205" i="4" s="1"/>
  <c r="I205" i="4" s="1"/>
  <c r="F301" i="4"/>
  <c r="G301" i="4" s="1"/>
  <c r="I301" i="4" s="1"/>
  <c r="F391" i="4"/>
  <c r="G391" i="4" s="1"/>
  <c r="I391" i="4" s="1"/>
  <c r="F377" i="4"/>
  <c r="G377" i="4" s="1"/>
  <c r="I377" i="4" s="1"/>
  <c r="F456" i="4"/>
  <c r="G456" i="4" s="1"/>
  <c r="J456" i="4" s="1"/>
  <c r="F22" i="4"/>
  <c r="G22" i="4" s="1"/>
  <c r="I22" i="4" s="1"/>
  <c r="E218" i="5"/>
  <c r="E315" i="5"/>
  <c r="E112" i="5"/>
  <c r="E117" i="5"/>
  <c r="E416" i="5"/>
  <c r="P25" i="4"/>
  <c r="R25" i="4" s="1"/>
  <c r="T25" i="4" s="1"/>
  <c r="B303" i="4"/>
  <c r="E229" i="5"/>
  <c r="E362" i="5"/>
  <c r="E18" i="5"/>
  <c r="E173" i="5"/>
  <c r="P74" i="4"/>
  <c r="R74" i="4" s="1"/>
  <c r="T74" i="4" s="1"/>
  <c r="G226" i="4"/>
  <c r="J226" i="4" s="1"/>
  <c r="E182" i="5"/>
  <c r="E322" i="5"/>
  <c r="E348" i="5"/>
  <c r="E371" i="5"/>
  <c r="E136" i="5"/>
  <c r="G298" i="4"/>
  <c r="J298" i="4" s="1"/>
  <c r="G398" i="4"/>
  <c r="I398" i="4" s="1"/>
  <c r="G57" i="4"/>
  <c r="I57" i="4" s="1"/>
  <c r="E202" i="5"/>
  <c r="E258" i="5"/>
  <c r="E25" i="5"/>
  <c r="E42" i="5"/>
  <c r="E71" i="5"/>
  <c r="E171" i="5"/>
  <c r="P31" i="4"/>
  <c r="R31" i="4" s="1"/>
  <c r="T31" i="4" s="1"/>
  <c r="E267" i="5"/>
  <c r="E288" i="5"/>
  <c r="E45" i="5"/>
  <c r="E89" i="5"/>
  <c r="E113" i="5"/>
  <c r="E134" i="5"/>
  <c r="E403" i="5"/>
  <c r="E146" i="5"/>
  <c r="R238" i="4"/>
  <c r="T238" i="4" s="1"/>
  <c r="E274" i="5"/>
  <c r="E329" i="5"/>
  <c r="I93" i="4"/>
  <c r="E11" i="5"/>
  <c r="F158" i="4"/>
  <c r="G158" i="4" s="1"/>
  <c r="H158" i="4" s="1"/>
  <c r="E319" i="5"/>
  <c r="G356" i="4"/>
  <c r="I356" i="4" s="1"/>
  <c r="F437" i="4"/>
  <c r="G437" i="4" s="1"/>
  <c r="K437" i="4" s="1"/>
  <c r="E163" i="5"/>
  <c r="F39" i="4"/>
  <c r="E200" i="5"/>
  <c r="F84" i="4"/>
  <c r="G84" i="4" s="1"/>
  <c r="I84" i="4" s="1"/>
  <c r="E245" i="5"/>
  <c r="F94" i="4"/>
  <c r="E255" i="5"/>
  <c r="F246" i="4"/>
  <c r="G246" i="4" s="1"/>
  <c r="J246" i="4" s="1"/>
  <c r="E29" i="5"/>
  <c r="F382" i="4"/>
  <c r="G382" i="4" s="1"/>
  <c r="I382" i="4" s="1"/>
  <c r="E130" i="5"/>
  <c r="F442" i="4"/>
  <c r="G442" i="4" s="1"/>
  <c r="K442" i="4" s="1"/>
  <c r="E167" i="5"/>
  <c r="F286" i="4"/>
  <c r="B286" i="4"/>
  <c r="F395" i="4"/>
  <c r="G395" i="4" s="1"/>
  <c r="I395" i="4" s="1"/>
  <c r="E142" i="5"/>
  <c r="F353" i="4"/>
  <c r="E107" i="5"/>
  <c r="P259" i="4"/>
  <c r="P302" i="4"/>
  <c r="R302" i="4" s="1"/>
  <c r="T302" i="4" s="1"/>
  <c r="P282" i="4"/>
  <c r="R282" i="4" s="1"/>
  <c r="T282" i="4" s="1"/>
  <c r="P89" i="4"/>
  <c r="R89" i="4" s="1"/>
  <c r="T89" i="4" s="1"/>
  <c r="P220" i="4"/>
  <c r="R220" i="4" s="1"/>
  <c r="T220" i="4" s="1"/>
  <c r="P34" i="4"/>
  <c r="R34" i="4" s="1"/>
  <c r="T34" i="4" s="1"/>
  <c r="P63" i="4"/>
  <c r="P139" i="4"/>
  <c r="R139" i="4" s="1"/>
  <c r="T139" i="4" s="1"/>
  <c r="P77" i="4"/>
  <c r="R77" i="4" s="1"/>
  <c r="T77" i="4" s="1"/>
  <c r="P292" i="4"/>
  <c r="R292" i="4" s="1"/>
  <c r="T292" i="4" s="1"/>
  <c r="P256" i="4"/>
  <c r="R256" i="4" s="1"/>
  <c r="T256" i="4" s="1"/>
  <c r="P224" i="4"/>
  <c r="R224" i="4" s="1"/>
  <c r="T224" i="4" s="1"/>
  <c r="P180" i="4"/>
  <c r="R180" i="4" s="1"/>
  <c r="T180" i="4" s="1"/>
  <c r="P453" i="4"/>
  <c r="R453" i="4" s="1"/>
  <c r="T453" i="4" s="1"/>
  <c r="P417" i="4"/>
  <c r="R417" i="4" s="1"/>
  <c r="T417" i="4" s="1"/>
  <c r="P465" i="4"/>
  <c r="R465" i="4" s="1"/>
  <c r="T465" i="4" s="1"/>
  <c r="P55" i="4"/>
  <c r="R55" i="4" s="1"/>
  <c r="T55" i="4" s="1"/>
  <c r="P360" i="4"/>
  <c r="R360" i="4" s="1"/>
  <c r="T360" i="4" s="1"/>
  <c r="P404" i="4"/>
  <c r="R404" i="4" s="1"/>
  <c r="T404" i="4" s="1"/>
  <c r="P454" i="4"/>
  <c r="R454" i="4" s="1"/>
  <c r="T454" i="4" s="1"/>
  <c r="P253" i="4"/>
  <c r="R253" i="4" s="1"/>
  <c r="T253" i="4" s="1"/>
  <c r="P52" i="4"/>
  <c r="R52" i="4" s="1"/>
  <c r="T52" i="4" s="1"/>
  <c r="P122" i="4"/>
  <c r="R122" i="4" s="1"/>
  <c r="T122" i="4" s="1"/>
  <c r="P130" i="4"/>
  <c r="R130" i="4" s="1"/>
  <c r="T130" i="4" s="1"/>
  <c r="P288" i="4"/>
  <c r="R288" i="4" s="1"/>
  <c r="T288" i="4" s="1"/>
  <c r="P248" i="4"/>
  <c r="R248" i="4" s="1"/>
  <c r="T248" i="4" s="1"/>
  <c r="P216" i="4"/>
  <c r="R216" i="4" s="1"/>
  <c r="T216" i="4" s="1"/>
  <c r="P176" i="4"/>
  <c r="R176" i="4" s="1"/>
  <c r="T176" i="4" s="1"/>
  <c r="P449" i="4"/>
  <c r="R449" i="4" s="1"/>
  <c r="T449" i="4" s="1"/>
  <c r="P413" i="4"/>
  <c r="R413" i="4" s="1"/>
  <c r="T413" i="4" s="1"/>
  <c r="P428" i="4"/>
  <c r="R428" i="4" s="1"/>
  <c r="T428" i="4" s="1"/>
  <c r="P30" i="4"/>
  <c r="R30" i="4" s="1"/>
  <c r="T30" i="4" s="1"/>
  <c r="P241" i="4"/>
  <c r="R241" i="4" s="1"/>
  <c r="T241" i="4" s="1"/>
  <c r="P99" i="4"/>
  <c r="R99" i="4" s="1"/>
  <c r="T99" i="4" s="1"/>
  <c r="P88" i="4"/>
  <c r="R88" i="4" s="1"/>
  <c r="T88" i="4" s="1"/>
  <c r="P137" i="4"/>
  <c r="R137" i="4" s="1"/>
  <c r="T137" i="4" s="1"/>
  <c r="P90" i="4"/>
  <c r="P42" i="4"/>
  <c r="R42" i="4" s="1"/>
  <c r="T42" i="4" s="1"/>
  <c r="P280" i="4"/>
  <c r="R280" i="4" s="1"/>
  <c r="T280" i="4" s="1"/>
  <c r="P244" i="4"/>
  <c r="R244" i="4" s="1"/>
  <c r="T244" i="4" s="1"/>
  <c r="P172" i="4"/>
  <c r="R172" i="4" s="1"/>
  <c r="T172" i="4" s="1"/>
  <c r="P405" i="4"/>
  <c r="R405" i="4" s="1"/>
  <c r="T405" i="4" s="1"/>
  <c r="P317" i="4"/>
  <c r="R317" i="4" s="1"/>
  <c r="T317" i="4" s="1"/>
  <c r="P145" i="4"/>
  <c r="R145" i="4" s="1"/>
  <c r="T145" i="4" s="1"/>
  <c r="P294" i="4"/>
  <c r="P371" i="4"/>
  <c r="R371" i="4" s="1"/>
  <c r="T371" i="4" s="1"/>
  <c r="P262" i="4"/>
  <c r="P427" i="4"/>
  <c r="R427" i="4" s="1"/>
  <c r="T427" i="4" s="1"/>
  <c r="P26" i="4"/>
  <c r="R26" i="4" s="1"/>
  <c r="T26" i="4" s="1"/>
  <c r="P117" i="4"/>
  <c r="R117" i="4" s="1"/>
  <c r="T117" i="4" s="1"/>
  <c r="P69" i="4"/>
  <c r="R69" i="4" s="1"/>
  <c r="T69" i="4" s="1"/>
  <c r="P308" i="4"/>
  <c r="R308" i="4" s="1"/>
  <c r="T308" i="4" s="1"/>
  <c r="P272" i="4"/>
  <c r="R272" i="4" s="1"/>
  <c r="T272" i="4" s="1"/>
  <c r="P240" i="4"/>
  <c r="R240" i="4" s="1"/>
  <c r="T240" i="4" s="1"/>
  <c r="P212" i="4"/>
  <c r="R212" i="4" s="1"/>
  <c r="T212" i="4" s="1"/>
  <c r="P168" i="4"/>
  <c r="R168" i="4" s="1"/>
  <c r="T168" i="4" s="1"/>
  <c r="P445" i="4"/>
  <c r="R445" i="4" s="1"/>
  <c r="T445" i="4" s="1"/>
  <c r="P389" i="4"/>
  <c r="R389" i="4" s="1"/>
  <c r="T389" i="4" s="1"/>
  <c r="P375" i="4"/>
  <c r="R375" i="4" s="1"/>
  <c r="T375" i="4" s="1"/>
  <c r="P443" i="4"/>
  <c r="R443" i="4" s="1"/>
  <c r="T443" i="4" s="1"/>
  <c r="P96" i="4"/>
  <c r="R96" i="4" s="1"/>
  <c r="T96" i="4" s="1"/>
  <c r="P123" i="4"/>
  <c r="R123" i="4" s="1"/>
  <c r="T123" i="4" s="1"/>
  <c r="P87" i="4"/>
  <c r="R87" i="4" s="1"/>
  <c r="T87" i="4" s="1"/>
  <c r="P58" i="4"/>
  <c r="R58" i="4" s="1"/>
  <c r="T58" i="4" s="1"/>
  <c r="P208" i="4"/>
  <c r="R208" i="4" s="1"/>
  <c r="T208" i="4" s="1"/>
  <c r="P164" i="4"/>
  <c r="R164" i="4" s="1"/>
  <c r="T164" i="4" s="1"/>
  <c r="P441" i="4"/>
  <c r="R441" i="4" s="1"/>
  <c r="T441" i="4" s="1"/>
  <c r="P72" i="4"/>
  <c r="R72" i="4" s="1"/>
  <c r="T72" i="4" s="1"/>
  <c r="P245" i="4"/>
  <c r="R245" i="4" s="1"/>
  <c r="T245" i="4" s="1"/>
  <c r="P261" i="4"/>
  <c r="R261" i="4" s="1"/>
  <c r="T261" i="4" s="1"/>
  <c r="P229" i="4"/>
  <c r="R229" i="4" s="1"/>
  <c r="T229" i="4" s="1"/>
  <c r="P290" i="4"/>
  <c r="R290" i="4" s="1"/>
  <c r="T290" i="4" s="1"/>
  <c r="P237" i="4"/>
  <c r="R237" i="4" s="1"/>
  <c r="T237" i="4" s="1"/>
  <c r="P295" i="4"/>
  <c r="R295" i="4" s="1"/>
  <c r="T295" i="4" s="1"/>
  <c r="P44" i="4"/>
  <c r="R44" i="4" s="1"/>
  <c r="T44" i="4" s="1"/>
  <c r="P71" i="4"/>
  <c r="R71" i="4" s="1"/>
  <c r="T71" i="4" s="1"/>
  <c r="P61" i="4"/>
  <c r="P304" i="4"/>
  <c r="R304" i="4" s="1"/>
  <c r="T304" i="4" s="1"/>
  <c r="P268" i="4"/>
  <c r="R268" i="4" s="1"/>
  <c r="T268" i="4" s="1"/>
  <c r="P236" i="4"/>
  <c r="R236" i="4" s="1"/>
  <c r="T236" i="4" s="1"/>
  <c r="P204" i="4"/>
  <c r="R204" i="4" s="1"/>
  <c r="T204" i="4" s="1"/>
  <c r="P437" i="4"/>
  <c r="R437" i="4" s="1"/>
  <c r="T437" i="4" s="1"/>
  <c r="P155" i="4"/>
  <c r="R155" i="4" s="1"/>
  <c r="T155" i="4" s="1"/>
  <c r="P21" i="4"/>
  <c r="R21" i="4" s="1"/>
  <c r="T21" i="4" s="1"/>
  <c r="P354" i="4"/>
  <c r="R354" i="4" s="1"/>
  <c r="T354" i="4" s="1"/>
  <c r="P37" i="4"/>
  <c r="R37" i="4" s="1"/>
  <c r="T37" i="4" s="1"/>
  <c r="P186" i="4"/>
  <c r="R186" i="4" s="1"/>
  <c r="T186" i="4" s="1"/>
  <c r="P247" i="4"/>
  <c r="R247" i="4" s="1"/>
  <c r="T247" i="4" s="1"/>
  <c r="P387" i="4"/>
  <c r="R387" i="4" s="1"/>
  <c r="T387" i="4" s="1"/>
  <c r="P385" i="4"/>
  <c r="R385" i="4" s="1"/>
  <c r="T385" i="4" s="1"/>
  <c r="P60" i="4"/>
  <c r="R60" i="4" s="1"/>
  <c r="T60" i="4" s="1"/>
  <c r="P440" i="4"/>
  <c r="R440" i="4" s="1"/>
  <c r="T440" i="4" s="1"/>
  <c r="P24" i="4"/>
  <c r="R24" i="4" s="1"/>
  <c r="T24" i="4" s="1"/>
  <c r="P132" i="4"/>
  <c r="R132" i="4" s="1"/>
  <c r="T132" i="4" s="1"/>
  <c r="P300" i="4"/>
  <c r="R300" i="4" s="1"/>
  <c r="T300" i="4" s="1"/>
  <c r="P264" i="4"/>
  <c r="R264" i="4" s="1"/>
  <c r="T264" i="4" s="1"/>
  <c r="P196" i="4"/>
  <c r="R196" i="4" s="1"/>
  <c r="T196" i="4" s="1"/>
  <c r="P433" i="4"/>
  <c r="R433" i="4" s="1"/>
  <c r="T433" i="4" s="1"/>
  <c r="P214" i="4"/>
  <c r="R214" i="4" s="1"/>
  <c r="T214" i="4" s="1"/>
  <c r="P51" i="4"/>
  <c r="R51" i="4" s="1"/>
  <c r="T51" i="4" s="1"/>
  <c r="F45" i="4"/>
  <c r="E206" i="5"/>
  <c r="F108" i="4"/>
  <c r="G108" i="4" s="1"/>
  <c r="I108" i="4" s="1"/>
  <c r="E269" i="5"/>
  <c r="F348" i="4"/>
  <c r="G348" i="4" s="1"/>
  <c r="I348" i="4" s="1"/>
  <c r="E105" i="5"/>
  <c r="P258" i="4"/>
  <c r="G258" i="4"/>
  <c r="I258" i="4" s="1"/>
  <c r="F273" i="4"/>
  <c r="P273" i="4" s="1"/>
  <c r="E47" i="5"/>
  <c r="F70" i="4"/>
  <c r="E231" i="5"/>
  <c r="E33" i="5"/>
  <c r="F142" i="4"/>
  <c r="G142" i="4" s="1"/>
  <c r="I142" i="4" s="1"/>
  <c r="E303" i="5"/>
  <c r="F138" i="4"/>
  <c r="G138" i="4" s="1"/>
  <c r="I138" i="4" s="1"/>
  <c r="E299" i="5"/>
  <c r="F221" i="4"/>
  <c r="G221" i="4" s="1"/>
  <c r="I221" i="4" s="1"/>
  <c r="E373" i="5"/>
  <c r="F242" i="4"/>
  <c r="G242" i="4" s="1"/>
  <c r="I242" i="4" s="1"/>
  <c r="E26" i="5"/>
  <c r="F133" i="4"/>
  <c r="G133" i="4" s="1"/>
  <c r="I133" i="4" s="1"/>
  <c r="E294" i="5"/>
  <c r="F32" i="4"/>
  <c r="G32" i="4" s="1"/>
  <c r="I32" i="4" s="1"/>
  <c r="E193" i="5"/>
  <c r="F326" i="4"/>
  <c r="G326" i="4" s="1"/>
  <c r="J326" i="4" s="1"/>
  <c r="B326" i="4"/>
  <c r="F315" i="4"/>
  <c r="E80" i="5"/>
  <c r="F50" i="4"/>
  <c r="G50" i="4" s="1"/>
  <c r="I50" i="4" s="1"/>
  <c r="E211" i="5"/>
  <c r="F79" i="4"/>
  <c r="G79" i="4" s="1"/>
  <c r="I79" i="4" s="1"/>
  <c r="E240" i="5"/>
  <c r="F103" i="4"/>
  <c r="G103" i="4" s="1"/>
  <c r="I103" i="4" s="1"/>
  <c r="E264" i="5"/>
  <c r="F231" i="4"/>
  <c r="G231" i="4" s="1"/>
  <c r="I231" i="4" s="1"/>
  <c r="E378" i="5"/>
  <c r="P251" i="4"/>
  <c r="G251" i="4"/>
  <c r="J251" i="4" s="1"/>
  <c r="F324" i="4"/>
  <c r="G324" i="4" s="1"/>
  <c r="I324" i="4" s="1"/>
  <c r="E88" i="5"/>
  <c r="F424" i="4"/>
  <c r="G424" i="4" s="1"/>
  <c r="K424" i="4" s="1"/>
  <c r="E155" i="5"/>
  <c r="F452" i="4"/>
  <c r="U452" i="4" s="1"/>
  <c r="E177" i="5"/>
  <c r="F56" i="4"/>
  <c r="G56" i="4" s="1"/>
  <c r="I56" i="4" s="1"/>
  <c r="E217" i="5"/>
  <c r="P243" i="4"/>
  <c r="F156" i="4"/>
  <c r="G156" i="4" s="1"/>
  <c r="H156" i="4" s="1"/>
  <c r="P269" i="4"/>
  <c r="R269" i="4" s="1"/>
  <c r="T269" i="4" s="1"/>
  <c r="P144" i="4"/>
  <c r="R144" i="4" s="1"/>
  <c r="T144" i="4" s="1"/>
  <c r="P217" i="4"/>
  <c r="P431" i="4"/>
  <c r="R431" i="4" s="1"/>
  <c r="T431" i="4" s="1"/>
  <c r="P363" i="4"/>
  <c r="R363" i="4" s="1"/>
  <c r="T363" i="4" s="1"/>
  <c r="P266" i="4"/>
  <c r="R266" i="4" s="1"/>
  <c r="T266" i="4" s="1"/>
  <c r="P411" i="4"/>
  <c r="R411" i="4" s="1"/>
  <c r="T411" i="4" s="1"/>
  <c r="P468" i="4"/>
  <c r="R468" i="4" s="1"/>
  <c r="T468" i="4" s="1"/>
  <c r="P124" i="4"/>
  <c r="R124" i="4" s="1"/>
  <c r="T124" i="4" s="1"/>
  <c r="P197" i="4"/>
  <c r="R197" i="4" s="1"/>
  <c r="T197" i="4" s="1"/>
  <c r="P146" i="4"/>
  <c r="P86" i="4"/>
  <c r="P177" i="4"/>
  <c r="G429" i="4"/>
  <c r="K429" i="4" s="1"/>
  <c r="P429" i="4"/>
  <c r="R369" i="4"/>
  <c r="T369" i="4" s="1"/>
  <c r="G86" i="4"/>
  <c r="I86" i="4" s="1"/>
  <c r="R259" i="4"/>
  <c r="T259" i="4" s="1"/>
  <c r="F120" i="4"/>
  <c r="G120" i="4" s="1"/>
  <c r="I120" i="4" s="1"/>
  <c r="E281" i="5"/>
  <c r="F109" i="4"/>
  <c r="E270" i="5"/>
  <c r="F390" i="4"/>
  <c r="G390" i="4" s="1"/>
  <c r="I390" i="4" s="1"/>
  <c r="E138" i="5"/>
  <c r="R83" i="4"/>
  <c r="T83" i="4" s="1"/>
  <c r="G243" i="4"/>
  <c r="J243" i="4" s="1"/>
  <c r="R61" i="4"/>
  <c r="T61" i="4" s="1"/>
  <c r="R90" i="4"/>
  <c r="T90" i="4" s="1"/>
  <c r="P200" i="4"/>
  <c r="R200" i="4" s="1"/>
  <c r="T200" i="4" s="1"/>
  <c r="F192" i="4"/>
  <c r="E353" i="5"/>
  <c r="F182" i="4"/>
  <c r="E343" i="5"/>
  <c r="F401" i="4"/>
  <c r="E144" i="5"/>
  <c r="F376" i="4"/>
  <c r="G376" i="4" s="1"/>
  <c r="I376" i="4" s="1"/>
  <c r="E124" i="5"/>
  <c r="F110" i="4"/>
  <c r="E271" i="5"/>
  <c r="F423" i="4"/>
  <c r="G423" i="4" s="1"/>
  <c r="K423" i="4" s="1"/>
  <c r="E154" i="5"/>
  <c r="R29" i="4"/>
  <c r="T29" i="4" s="1"/>
  <c r="R356" i="4"/>
  <c r="T356" i="4" s="1"/>
  <c r="R294" i="4"/>
  <c r="T294" i="4" s="1"/>
  <c r="F163" i="4"/>
  <c r="G163" i="4" s="1"/>
  <c r="H163" i="4" s="1"/>
  <c r="F407" i="4"/>
  <c r="G407" i="4" s="1"/>
  <c r="I407" i="4" s="1"/>
  <c r="F126" i="4"/>
  <c r="G126" i="4" s="1"/>
  <c r="I126" i="4" s="1"/>
  <c r="E287" i="5"/>
  <c r="F276" i="4"/>
  <c r="E50" i="5"/>
  <c r="F179" i="4"/>
  <c r="F166" i="4"/>
  <c r="G166" i="4" s="1"/>
  <c r="H166" i="4" s="1"/>
  <c r="F199" i="4"/>
  <c r="G199" i="4" s="1"/>
  <c r="H199" i="4" s="1"/>
  <c r="F153" i="4"/>
  <c r="G153" i="4" s="1"/>
  <c r="I153" i="4" s="1"/>
  <c r="E314" i="5"/>
  <c r="F415" i="4"/>
  <c r="G415" i="4" s="1"/>
  <c r="I415" i="4" s="1"/>
  <c r="E407" i="5"/>
  <c r="F312" i="4"/>
  <c r="E77" i="5"/>
  <c r="P232" i="4"/>
  <c r="R232" i="4" s="1"/>
  <c r="T232" i="4" s="1"/>
  <c r="G146" i="4"/>
  <c r="I146" i="4" s="1"/>
  <c r="G177" i="4"/>
  <c r="H177" i="4" s="1"/>
  <c r="E379" i="5"/>
  <c r="F185" i="4"/>
  <c r="G185" i="4" s="1"/>
  <c r="H185" i="4" s="1"/>
  <c r="E346" i="5"/>
  <c r="F397" i="4"/>
  <c r="E397" i="5"/>
  <c r="F152" i="4"/>
  <c r="G152" i="4" s="1"/>
  <c r="I152" i="4" s="1"/>
  <c r="E313" i="5"/>
  <c r="P340" i="4"/>
  <c r="R340" i="4" s="1"/>
  <c r="T340" i="4" s="1"/>
  <c r="G273" i="4"/>
  <c r="I273" i="4" s="1"/>
  <c r="R409" i="4"/>
  <c r="T409" i="4" s="1"/>
  <c r="F195" i="4"/>
  <c r="G195" i="4" s="1"/>
  <c r="H195" i="4" s="1"/>
  <c r="E356" i="5"/>
  <c r="F322" i="4"/>
  <c r="G322" i="4" s="1"/>
  <c r="I322" i="4" s="1"/>
  <c r="E86" i="5"/>
  <c r="F239" i="4"/>
  <c r="G239" i="4" s="1"/>
  <c r="I239" i="4" s="1"/>
  <c r="E24" i="5"/>
  <c r="R298" i="4"/>
  <c r="T298" i="4" s="1"/>
  <c r="R82" i="4"/>
  <c r="T82" i="4" s="1"/>
  <c r="R68" i="4"/>
  <c r="T68" i="4" s="1"/>
  <c r="P160" i="4"/>
  <c r="R160" i="4" s="1"/>
  <c r="T160" i="4" s="1"/>
  <c r="F169" i="4"/>
  <c r="G188" i="4"/>
  <c r="H188" i="4" s="1"/>
  <c r="F104" i="4"/>
  <c r="G104" i="4" s="1"/>
  <c r="I104" i="4" s="1"/>
  <c r="E265" i="5"/>
  <c r="P469" i="4"/>
  <c r="G469" i="4"/>
  <c r="K469" i="4" s="1"/>
  <c r="P353" i="4"/>
  <c r="G353" i="4"/>
  <c r="I353" i="4" s="1"/>
  <c r="R63" i="4"/>
  <c r="T63" i="4" s="1"/>
  <c r="R262" i="4"/>
  <c r="T262" i="4" s="1"/>
  <c r="G217" i="4"/>
  <c r="I217" i="4" s="1"/>
  <c r="R50" i="7"/>
  <c r="T50" i="7" s="1"/>
  <c r="AF50" i="7"/>
  <c r="AC23" i="7"/>
  <c r="R23" i="7"/>
  <c r="T23" i="7" s="1"/>
  <c r="AF23" i="7"/>
  <c r="H41" i="2"/>
  <c r="G41" i="2"/>
  <c r="AF39" i="7"/>
  <c r="AC39" i="7"/>
  <c r="R39" i="7"/>
  <c r="T39" i="7" s="1"/>
  <c r="H25" i="2"/>
  <c r="G25" i="2"/>
  <c r="AC35" i="7"/>
  <c r="R35" i="7"/>
  <c r="T35" i="7" s="1"/>
  <c r="AF35" i="7"/>
  <c r="AF46" i="7"/>
  <c r="R46" i="7"/>
  <c r="T46" i="7" s="1"/>
  <c r="AC46" i="7"/>
  <c r="R49" i="7"/>
  <c r="T49" i="7" s="1"/>
  <c r="AC49" i="7"/>
  <c r="AF49" i="7"/>
  <c r="H30" i="2"/>
  <c r="R26" i="7"/>
  <c r="T26" i="7" s="1"/>
  <c r="AF26" i="7"/>
  <c r="AC43" i="7"/>
  <c r="R43" i="7"/>
  <c r="T43" i="7" s="1"/>
  <c r="R41" i="7"/>
  <c r="T41" i="7" s="1"/>
  <c r="G51" i="2"/>
  <c r="AF21" i="7"/>
  <c r="AC21" i="7"/>
  <c r="AF45" i="7"/>
  <c r="AC45" i="7"/>
  <c r="R45" i="7"/>
  <c r="T45" i="7" s="1"/>
  <c r="AF83" i="7"/>
  <c r="H37" i="2"/>
  <c r="AC404" i="7"/>
  <c r="R404" i="7"/>
  <c r="T404" i="7" s="1"/>
  <c r="AC337" i="7"/>
  <c r="AF337" i="7"/>
  <c r="R337" i="7"/>
  <c r="T337" i="7" s="1"/>
  <c r="R150" i="7"/>
  <c r="T150" i="7" s="1"/>
  <c r="AC150" i="7"/>
  <c r="AF150" i="7"/>
  <c r="AF171" i="7"/>
  <c r="AC171" i="7"/>
  <c r="R171" i="7"/>
  <c r="T171" i="7" s="1"/>
  <c r="AF433" i="7"/>
  <c r="R433" i="7"/>
  <c r="T433" i="7" s="1"/>
  <c r="AC433" i="7"/>
  <c r="AC421" i="7"/>
  <c r="R421" i="7"/>
  <c r="T421" i="7" s="1"/>
  <c r="R206" i="7"/>
  <c r="T206" i="7" s="1"/>
  <c r="AF206" i="7"/>
  <c r="AC206" i="7"/>
  <c r="R219" i="7"/>
  <c r="T219" i="7" s="1"/>
  <c r="AC219" i="7"/>
  <c r="AF419" i="7"/>
  <c r="R258" i="7"/>
  <c r="T258" i="7" s="1"/>
  <c r="AF258" i="7"/>
  <c r="AC173" i="7"/>
  <c r="AC205" i="7"/>
  <c r="R205" i="7"/>
  <c r="T205" i="7" s="1"/>
  <c r="AF430" i="7"/>
  <c r="AC446" i="7"/>
  <c r="AF76" i="7"/>
  <c r="R76" i="7"/>
  <c r="T76" i="7" s="1"/>
  <c r="R96" i="7"/>
  <c r="T96" i="7" s="1"/>
  <c r="AF96" i="7"/>
  <c r="R184" i="7"/>
  <c r="T184" i="7" s="1"/>
  <c r="AC184" i="7"/>
  <c r="AF294" i="7"/>
  <c r="R294" i="7"/>
  <c r="T294" i="7" s="1"/>
  <c r="AC405" i="7"/>
  <c r="R405" i="7"/>
  <c r="T405" i="7" s="1"/>
  <c r="AC361" i="7"/>
  <c r="R361" i="7"/>
  <c r="T361" i="7" s="1"/>
  <c r="AF361" i="7"/>
  <c r="AC176" i="7"/>
  <c r="R189" i="7"/>
  <c r="T189" i="7" s="1"/>
  <c r="F32" i="2"/>
  <c r="I32" i="2"/>
  <c r="J32" i="2" s="1"/>
  <c r="AC334" i="7"/>
  <c r="AF56" i="7"/>
  <c r="AC188" i="7"/>
  <c r="R123" i="7"/>
  <c r="T123" i="7" s="1"/>
  <c r="AF309" i="7"/>
  <c r="R354" i="7"/>
  <c r="T354" i="7" s="1"/>
  <c r="R360" i="7"/>
  <c r="T360" i="7" s="1"/>
  <c r="G49" i="2"/>
  <c r="H49" i="2"/>
  <c r="P341" i="4"/>
  <c r="R341" i="4" s="1"/>
  <c r="T341" i="4" s="1"/>
  <c r="P365" i="4"/>
  <c r="R365" i="4" s="1"/>
  <c r="T365" i="4" s="1"/>
  <c r="P382" i="4"/>
  <c r="R382" i="4" s="1"/>
  <c r="T382" i="4" s="1"/>
  <c r="P329" i="4"/>
  <c r="R329" i="4" s="1"/>
  <c r="T329" i="4" s="1"/>
  <c r="P455" i="4"/>
  <c r="R455" i="4" s="1"/>
  <c r="T455" i="4" s="1"/>
  <c r="P235" i="4"/>
  <c r="R235" i="4" s="1"/>
  <c r="T235" i="4" s="1"/>
  <c r="P185" i="4"/>
  <c r="R185" i="4" s="1"/>
  <c r="T185" i="4" s="1"/>
  <c r="P194" i="4"/>
  <c r="R194" i="4" s="1"/>
  <c r="T194" i="4" s="1"/>
  <c r="P203" i="4"/>
  <c r="R203" i="4" s="1"/>
  <c r="T203" i="4" s="1"/>
  <c r="P367" i="4"/>
  <c r="R367" i="4" s="1"/>
  <c r="T367" i="4" s="1"/>
  <c r="P328" i="4"/>
  <c r="R328" i="4" s="1"/>
  <c r="T328" i="4" s="1"/>
  <c r="P281" i="4"/>
  <c r="R281" i="4" s="1"/>
  <c r="T281" i="4" s="1"/>
  <c r="P383" i="4"/>
  <c r="R383" i="4" s="1"/>
  <c r="T383" i="4" s="1"/>
  <c r="P374" i="4"/>
  <c r="R374" i="4" s="1"/>
  <c r="T374" i="4" s="1"/>
  <c r="P293" i="4"/>
  <c r="R293" i="4" s="1"/>
  <c r="T293" i="4" s="1"/>
  <c r="P435" i="4"/>
  <c r="R435" i="4" s="1"/>
  <c r="T435" i="4" s="1"/>
  <c r="P165" i="4"/>
  <c r="R165" i="4" s="1"/>
  <c r="T165" i="4" s="1"/>
  <c r="P326" i="4"/>
  <c r="R326" i="4" s="1"/>
  <c r="T326" i="4" s="1"/>
  <c r="P161" i="4"/>
  <c r="R161" i="4" s="1"/>
  <c r="T161" i="4" s="1"/>
  <c r="P361" i="4"/>
  <c r="R361" i="4" s="1"/>
  <c r="T361" i="4" s="1"/>
  <c r="P219" i="4"/>
  <c r="R219" i="4" s="1"/>
  <c r="T219" i="4" s="1"/>
  <c r="P379" i="4"/>
  <c r="R379" i="4" s="1"/>
  <c r="T379" i="4" s="1"/>
  <c r="P357" i="4"/>
  <c r="R357" i="4" s="1"/>
  <c r="T357" i="4" s="1"/>
  <c r="P120" i="4"/>
  <c r="R120" i="4" s="1"/>
  <c r="T120" i="4" s="1"/>
  <c r="P444" i="4"/>
  <c r="R444" i="4" s="1"/>
  <c r="T444" i="4" s="1"/>
  <c r="P305" i="4"/>
  <c r="R305" i="4" s="1"/>
  <c r="T305" i="4" s="1"/>
  <c r="P270" i="4"/>
  <c r="R270" i="4" s="1"/>
  <c r="T270" i="4" s="1"/>
  <c r="P436" i="4"/>
  <c r="R436" i="4" s="1"/>
  <c r="T436" i="4" s="1"/>
  <c r="P134" i="4"/>
  <c r="R134" i="4" s="1"/>
  <c r="T134" i="4" s="1"/>
  <c r="P128" i="4"/>
  <c r="R128" i="4" s="1"/>
  <c r="T128" i="4" s="1"/>
  <c r="P38" i="4"/>
  <c r="R38" i="4" s="1"/>
  <c r="T38" i="4" s="1"/>
  <c r="P98" i="4"/>
  <c r="R98" i="4" s="1"/>
  <c r="T98" i="4" s="1"/>
  <c r="P313" i="4"/>
  <c r="R313" i="4" s="1"/>
  <c r="T313" i="4" s="1"/>
  <c r="P439" i="4"/>
  <c r="R439" i="4" s="1"/>
  <c r="T439" i="4" s="1"/>
  <c r="P412" i="4"/>
  <c r="R412" i="4" s="1"/>
  <c r="T412" i="4" s="1"/>
  <c r="P432" i="4"/>
  <c r="R432" i="4" s="1"/>
  <c r="T432" i="4" s="1"/>
  <c r="P391" i="4"/>
  <c r="R391" i="4" s="1"/>
  <c r="T391" i="4" s="1"/>
  <c r="P278" i="4"/>
  <c r="R278" i="4" s="1"/>
  <c r="T278" i="4" s="1"/>
  <c r="P299" i="4"/>
  <c r="R299" i="4" s="1"/>
  <c r="T299" i="4" s="1"/>
  <c r="P322" i="4"/>
  <c r="R322" i="4" s="1"/>
  <c r="T322" i="4" s="1"/>
  <c r="P346" i="4"/>
  <c r="R346" i="4" s="1"/>
  <c r="T346" i="4" s="1"/>
  <c r="P303" i="4"/>
  <c r="R303" i="4" s="1"/>
  <c r="T303" i="4" s="1"/>
  <c r="P419" i="4"/>
  <c r="R419" i="4" s="1"/>
  <c r="T419" i="4" s="1"/>
  <c r="P399" i="4"/>
  <c r="R399" i="4" s="1"/>
  <c r="T399" i="4" s="1"/>
  <c r="P167" i="4"/>
  <c r="R167" i="4" s="1"/>
  <c r="T167" i="4" s="1"/>
  <c r="P462" i="4"/>
  <c r="R462" i="4" s="1"/>
  <c r="T462" i="4" s="1"/>
  <c r="P464" i="4"/>
  <c r="R464" i="4" s="1"/>
  <c r="T464" i="4" s="1"/>
  <c r="P297" i="4"/>
  <c r="R297" i="4" s="1"/>
  <c r="T297" i="4" s="1"/>
  <c r="P233" i="4"/>
  <c r="R233" i="4" s="1"/>
  <c r="T233" i="4" s="1"/>
  <c r="P366" i="4"/>
  <c r="R366" i="4" s="1"/>
  <c r="T366" i="4" s="1"/>
  <c r="P234" i="4"/>
  <c r="R234" i="4" s="1"/>
  <c r="T234" i="4" s="1"/>
  <c r="P370" i="4"/>
  <c r="R370" i="4" s="1"/>
  <c r="T370" i="4" s="1"/>
  <c r="P355" i="4"/>
  <c r="R355" i="4" s="1"/>
  <c r="T355" i="4" s="1"/>
  <c r="P291" i="4"/>
  <c r="R291" i="4" s="1"/>
  <c r="T291" i="4" s="1"/>
  <c r="P424" i="4"/>
  <c r="R424" i="4" s="1"/>
  <c r="T424" i="4" s="1"/>
  <c r="P332" i="4"/>
  <c r="R332" i="4" s="1"/>
  <c r="T332" i="4" s="1"/>
  <c r="P107" i="4"/>
  <c r="R107" i="4" s="1"/>
  <c r="T107" i="4" s="1"/>
  <c r="P153" i="4"/>
  <c r="R153" i="4" s="1"/>
  <c r="T153" i="4" s="1"/>
  <c r="P118" i="4"/>
  <c r="R118" i="4" s="1"/>
  <c r="T118" i="4" s="1"/>
  <c r="P75" i="4"/>
  <c r="R75" i="4" s="1"/>
  <c r="T75" i="4" s="1"/>
  <c r="P141" i="4"/>
  <c r="R141" i="4" s="1"/>
  <c r="T141" i="4" s="1"/>
  <c r="P28" i="4"/>
  <c r="R28" i="4" s="1"/>
  <c r="T28" i="4" s="1"/>
  <c r="P73" i="4"/>
  <c r="R73" i="4" s="1"/>
  <c r="T73" i="4" s="1"/>
  <c r="P80" i="4"/>
  <c r="R80" i="4" s="1"/>
  <c r="T80" i="4" s="1"/>
  <c r="P35" i="4"/>
  <c r="R35" i="4" s="1"/>
  <c r="T35" i="4" s="1"/>
  <c r="P64" i="4"/>
  <c r="R64" i="4" s="1"/>
  <c r="T64" i="4" s="1"/>
  <c r="P359" i="4"/>
  <c r="R359" i="4" s="1"/>
  <c r="T359" i="4" s="1"/>
  <c r="P318" i="4"/>
  <c r="R318" i="4" s="1"/>
  <c r="T318" i="4" s="1"/>
  <c r="P246" i="4"/>
  <c r="R246" i="4" s="1"/>
  <c r="T246" i="4" s="1"/>
  <c r="P222" i="4"/>
  <c r="R222" i="4" s="1"/>
  <c r="T222" i="4" s="1"/>
  <c r="P202" i="4"/>
  <c r="R202" i="4" s="1"/>
  <c r="T202" i="4" s="1"/>
  <c r="P190" i="4"/>
  <c r="R190" i="4" s="1"/>
  <c r="T190" i="4" s="1"/>
  <c r="P159" i="4"/>
  <c r="R159" i="4" s="1"/>
  <c r="T159" i="4" s="1"/>
  <c r="P178" i="4"/>
  <c r="R178" i="4" s="1"/>
  <c r="T178" i="4" s="1"/>
  <c r="P162" i="4"/>
  <c r="R162" i="4" s="1"/>
  <c r="T162" i="4" s="1"/>
  <c r="P187" i="4"/>
  <c r="R187" i="4" s="1"/>
  <c r="T187" i="4" s="1"/>
  <c r="P362" i="4"/>
  <c r="R362" i="4" s="1"/>
  <c r="T362" i="4" s="1"/>
  <c r="P207" i="4"/>
  <c r="R207" i="4" s="1"/>
  <c r="T207" i="4" s="1"/>
  <c r="P344" i="4"/>
  <c r="R344" i="4" s="1"/>
  <c r="T344" i="4" s="1"/>
  <c r="P183" i="4"/>
  <c r="R183" i="4" s="1"/>
  <c r="T183" i="4" s="1"/>
  <c r="P271" i="4"/>
  <c r="R271" i="4" s="1"/>
  <c r="T271" i="4" s="1"/>
  <c r="P410" i="4"/>
  <c r="R410" i="4" s="1"/>
  <c r="T410" i="4" s="1"/>
  <c r="P450" i="4"/>
  <c r="R450" i="4" s="1"/>
  <c r="T450" i="4" s="1"/>
  <c r="P201" i="4"/>
  <c r="R201" i="4" s="1"/>
  <c r="T201" i="4" s="1"/>
  <c r="P277" i="4"/>
  <c r="R277" i="4" s="1"/>
  <c r="T277" i="4" s="1"/>
  <c r="P378" i="4"/>
  <c r="R378" i="4" s="1"/>
  <c r="T378" i="4" s="1"/>
  <c r="P227" i="4"/>
  <c r="R227" i="4" s="1"/>
  <c r="T227" i="4" s="1"/>
  <c r="P230" i="4"/>
  <c r="R230" i="4" s="1"/>
  <c r="T230" i="4" s="1"/>
  <c r="P309" i="4"/>
  <c r="R309" i="4" s="1"/>
  <c r="T309" i="4" s="1"/>
  <c r="P352" i="4"/>
  <c r="R352" i="4" s="1"/>
  <c r="T352" i="4" s="1"/>
  <c r="P342" i="4"/>
  <c r="R342" i="4" s="1"/>
  <c r="T342" i="4" s="1"/>
  <c r="P310" i="4"/>
  <c r="R310" i="4" s="1"/>
  <c r="T310" i="4" s="1"/>
  <c r="P254" i="4"/>
  <c r="R254" i="4" s="1"/>
  <c r="T254" i="4" s="1"/>
  <c r="P349" i="4"/>
  <c r="R349" i="4" s="1"/>
  <c r="T349" i="4" s="1"/>
  <c r="P126" i="4"/>
  <c r="R126" i="4" s="1"/>
  <c r="T126" i="4" s="1"/>
  <c r="P149" i="4"/>
  <c r="R149" i="4" s="1"/>
  <c r="T149" i="4" s="1"/>
  <c r="P40" i="4"/>
  <c r="R40" i="4" s="1"/>
  <c r="T40" i="4" s="1"/>
  <c r="P105" i="4"/>
  <c r="R105" i="4" s="1"/>
  <c r="T105" i="4" s="1"/>
  <c r="P115" i="4"/>
  <c r="R115" i="4" s="1"/>
  <c r="T115" i="4" s="1"/>
  <c r="P54" i="4"/>
  <c r="R54" i="4" s="1"/>
  <c r="T54" i="4" s="1"/>
  <c r="P111" i="4"/>
  <c r="R111" i="4" s="1"/>
  <c r="T111" i="4" s="1"/>
  <c r="P102" i="4"/>
  <c r="R102" i="4" s="1"/>
  <c r="T102" i="4" s="1"/>
  <c r="P119" i="4"/>
  <c r="R119" i="4" s="1"/>
  <c r="T119" i="4" s="1"/>
  <c r="P447" i="4"/>
  <c r="R447" i="4" s="1"/>
  <c r="T447" i="4" s="1"/>
  <c r="P438" i="4"/>
  <c r="R438" i="4" s="1"/>
  <c r="T438" i="4" s="1"/>
  <c r="P430" i="4"/>
  <c r="R430" i="4" s="1"/>
  <c r="T430" i="4" s="1"/>
  <c r="P372" i="4"/>
  <c r="R372" i="4" s="1"/>
  <c r="T372" i="4" s="1"/>
  <c r="P331" i="4"/>
  <c r="R331" i="4" s="1"/>
  <c r="T331" i="4" s="1"/>
  <c r="P368" i="4"/>
  <c r="R368" i="4" s="1"/>
  <c r="T368" i="4" s="1"/>
  <c r="P307" i="4"/>
  <c r="R307" i="4" s="1"/>
  <c r="T307" i="4" s="1"/>
  <c r="P231" i="4"/>
  <c r="R231" i="4" s="1"/>
  <c r="T231" i="4" s="1"/>
  <c r="P336" i="4"/>
  <c r="R336" i="4" s="1"/>
  <c r="T336" i="4" s="1"/>
  <c r="P400" i="4"/>
  <c r="R400" i="4" s="1"/>
  <c r="T400" i="4" s="1"/>
  <c r="P171" i="4"/>
  <c r="R171" i="4" s="1"/>
  <c r="T171" i="4" s="1"/>
  <c r="P458" i="4"/>
  <c r="R458" i="4" s="1"/>
  <c r="T458" i="4" s="1"/>
  <c r="P386" i="4"/>
  <c r="R386" i="4" s="1"/>
  <c r="T386" i="4" s="1"/>
  <c r="P414" i="4"/>
  <c r="R414" i="4" s="1"/>
  <c r="T414" i="4" s="1"/>
  <c r="P456" i="4"/>
  <c r="R456" i="4" s="1"/>
  <c r="T456" i="4" s="1"/>
  <c r="P460" i="4"/>
  <c r="R460" i="4" s="1"/>
  <c r="T460" i="4" s="1"/>
  <c r="P335" i="4"/>
  <c r="R335" i="4" s="1"/>
  <c r="T335" i="4" s="1"/>
  <c r="P263" i="4"/>
  <c r="R263" i="4" s="1"/>
  <c r="T263" i="4" s="1"/>
  <c r="P446" i="4"/>
  <c r="R446" i="4" s="1"/>
  <c r="T446" i="4" s="1"/>
  <c r="P48" i="4"/>
  <c r="R48" i="4" s="1"/>
  <c r="T48" i="4" s="1"/>
  <c r="P67" i="4"/>
  <c r="R67" i="4" s="1"/>
  <c r="T67" i="4" s="1"/>
  <c r="P65" i="4"/>
  <c r="R65" i="4" s="1"/>
  <c r="T65" i="4" s="1"/>
  <c r="P284" i="4"/>
  <c r="R284" i="4" s="1"/>
  <c r="T284" i="4" s="1"/>
  <c r="P135" i="4"/>
  <c r="R135" i="4" s="1"/>
  <c r="T135" i="4" s="1"/>
  <c r="P154" i="4"/>
  <c r="R154" i="4" s="1"/>
  <c r="T154" i="4" s="1"/>
  <c r="P333" i="4"/>
  <c r="R333" i="4" s="1"/>
  <c r="T333" i="4" s="1"/>
  <c r="P420" i="4"/>
  <c r="R420" i="4" s="1"/>
  <c r="T420" i="4" s="1"/>
  <c r="P380" i="4"/>
  <c r="R380" i="4" s="1"/>
  <c r="T380" i="4" s="1"/>
  <c r="P338" i="4"/>
  <c r="R338" i="4" s="1"/>
  <c r="T338" i="4" s="1"/>
  <c r="P373" i="4"/>
  <c r="R373" i="4" s="1"/>
  <c r="T373" i="4" s="1"/>
  <c r="P206" i="4"/>
  <c r="R206" i="4" s="1"/>
  <c r="T206" i="4" s="1"/>
  <c r="P181" i="4"/>
  <c r="R181" i="4" s="1"/>
  <c r="T181" i="4" s="1"/>
  <c r="P426" i="4"/>
  <c r="R426" i="4" s="1"/>
  <c r="T426" i="4" s="1"/>
  <c r="P343" i="4"/>
  <c r="R343" i="4" s="1"/>
  <c r="T343" i="4" s="1"/>
  <c r="P301" i="4"/>
  <c r="R301" i="4" s="1"/>
  <c r="T301" i="4" s="1"/>
  <c r="P158" i="4"/>
  <c r="R158" i="4" s="1"/>
  <c r="T158" i="4" s="1"/>
  <c r="P211" i="4"/>
  <c r="R211" i="4" s="1"/>
  <c r="T211" i="4" s="1"/>
  <c r="P319" i="4"/>
  <c r="R319" i="4" s="1"/>
  <c r="T319" i="4" s="1"/>
  <c r="P170" i="4"/>
  <c r="R170" i="4" s="1"/>
  <c r="T170" i="4" s="1"/>
  <c r="P210" i="4"/>
  <c r="R210" i="4" s="1"/>
  <c r="T210" i="4" s="1"/>
  <c r="P285" i="4"/>
  <c r="R285" i="4" s="1"/>
  <c r="T285" i="4" s="1"/>
  <c r="P166" i="4"/>
  <c r="R166" i="4" s="1"/>
  <c r="T166" i="4" s="1"/>
  <c r="P249" i="4"/>
  <c r="R249" i="4" s="1"/>
  <c r="T249" i="4" s="1"/>
  <c r="P416" i="4"/>
  <c r="R416" i="4" s="1"/>
  <c r="T416" i="4" s="1"/>
  <c r="P250" i="4"/>
  <c r="R250" i="4" s="1"/>
  <c r="T250" i="4" s="1"/>
  <c r="P442" i="4"/>
  <c r="R442" i="4" s="1"/>
  <c r="T442" i="4" s="1"/>
  <c r="P289" i="4"/>
  <c r="R289" i="4" s="1"/>
  <c r="T289" i="4" s="1"/>
  <c r="P257" i="4"/>
  <c r="R257" i="4" s="1"/>
  <c r="T257" i="4" s="1"/>
  <c r="P255" i="4"/>
  <c r="R255" i="4" s="1"/>
  <c r="T255" i="4" s="1"/>
  <c r="P113" i="4"/>
  <c r="R113" i="4" s="1"/>
  <c r="T113" i="4" s="1"/>
  <c r="P148" i="4"/>
  <c r="R148" i="4" s="1"/>
  <c r="T148" i="4" s="1"/>
  <c r="P143" i="4"/>
  <c r="R143" i="4" s="1"/>
  <c r="T143" i="4" s="1"/>
  <c r="P136" i="4"/>
  <c r="R136" i="4" s="1"/>
  <c r="T136" i="4" s="1"/>
  <c r="P131" i="4"/>
  <c r="R131" i="4" s="1"/>
  <c r="T131" i="4" s="1"/>
  <c r="P46" i="4"/>
  <c r="R46" i="4" s="1"/>
  <c r="T46" i="4" s="1"/>
  <c r="P150" i="4"/>
  <c r="R150" i="4" s="1"/>
  <c r="T150" i="4" s="1"/>
  <c r="P425" i="4"/>
  <c r="R425" i="4" s="1"/>
  <c r="T425" i="4" s="1"/>
  <c r="P392" i="4"/>
  <c r="R392" i="4" s="1"/>
  <c r="T392" i="4" s="1"/>
  <c r="P287" i="4"/>
  <c r="R287" i="4" s="1"/>
  <c r="T287" i="4" s="1"/>
  <c r="P306" i="4"/>
  <c r="R306" i="4" s="1"/>
  <c r="T306" i="4" s="1"/>
  <c r="P327" i="4"/>
  <c r="R327" i="4" s="1"/>
  <c r="T327" i="4" s="1"/>
  <c r="P321" i="4"/>
  <c r="R321" i="4" s="1"/>
  <c r="T321" i="4" s="1"/>
  <c r="P418" i="4"/>
  <c r="R418" i="4" s="1"/>
  <c r="T418" i="4" s="1"/>
  <c r="P163" i="4"/>
  <c r="R163" i="4" s="1"/>
  <c r="T163" i="4" s="1"/>
  <c r="P461" i="4"/>
  <c r="R461" i="4" s="1"/>
  <c r="T461" i="4" s="1"/>
  <c r="P173" i="4"/>
  <c r="R173" i="4" s="1"/>
  <c r="T173" i="4" s="1"/>
  <c r="P193" i="4"/>
  <c r="R193" i="4" s="1"/>
  <c r="T193" i="4" s="1"/>
  <c r="P402" i="4"/>
  <c r="R402" i="4" s="1"/>
  <c r="T402" i="4" s="1"/>
  <c r="P311" i="4"/>
  <c r="R311" i="4" s="1"/>
  <c r="T311" i="4" s="1"/>
  <c r="P403" i="4"/>
  <c r="R403" i="4" s="1"/>
  <c r="T403" i="4" s="1"/>
  <c r="P345" i="4"/>
  <c r="R345" i="4" s="1"/>
  <c r="T345" i="4" s="1"/>
  <c r="P189" i="4"/>
  <c r="R189" i="4" s="1"/>
  <c r="T189" i="4" s="1"/>
  <c r="P213" i="4"/>
  <c r="R213" i="4" s="1"/>
  <c r="T213" i="4" s="1"/>
  <c r="P381" i="4"/>
  <c r="R381" i="4" s="1"/>
  <c r="T381" i="4" s="1"/>
  <c r="P314" i="4"/>
  <c r="R314" i="4" s="1"/>
  <c r="T314" i="4" s="1"/>
  <c r="P215" i="4"/>
  <c r="R215" i="4" s="1"/>
  <c r="T215" i="4" s="1"/>
  <c r="P218" i="4"/>
  <c r="R218" i="4" s="1"/>
  <c r="T218" i="4" s="1"/>
  <c r="P358" i="4"/>
  <c r="R358" i="4" s="1"/>
  <c r="T358" i="4" s="1"/>
  <c r="P320" i="4"/>
  <c r="R320" i="4" s="1"/>
  <c r="T320" i="4" s="1"/>
  <c r="P406" i="4"/>
  <c r="R406" i="4" s="1"/>
  <c r="T406" i="4" s="1"/>
  <c r="P112" i="4"/>
  <c r="R112" i="4" s="1"/>
  <c r="T112" i="4" s="1"/>
  <c r="P97" i="4"/>
  <c r="R97" i="4" s="1"/>
  <c r="T97" i="4" s="1"/>
  <c r="P151" i="4"/>
  <c r="R151" i="4" s="1"/>
  <c r="T151" i="4" s="1"/>
  <c r="P127" i="4"/>
  <c r="R127" i="4" s="1"/>
  <c r="T127" i="4" s="1"/>
  <c r="P114" i="4"/>
  <c r="R114" i="4" s="1"/>
  <c r="T114" i="4" s="1"/>
  <c r="P101" i="4"/>
  <c r="R101" i="4" s="1"/>
  <c r="T101" i="4" s="1"/>
  <c r="P85" i="4"/>
  <c r="R85" i="4" s="1"/>
  <c r="T85" i="4" s="1"/>
  <c r="P36" i="4"/>
  <c r="R36" i="4" s="1"/>
  <c r="T36" i="4" s="1"/>
  <c r="P81" i="4"/>
  <c r="R81" i="4" s="1"/>
  <c r="T81" i="4" s="1"/>
  <c r="P393" i="4"/>
  <c r="R393" i="4" s="1"/>
  <c r="T393" i="4" s="1"/>
  <c r="P103" i="4"/>
  <c r="R103" i="4" s="1"/>
  <c r="T103" i="4" s="1"/>
  <c r="P121" i="4"/>
  <c r="R121" i="4" s="1"/>
  <c r="T121" i="4" s="1"/>
  <c r="P108" i="4"/>
  <c r="R108" i="4" s="1"/>
  <c r="T108" i="4" s="1"/>
  <c r="P451" i="4"/>
  <c r="R451" i="4" s="1"/>
  <c r="T451" i="4" s="1"/>
  <c r="P452" i="4"/>
  <c r="R452" i="4" s="1"/>
  <c r="T452" i="4" s="1"/>
  <c r="P388" i="4"/>
  <c r="R388" i="4" s="1"/>
  <c r="T388" i="4" s="1"/>
  <c r="P448" i="4"/>
  <c r="R448" i="4" s="1"/>
  <c r="T448" i="4" s="1"/>
  <c r="P351" i="4"/>
  <c r="R351" i="4" s="1"/>
  <c r="T351" i="4" s="1"/>
  <c r="P384" i="4"/>
  <c r="R384" i="4" s="1"/>
  <c r="T384" i="4" s="1"/>
  <c r="P396" i="4"/>
  <c r="R396" i="4" s="1"/>
  <c r="T396" i="4" s="1"/>
  <c r="P283" i="4"/>
  <c r="R283" i="4" s="1"/>
  <c r="T283" i="4" s="1"/>
  <c r="P334" i="4"/>
  <c r="R334" i="4" s="1"/>
  <c r="T334" i="4" s="1"/>
  <c r="P157" i="4"/>
  <c r="R157" i="4" s="1"/>
  <c r="T157" i="4" s="1"/>
  <c r="P175" i="4"/>
  <c r="R175" i="4" s="1"/>
  <c r="T175" i="4" s="1"/>
  <c r="P408" i="4"/>
  <c r="R408" i="4" s="1"/>
  <c r="T408" i="4" s="1"/>
  <c r="P350" i="4"/>
  <c r="R350" i="4" s="1"/>
  <c r="T350" i="4" s="1"/>
  <c r="P174" i="4"/>
  <c r="R174" i="4" s="1"/>
  <c r="T174" i="4" s="1"/>
  <c r="P209" i="4"/>
  <c r="R209" i="4" s="1"/>
  <c r="T209" i="4" s="1"/>
  <c r="P225" i="4"/>
  <c r="R225" i="4" s="1"/>
  <c r="T225" i="4" s="1"/>
  <c r="P325" i="4"/>
  <c r="R325" i="4" s="1"/>
  <c r="T325" i="4" s="1"/>
  <c r="P434" i="4"/>
  <c r="R434" i="4" s="1"/>
  <c r="T434" i="4" s="1"/>
  <c r="P337" i="4"/>
  <c r="R337" i="4" s="1"/>
  <c r="T337" i="4" s="1"/>
  <c r="P422" i="4"/>
  <c r="R422" i="4" s="1"/>
  <c r="T422" i="4" s="1"/>
  <c r="P275" i="4"/>
  <c r="R275" i="4" s="1"/>
  <c r="T275" i="4" s="1"/>
  <c r="P267" i="4"/>
  <c r="R267" i="4" s="1"/>
  <c r="T267" i="4" s="1"/>
  <c r="P22" i="4"/>
  <c r="R22" i="4" s="1"/>
  <c r="P142" i="4"/>
  <c r="R142" i="4" s="1"/>
  <c r="T142" i="4" s="1"/>
  <c r="P100" i="4"/>
  <c r="R100" i="4" s="1"/>
  <c r="T100" i="4" s="1"/>
  <c r="P91" i="4"/>
  <c r="R91" i="4" s="1"/>
  <c r="T91" i="4" s="1"/>
  <c r="P92" i="4"/>
  <c r="R92" i="4" s="1"/>
  <c r="T92" i="4" s="1"/>
  <c r="P252" i="4"/>
  <c r="R252" i="4" s="1"/>
  <c r="T252" i="4" s="1"/>
  <c r="P147" i="4"/>
  <c r="R147" i="4" s="1"/>
  <c r="T147" i="4" s="1"/>
  <c r="P316" i="4"/>
  <c r="R316" i="4" s="1"/>
  <c r="T316" i="4" s="1"/>
  <c r="I27" i="2"/>
  <c r="F27" i="2"/>
  <c r="P463" i="7"/>
  <c r="P460" i="7"/>
  <c r="P48" i="7"/>
  <c r="P28" i="7"/>
  <c r="P465" i="7"/>
  <c r="P466" i="7"/>
  <c r="I18" i="2"/>
  <c r="F18" i="2"/>
  <c r="C11" i="7"/>
  <c r="C12" i="7"/>
  <c r="C11" i="4"/>
  <c r="C12" i="4"/>
  <c r="O469" i="7" l="1"/>
  <c r="AT469" i="7"/>
  <c r="AS469" i="7" s="1"/>
  <c r="AR469" i="7" s="1"/>
  <c r="AQ469" i="7" s="1"/>
  <c r="AP469" i="7" s="1"/>
  <c r="AO469" i="7" s="1"/>
  <c r="AN469" i="7" s="1"/>
  <c r="AM469" i="7" s="1"/>
  <c r="AL469" i="7" s="1"/>
  <c r="R469" i="7"/>
  <c r="T469" i="7" s="1"/>
  <c r="AF469" i="7"/>
  <c r="K469" i="7"/>
  <c r="AC469" i="7"/>
  <c r="O470" i="4"/>
  <c r="H50" i="2"/>
  <c r="G50" i="2"/>
  <c r="G26" i="2"/>
  <c r="G34" i="2"/>
  <c r="P56" i="4"/>
  <c r="R56" i="4" s="1"/>
  <c r="T56" i="4" s="1"/>
  <c r="P133" i="4"/>
  <c r="R133" i="4" s="1"/>
  <c r="T133" i="4" s="1"/>
  <c r="P377" i="4"/>
  <c r="R377" i="4" s="1"/>
  <c r="T377" i="4" s="1"/>
  <c r="P348" i="4"/>
  <c r="R348" i="4" s="1"/>
  <c r="T348" i="4" s="1"/>
  <c r="R429" i="4"/>
  <c r="T429" i="4" s="1"/>
  <c r="R86" i="4"/>
  <c r="T86" i="4" s="1"/>
  <c r="P152" i="4"/>
  <c r="R152" i="4" s="1"/>
  <c r="T152" i="4" s="1"/>
  <c r="P407" i="4"/>
  <c r="R407" i="4" s="1"/>
  <c r="T407" i="4" s="1"/>
  <c r="P104" i="4"/>
  <c r="R104" i="4" s="1"/>
  <c r="T104" i="4" s="1"/>
  <c r="P195" i="4"/>
  <c r="R195" i="4" s="1"/>
  <c r="T195" i="4" s="1"/>
  <c r="P221" i="4"/>
  <c r="R221" i="4" s="1"/>
  <c r="T221" i="4" s="1"/>
  <c r="P395" i="4"/>
  <c r="R395" i="4" s="1"/>
  <c r="T395" i="4" s="1"/>
  <c r="P423" i="4"/>
  <c r="R423" i="4" s="1"/>
  <c r="T423" i="4" s="1"/>
  <c r="P390" i="4"/>
  <c r="R390" i="4" s="1"/>
  <c r="T390" i="4" s="1"/>
  <c r="P199" i="4"/>
  <c r="R199" i="4" s="1"/>
  <c r="T199" i="4" s="1"/>
  <c r="P84" i="4"/>
  <c r="R84" i="4" s="1"/>
  <c r="T84" i="4" s="1"/>
  <c r="C16" i="7"/>
  <c r="D18" i="7" s="1"/>
  <c r="O468" i="7"/>
  <c r="O115" i="7"/>
  <c r="O103" i="7"/>
  <c r="O423" i="7"/>
  <c r="O213" i="7"/>
  <c r="O399" i="7"/>
  <c r="O397" i="7"/>
  <c r="O223" i="7"/>
  <c r="O141" i="7"/>
  <c r="O111" i="7"/>
  <c r="O89" i="7"/>
  <c r="O214" i="7"/>
  <c r="O176" i="7"/>
  <c r="O202" i="7"/>
  <c r="O135" i="7"/>
  <c r="O251" i="7"/>
  <c r="O246" i="7"/>
  <c r="O185" i="7"/>
  <c r="O451" i="7"/>
  <c r="O210" i="7"/>
  <c r="O78" i="7"/>
  <c r="O464" i="7"/>
  <c r="O452" i="7"/>
  <c r="O178" i="7"/>
  <c r="O75" i="7"/>
  <c r="O443" i="7"/>
  <c r="O102" i="7"/>
  <c r="O149" i="7"/>
  <c r="O249" i="7"/>
  <c r="O332" i="7"/>
  <c r="O132" i="7"/>
  <c r="O413" i="7"/>
  <c r="O467" i="7"/>
  <c r="O361" i="7"/>
  <c r="O425" i="7"/>
  <c r="O428" i="7"/>
  <c r="O309" i="7"/>
  <c r="O98" i="7"/>
  <c r="O25" i="7"/>
  <c r="O44" i="7"/>
  <c r="O243" i="7"/>
  <c r="O96" i="7"/>
  <c r="O252" i="7"/>
  <c r="O192" i="7"/>
  <c r="O256" i="7"/>
  <c r="O420" i="7"/>
  <c r="O227" i="7"/>
  <c r="O60" i="7"/>
  <c r="O86" i="7"/>
  <c r="O127" i="7"/>
  <c r="O121" i="7"/>
  <c r="O40" i="7"/>
  <c r="O321" i="7"/>
  <c r="O112" i="7"/>
  <c r="O438" i="7"/>
  <c r="O424" i="7"/>
  <c r="O218" i="7"/>
  <c r="O449" i="7"/>
  <c r="O188" i="7"/>
  <c r="O82" i="7"/>
  <c r="O147" i="7"/>
  <c r="O318" i="7"/>
  <c r="O172" i="7"/>
  <c r="O136" i="7"/>
  <c r="O421" i="7"/>
  <c r="O161" i="7"/>
  <c r="O372" i="7"/>
  <c r="O217" i="7"/>
  <c r="O186" i="7"/>
  <c r="O124" i="7"/>
  <c r="O101" i="7"/>
  <c r="O117" i="7"/>
  <c r="O216" i="7"/>
  <c r="O21" i="7"/>
  <c r="O235" i="7"/>
  <c r="O362" i="7"/>
  <c r="C15" i="7"/>
  <c r="O100" i="7"/>
  <c r="O234" i="7"/>
  <c r="O204" i="7"/>
  <c r="O212" i="7"/>
  <c r="O177" i="7"/>
  <c r="O85" i="7"/>
  <c r="O54" i="7"/>
  <c r="O398" i="7"/>
  <c r="O433" i="7"/>
  <c r="O403" i="7"/>
  <c r="O145" i="7"/>
  <c r="O104" i="7"/>
  <c r="O138" i="7"/>
  <c r="O58" i="7"/>
  <c r="O34" i="7"/>
  <c r="O219" i="7"/>
  <c r="O199" i="7"/>
  <c r="O164" i="7"/>
  <c r="O110" i="7"/>
  <c r="O295" i="7"/>
  <c r="O91" i="7"/>
  <c r="O95" i="7"/>
  <c r="O116" i="7"/>
  <c r="O144" i="7"/>
  <c r="O182" i="7"/>
  <c r="O460" i="7"/>
  <c r="O27" i="7"/>
  <c r="O296" i="7"/>
  <c r="O435" i="7"/>
  <c r="O55" i="7"/>
  <c r="O416" i="7"/>
  <c r="O160" i="7"/>
  <c r="O36" i="7"/>
  <c r="O191" i="7"/>
  <c r="O42" i="7"/>
  <c r="O445" i="7"/>
  <c r="O432" i="7"/>
  <c r="O196" i="7"/>
  <c r="O83" i="7"/>
  <c r="O167" i="7"/>
  <c r="O52" i="7"/>
  <c r="O402" i="7"/>
  <c r="O97" i="7"/>
  <c r="O339" i="7"/>
  <c r="O59" i="7"/>
  <c r="O220" i="7"/>
  <c r="O189" i="7"/>
  <c r="O118" i="7"/>
  <c r="O195" i="7"/>
  <c r="O146" i="7"/>
  <c r="O326" i="7"/>
  <c r="O157" i="7"/>
  <c r="O128" i="7"/>
  <c r="O417" i="7"/>
  <c r="O35" i="7"/>
  <c r="O57" i="7"/>
  <c r="O29" i="7"/>
  <c r="O446" i="7"/>
  <c r="O311" i="7"/>
  <c r="O106" i="7"/>
  <c r="O400" i="7"/>
  <c r="O455" i="7"/>
  <c r="O215" i="7"/>
  <c r="O49" i="7"/>
  <c r="O230" i="7"/>
  <c r="O207" i="7"/>
  <c r="O181" i="7"/>
  <c r="O90" i="7"/>
  <c r="O440" i="7"/>
  <c r="O71" i="7"/>
  <c r="O461" i="7"/>
  <c r="O92" i="7"/>
  <c r="O458" i="7"/>
  <c r="O38" i="7"/>
  <c r="O244" i="7"/>
  <c r="O93" i="7"/>
  <c r="O419" i="7"/>
  <c r="O283" i="7"/>
  <c r="O107" i="7"/>
  <c r="O154" i="7"/>
  <c r="O158" i="7"/>
  <c r="O271" i="7"/>
  <c r="O307" i="7"/>
  <c r="O47" i="7"/>
  <c r="O298" i="7"/>
  <c r="O32" i="7"/>
  <c r="O434" i="7"/>
  <c r="O168" i="7"/>
  <c r="O457" i="7"/>
  <c r="O113" i="7"/>
  <c r="O265" i="7"/>
  <c r="O442" i="7"/>
  <c r="O426" i="7"/>
  <c r="O37" i="7"/>
  <c r="O28" i="7"/>
  <c r="O125" i="7"/>
  <c r="O222" i="7"/>
  <c r="O22" i="7"/>
  <c r="O65" i="7"/>
  <c r="O170" i="7"/>
  <c r="O62" i="7"/>
  <c r="O64" i="7"/>
  <c r="O427" i="7"/>
  <c r="O200" i="7"/>
  <c r="O437" i="7"/>
  <c r="O439" i="7"/>
  <c r="O211" i="7"/>
  <c r="O53" i="7"/>
  <c r="O56" i="7"/>
  <c r="O430" i="7"/>
  <c r="O155" i="7"/>
  <c r="O450" i="7"/>
  <c r="O73" i="7"/>
  <c r="O142" i="7"/>
  <c r="O232" i="7"/>
  <c r="O448" i="7"/>
  <c r="O198" i="7"/>
  <c r="O24" i="7"/>
  <c r="O286" i="7"/>
  <c r="O197" i="7"/>
  <c r="O41" i="7"/>
  <c r="O194" i="7"/>
  <c r="O152" i="7"/>
  <c r="O120" i="7"/>
  <c r="O45" i="7"/>
  <c r="O130" i="7"/>
  <c r="O415" i="7"/>
  <c r="O80" i="7"/>
  <c r="O225" i="7"/>
  <c r="O187" i="7"/>
  <c r="O39" i="7"/>
  <c r="O79" i="7"/>
  <c r="O175" i="7"/>
  <c r="O72" i="7"/>
  <c r="O51" i="7"/>
  <c r="O436" i="7"/>
  <c r="O81" i="7"/>
  <c r="O69" i="7"/>
  <c r="O236" i="7"/>
  <c r="O105" i="7"/>
  <c r="O447" i="7"/>
  <c r="O153" i="7"/>
  <c r="O134" i="7"/>
  <c r="O174" i="7"/>
  <c r="O148" i="7"/>
  <c r="O169" i="7"/>
  <c r="O114" i="7"/>
  <c r="O140" i="7"/>
  <c r="O240" i="7"/>
  <c r="O63" i="7"/>
  <c r="O88" i="7"/>
  <c r="O454" i="7"/>
  <c r="O129" i="7"/>
  <c r="O131" i="7"/>
  <c r="O162" i="7"/>
  <c r="O394" i="7"/>
  <c r="O74" i="7"/>
  <c r="O205" i="7"/>
  <c r="O444" i="7"/>
  <c r="O109" i="7"/>
  <c r="O171" i="7"/>
  <c r="O156" i="7"/>
  <c r="O463" i="7"/>
  <c r="O407" i="7"/>
  <c r="O422" i="7"/>
  <c r="O431" i="7"/>
  <c r="O303" i="7"/>
  <c r="O163" i="7"/>
  <c r="O165" i="7"/>
  <c r="O180" i="7"/>
  <c r="O330" i="7"/>
  <c r="O30" i="7"/>
  <c r="O277" i="7"/>
  <c r="O183" i="7"/>
  <c r="O46" i="7"/>
  <c r="O190" i="7"/>
  <c r="O360" i="7"/>
  <c r="O441" i="7"/>
  <c r="O68" i="7"/>
  <c r="O50" i="7"/>
  <c r="O133" i="7"/>
  <c r="O126" i="7"/>
  <c r="O453" i="7"/>
  <c r="O150" i="7"/>
  <c r="O94" i="7"/>
  <c r="O193" i="7"/>
  <c r="O201" i="7"/>
  <c r="O247" i="7"/>
  <c r="O233" i="7"/>
  <c r="O179" i="7"/>
  <c r="O76" i="7"/>
  <c r="O77" i="7"/>
  <c r="O208" i="7"/>
  <c r="O61" i="7"/>
  <c r="O228" i="7"/>
  <c r="O418" i="7"/>
  <c r="O173" i="7"/>
  <c r="O465" i="7"/>
  <c r="O221" i="7"/>
  <c r="O84" i="7"/>
  <c r="O66" i="7"/>
  <c r="O123" i="7"/>
  <c r="O159" i="7"/>
  <c r="O87" i="7"/>
  <c r="O122" i="7"/>
  <c r="O143" i="7"/>
  <c r="O462" i="7"/>
  <c r="O166" i="7"/>
  <c r="O356" i="7"/>
  <c r="O108" i="7"/>
  <c r="O459" i="7"/>
  <c r="O137" i="7"/>
  <c r="O151" i="7"/>
  <c r="O405" i="7"/>
  <c r="O334" i="7"/>
  <c r="O99" i="7"/>
  <c r="O33" i="7"/>
  <c r="O139" i="7"/>
  <c r="O184" i="7"/>
  <c r="O31" i="7"/>
  <c r="O23" i="7"/>
  <c r="O226" i="7"/>
  <c r="O67" i="7"/>
  <c r="O336" i="7"/>
  <c r="O48" i="7"/>
  <c r="O429" i="7"/>
  <c r="O70" i="7"/>
  <c r="O206" i="7"/>
  <c r="O456" i="7"/>
  <c r="O224" i="7"/>
  <c r="O209" i="7"/>
  <c r="O43" i="7"/>
  <c r="O231" i="7"/>
  <c r="O119" i="7"/>
  <c r="O203" i="7"/>
  <c r="O466" i="7"/>
  <c r="O26" i="7"/>
  <c r="AF468" i="7"/>
  <c r="K468" i="7"/>
  <c r="AC468" i="7"/>
  <c r="AS468" i="7"/>
  <c r="AR468" i="7" s="1"/>
  <c r="AQ468" i="7" s="1"/>
  <c r="AP468" i="7" s="1"/>
  <c r="AO468" i="7" s="1"/>
  <c r="AN468" i="7" s="1"/>
  <c r="AM468" i="7" s="1"/>
  <c r="AL468" i="7" s="1"/>
  <c r="AT468" i="7"/>
  <c r="P129" i="4"/>
  <c r="R129" i="4" s="1"/>
  <c r="T129" i="4" s="1"/>
  <c r="P32" i="4"/>
  <c r="R32" i="4" s="1"/>
  <c r="T32" i="4" s="1"/>
  <c r="P376" i="4"/>
  <c r="R376" i="4" s="1"/>
  <c r="T376" i="4" s="1"/>
  <c r="R258" i="4"/>
  <c r="T258" i="4" s="1"/>
  <c r="R78" i="4"/>
  <c r="T78" i="4" s="1"/>
  <c r="R217" i="4"/>
  <c r="T217" i="4" s="1"/>
  <c r="P324" i="4"/>
  <c r="R324" i="4" s="1"/>
  <c r="T324" i="4" s="1"/>
  <c r="R226" i="4"/>
  <c r="T226" i="4" s="1"/>
  <c r="P205" i="4"/>
  <c r="R205" i="4" s="1"/>
  <c r="T205" i="4" s="1"/>
  <c r="R57" i="4"/>
  <c r="T57" i="4" s="1"/>
  <c r="R27" i="4"/>
  <c r="T27" i="4" s="1"/>
  <c r="P415" i="4"/>
  <c r="R415" i="4" s="1"/>
  <c r="T415" i="4" s="1"/>
  <c r="R469" i="4"/>
  <c r="T469" i="4" s="1"/>
  <c r="P138" i="4"/>
  <c r="R138" i="4" s="1"/>
  <c r="T138" i="4" s="1"/>
  <c r="P239" i="4"/>
  <c r="R239" i="4" s="1"/>
  <c r="T239" i="4" s="1"/>
  <c r="R23" i="4"/>
  <c r="T23" i="4" s="1"/>
  <c r="R140" i="4"/>
  <c r="T140" i="4" s="1"/>
  <c r="R66" i="4"/>
  <c r="T66" i="4" s="1"/>
  <c r="G45" i="4"/>
  <c r="I45" i="4" s="1"/>
  <c r="P45" i="4"/>
  <c r="P50" i="4"/>
  <c r="R50" i="4" s="1"/>
  <c r="T50" i="4" s="1"/>
  <c r="P242" i="4"/>
  <c r="R242" i="4" s="1"/>
  <c r="T242" i="4" s="1"/>
  <c r="P39" i="4"/>
  <c r="G39" i="4"/>
  <c r="I39" i="4" s="1"/>
  <c r="R251" i="4"/>
  <c r="T251" i="4" s="1"/>
  <c r="P79" i="4"/>
  <c r="R79" i="4" s="1"/>
  <c r="T79" i="4" s="1"/>
  <c r="P286" i="4"/>
  <c r="G286" i="4"/>
  <c r="J286" i="4" s="1"/>
  <c r="P315" i="4"/>
  <c r="G315" i="4"/>
  <c r="I315" i="4" s="1"/>
  <c r="P156" i="4"/>
  <c r="R156" i="4" s="1"/>
  <c r="T156" i="4" s="1"/>
  <c r="G94" i="4"/>
  <c r="I94" i="4" s="1"/>
  <c r="P94" i="4"/>
  <c r="G70" i="4"/>
  <c r="I70" i="4" s="1"/>
  <c r="P70" i="4"/>
  <c r="D15" i="4"/>
  <c r="C19" i="4" s="1"/>
  <c r="D16" i="4"/>
  <c r="D19" i="4" s="1"/>
  <c r="G276" i="4"/>
  <c r="I276" i="4" s="1"/>
  <c r="P276" i="4"/>
  <c r="R146" i="4"/>
  <c r="T146" i="4" s="1"/>
  <c r="R188" i="4"/>
  <c r="T188" i="4" s="1"/>
  <c r="G401" i="4"/>
  <c r="I401" i="4" s="1"/>
  <c r="P401" i="4"/>
  <c r="G109" i="4"/>
  <c r="I109" i="4" s="1"/>
  <c r="P109" i="4"/>
  <c r="R243" i="4"/>
  <c r="T243" i="4" s="1"/>
  <c r="G397" i="4"/>
  <c r="I397" i="4" s="1"/>
  <c r="P397" i="4"/>
  <c r="P179" i="4"/>
  <c r="G179" i="4"/>
  <c r="H179" i="4" s="1"/>
  <c r="R177" i="4"/>
  <c r="T177" i="4" s="1"/>
  <c r="P169" i="4"/>
  <c r="G169" i="4"/>
  <c r="H169" i="4" s="1"/>
  <c r="G312" i="4"/>
  <c r="I312" i="4" s="1"/>
  <c r="P312" i="4"/>
  <c r="P182" i="4"/>
  <c r="G182" i="4"/>
  <c r="H182" i="4" s="1"/>
  <c r="R353" i="4"/>
  <c r="T353" i="4" s="1"/>
  <c r="R273" i="4"/>
  <c r="T273" i="4" s="1"/>
  <c r="P110" i="4"/>
  <c r="G110" i="4"/>
  <c r="I110" i="4" s="1"/>
  <c r="G192" i="4"/>
  <c r="H192" i="4" s="1"/>
  <c r="P192" i="4"/>
  <c r="C16" i="4"/>
  <c r="D18" i="4" s="1"/>
  <c r="O469" i="4"/>
  <c r="O99" i="4"/>
  <c r="O81" i="4"/>
  <c r="O399" i="4"/>
  <c r="O164" i="4"/>
  <c r="O132" i="4"/>
  <c r="O70" i="4"/>
  <c r="O101" i="4"/>
  <c r="O37" i="4"/>
  <c r="O91" i="4"/>
  <c r="O159" i="4"/>
  <c r="O466" i="4"/>
  <c r="O75" i="4"/>
  <c r="O234" i="4"/>
  <c r="O413" i="4"/>
  <c r="O43" i="4"/>
  <c r="O156" i="4"/>
  <c r="O271" i="4"/>
  <c r="O151" i="4"/>
  <c r="O136" i="4"/>
  <c r="O181" i="4"/>
  <c r="O429" i="4"/>
  <c r="O72" i="4"/>
  <c r="O184" i="4"/>
  <c r="O372" i="4"/>
  <c r="O283" i="4"/>
  <c r="O146" i="4"/>
  <c r="O330" i="4"/>
  <c r="O78" i="4"/>
  <c r="O419" i="4"/>
  <c r="O71" i="4"/>
  <c r="O243" i="4"/>
  <c r="O107" i="4"/>
  <c r="O106" i="4"/>
  <c r="O170" i="4"/>
  <c r="O57" i="4"/>
  <c r="O38" i="4"/>
  <c r="O58" i="4"/>
  <c r="O182" i="4"/>
  <c r="O53" i="4"/>
  <c r="O208" i="4"/>
  <c r="O235" i="4"/>
  <c r="O41" i="4"/>
  <c r="O96" i="4"/>
  <c r="O147" i="4"/>
  <c r="O98" i="4"/>
  <c r="O88" i="4"/>
  <c r="O94" i="4"/>
  <c r="O424" i="4"/>
  <c r="O418" i="4"/>
  <c r="O188" i="4"/>
  <c r="O102" i="4"/>
  <c r="O150" i="4"/>
  <c r="O405" i="4"/>
  <c r="O455" i="4"/>
  <c r="O86" i="4"/>
  <c r="O33" i="4"/>
  <c r="O223" i="4"/>
  <c r="O265" i="4"/>
  <c r="O67" i="4"/>
  <c r="O34" i="4"/>
  <c r="O201" i="4"/>
  <c r="O35" i="4"/>
  <c r="O40" i="4"/>
  <c r="O59" i="4"/>
  <c r="O251" i="4"/>
  <c r="O25" i="4"/>
  <c r="O303" i="4"/>
  <c r="O152" i="4"/>
  <c r="O89" i="4"/>
  <c r="O68" i="4"/>
  <c r="O138" i="4"/>
  <c r="O139" i="4"/>
  <c r="O438" i="4"/>
  <c r="O153" i="4"/>
  <c r="O135" i="4"/>
  <c r="O118" i="4"/>
  <c r="O448" i="4"/>
  <c r="O161" i="4"/>
  <c r="O458" i="4"/>
  <c r="O173" i="4"/>
  <c r="O459" i="4"/>
  <c r="O465" i="4"/>
  <c r="O77" i="4"/>
  <c r="O84" i="4"/>
  <c r="O113" i="4"/>
  <c r="O27" i="4"/>
  <c r="O74" i="4"/>
  <c r="O360" i="4"/>
  <c r="O437" i="4"/>
  <c r="O48" i="4"/>
  <c r="O85" i="4"/>
  <c r="O26" i="4"/>
  <c r="O467" i="4"/>
  <c r="O21" i="4"/>
  <c r="O441" i="4"/>
  <c r="O403" i="4"/>
  <c r="O210" i="4"/>
  <c r="O32" i="4"/>
  <c r="O46" i="4"/>
  <c r="O119" i="4"/>
  <c r="O256" i="4"/>
  <c r="O80" i="4"/>
  <c r="O443" i="4"/>
  <c r="O126" i="4"/>
  <c r="O416" i="4"/>
  <c r="O435" i="4"/>
  <c r="O362" i="4"/>
  <c r="O423" i="4"/>
  <c r="O230" i="4"/>
  <c r="O190" i="4"/>
  <c r="O191" i="4"/>
  <c r="O149" i="4"/>
  <c r="O134" i="4"/>
  <c r="O62" i="4"/>
  <c r="O199" i="4"/>
  <c r="O252" i="4"/>
  <c r="O431" i="4"/>
  <c r="O192" i="4"/>
  <c r="O116" i="4"/>
  <c r="O137" i="4"/>
  <c r="O36" i="4"/>
  <c r="O168" i="4"/>
  <c r="O447" i="4"/>
  <c r="O172" i="4"/>
  <c r="O105" i="4"/>
  <c r="O115" i="4"/>
  <c r="O31" i="4"/>
  <c r="O66" i="4"/>
  <c r="O394" i="4"/>
  <c r="O162" i="4"/>
  <c r="O219" i="4"/>
  <c r="O460" i="4"/>
  <c r="O452" i="4"/>
  <c r="O179" i="4"/>
  <c r="O442" i="4"/>
  <c r="O298" i="4"/>
  <c r="O218" i="4"/>
  <c r="O47" i="4"/>
  <c r="O42" i="4"/>
  <c r="O445" i="4"/>
  <c r="O422" i="4"/>
  <c r="O155" i="4"/>
  <c r="O436" i="4"/>
  <c r="O226" i="4"/>
  <c r="O321" i="4"/>
  <c r="O197" i="4"/>
  <c r="O216" i="4"/>
  <c r="O93" i="4"/>
  <c r="O128" i="4"/>
  <c r="O45" i="4"/>
  <c r="O60" i="4"/>
  <c r="O112" i="4"/>
  <c r="O220" i="4"/>
  <c r="O194" i="4"/>
  <c r="O227" i="4"/>
  <c r="O209" i="4"/>
  <c r="O462" i="4"/>
  <c r="O307" i="4"/>
  <c r="O131" i="4"/>
  <c r="O249" i="4"/>
  <c r="O225" i="4"/>
  <c r="O117" i="4"/>
  <c r="O397" i="4"/>
  <c r="O200" i="4"/>
  <c r="O440" i="4"/>
  <c r="O451" i="4"/>
  <c r="O56" i="4"/>
  <c r="O295" i="4"/>
  <c r="O114" i="4"/>
  <c r="O183" i="4"/>
  <c r="O433" i="4"/>
  <c r="O196" i="4"/>
  <c r="O420" i="4"/>
  <c r="O167" i="4"/>
  <c r="O82" i="4"/>
  <c r="O121" i="4"/>
  <c r="O425" i="4"/>
  <c r="O186" i="4"/>
  <c r="O449" i="4"/>
  <c r="O100" i="4"/>
  <c r="O90" i="4"/>
  <c r="O198" i="4"/>
  <c r="O247" i="4"/>
  <c r="O95" i="4"/>
  <c r="O49" i="4"/>
  <c r="O64" i="4"/>
  <c r="O236" i="4"/>
  <c r="O407" i="4"/>
  <c r="O309" i="4"/>
  <c r="O212" i="4"/>
  <c r="O311" i="4"/>
  <c r="O356" i="4"/>
  <c r="O318" i="4"/>
  <c r="O457" i="4"/>
  <c r="O92" i="4"/>
  <c r="O464" i="4"/>
  <c r="O189" i="4"/>
  <c r="O123" i="4"/>
  <c r="O160" i="4"/>
  <c r="O402" i="4"/>
  <c r="O177" i="4"/>
  <c r="O231" i="4"/>
  <c r="O79" i="4"/>
  <c r="O28" i="4"/>
  <c r="O205" i="4"/>
  <c r="O439" i="4"/>
  <c r="O336" i="4"/>
  <c r="O446" i="4"/>
  <c r="O24" i="4"/>
  <c r="O148" i="4"/>
  <c r="O244" i="4"/>
  <c r="O50" i="4"/>
  <c r="O52" i="4"/>
  <c r="O23" i="4"/>
  <c r="O44" i="4"/>
  <c r="O124" i="4"/>
  <c r="O228" i="4"/>
  <c r="O400" i="4"/>
  <c r="O61" i="4"/>
  <c r="O165" i="4"/>
  <c r="O213" i="4"/>
  <c r="O171" i="4"/>
  <c r="O332" i="4"/>
  <c r="O222" i="4"/>
  <c r="O51" i="4"/>
  <c r="O142" i="4"/>
  <c r="O180" i="4"/>
  <c r="O120" i="4"/>
  <c r="O55" i="4"/>
  <c r="O398" i="4"/>
  <c r="O87" i="4"/>
  <c r="O129" i="4"/>
  <c r="O195" i="4"/>
  <c r="C15" i="4"/>
  <c r="O29" i="4"/>
  <c r="O339" i="4"/>
  <c r="O444" i="4"/>
  <c r="O39" i="4"/>
  <c r="O456" i="4"/>
  <c r="O166" i="4"/>
  <c r="O463" i="4"/>
  <c r="O217" i="4"/>
  <c r="O334" i="4"/>
  <c r="O185" i="4"/>
  <c r="O432" i="4"/>
  <c r="O453" i="4"/>
  <c r="O154" i="4"/>
  <c r="O215" i="4"/>
  <c r="O127" i="4"/>
  <c r="O141" i="4"/>
  <c r="O326" i="4"/>
  <c r="O63" i="4"/>
  <c r="O175" i="4"/>
  <c r="O286" i="4"/>
  <c r="O22" i="4"/>
  <c r="O426" i="4"/>
  <c r="O30" i="4"/>
  <c r="O111" i="4"/>
  <c r="O450" i="4"/>
  <c r="O76" i="4"/>
  <c r="O296" i="4"/>
  <c r="O193" i="4"/>
  <c r="O133" i="4"/>
  <c r="O203" i="4"/>
  <c r="O421" i="4"/>
  <c r="O233" i="4"/>
  <c r="O174" i="4"/>
  <c r="O83" i="4"/>
  <c r="O69" i="4"/>
  <c r="O144" i="4"/>
  <c r="O240" i="4"/>
  <c r="O204" i="4"/>
  <c r="O427" i="4"/>
  <c r="O214" i="4"/>
  <c r="O65" i="4"/>
  <c r="O430" i="4"/>
  <c r="O415" i="4"/>
  <c r="O140" i="4"/>
  <c r="O143" i="4"/>
  <c r="O461" i="4"/>
  <c r="O211" i="4"/>
  <c r="O224" i="4"/>
  <c r="O163" i="4"/>
  <c r="O54" i="4"/>
  <c r="O202" i="4"/>
  <c r="O110" i="4"/>
  <c r="O206" i="4"/>
  <c r="O73" i="4"/>
  <c r="O207" i="4"/>
  <c r="O246" i="4"/>
  <c r="O158" i="4"/>
  <c r="O232" i="4"/>
  <c r="O187" i="4"/>
  <c r="O145" i="4"/>
  <c r="O125" i="4"/>
  <c r="O122" i="4"/>
  <c r="O221" i="4"/>
  <c r="O277" i="4"/>
  <c r="O468" i="4"/>
  <c r="O361" i="4"/>
  <c r="O130" i="4"/>
  <c r="O108" i="4"/>
  <c r="O434" i="4"/>
  <c r="O97" i="4"/>
  <c r="O103" i="4"/>
  <c r="O454" i="4"/>
  <c r="O176" i="4"/>
  <c r="O417" i="4"/>
  <c r="O428" i="4"/>
  <c r="O104" i="4"/>
  <c r="O157" i="4"/>
  <c r="O109" i="4"/>
  <c r="O169" i="4"/>
  <c r="O178" i="4"/>
  <c r="M6" i="2"/>
  <c r="J27" i="2"/>
  <c r="R466" i="7"/>
  <c r="T466" i="7" s="1"/>
  <c r="AC466" i="7"/>
  <c r="AF466" i="7"/>
  <c r="R465" i="7"/>
  <c r="T465" i="7" s="1"/>
  <c r="AF465" i="7"/>
  <c r="AC465" i="7"/>
  <c r="T22" i="4"/>
  <c r="R28" i="7"/>
  <c r="T28" i="7" s="1"/>
  <c r="AF28" i="7"/>
  <c r="AC28" i="7"/>
  <c r="AF48" i="7"/>
  <c r="R48" i="7"/>
  <c r="T48" i="7" s="1"/>
  <c r="AC48" i="7"/>
  <c r="R460" i="7"/>
  <c r="T460" i="7" s="1"/>
  <c r="AF460" i="7"/>
  <c r="AC460" i="7"/>
  <c r="R463" i="7"/>
  <c r="T463" i="7" s="1"/>
  <c r="AC463" i="7"/>
  <c r="AF463" i="7"/>
  <c r="H32" i="2"/>
  <c r="G32" i="2"/>
  <c r="H27" i="2"/>
  <c r="G27" i="2"/>
  <c r="H18" i="2"/>
  <c r="J18" i="2"/>
  <c r="G18" i="2"/>
  <c r="F6" i="7" l="1"/>
  <c r="F8" i="7" s="1"/>
  <c r="F6" i="4"/>
  <c r="F8" i="4" s="1"/>
  <c r="AI469" i="7"/>
  <c r="AH469" i="7" s="1"/>
  <c r="AJ469" i="7"/>
  <c r="AK469" i="7"/>
  <c r="R179" i="4"/>
  <c r="T179" i="4" s="1"/>
  <c r="AI468" i="7"/>
  <c r="AJ468" i="7"/>
  <c r="AK468" i="7"/>
  <c r="C18" i="7"/>
  <c r="R39" i="4"/>
  <c r="T39" i="4" s="1"/>
  <c r="R45" i="4"/>
  <c r="T45" i="4" s="1"/>
  <c r="R94" i="4"/>
  <c r="T94" i="4" s="1"/>
  <c r="R182" i="4"/>
  <c r="T182" i="4" s="1"/>
  <c r="R397" i="4"/>
  <c r="T397" i="4" s="1"/>
  <c r="R109" i="4"/>
  <c r="T109" i="4" s="1"/>
  <c r="R315" i="4"/>
  <c r="T315" i="4" s="1"/>
  <c r="R401" i="4"/>
  <c r="T401" i="4" s="1"/>
  <c r="R70" i="4"/>
  <c r="T70" i="4" s="1"/>
  <c r="R286" i="4"/>
  <c r="T286" i="4" s="1"/>
  <c r="R110" i="4"/>
  <c r="T110" i="4" s="1"/>
  <c r="R169" i="4"/>
  <c r="T169" i="4" s="1"/>
  <c r="R192" i="4"/>
  <c r="T192" i="4" s="1"/>
  <c r="R312" i="4"/>
  <c r="T312" i="4" s="1"/>
  <c r="R276" i="4"/>
  <c r="T276" i="4" s="1"/>
  <c r="C18" i="4"/>
  <c r="M4" i="2"/>
  <c r="M2" i="2"/>
  <c r="M1" i="2"/>
  <c r="M5" i="2"/>
  <c r="M3" i="2"/>
  <c r="F7" i="7" l="1"/>
  <c r="F7" i="4"/>
  <c r="AA469" i="7"/>
  <c r="AB469" i="7"/>
  <c r="AH468" i="7"/>
  <c r="E14" i="4"/>
  <c r="O28" i="2"/>
  <c r="O321" i="2"/>
  <c r="O227" i="2"/>
  <c r="O23" i="2"/>
  <c r="O325" i="2"/>
  <c r="O235" i="2"/>
  <c r="O288" i="2"/>
  <c r="O317" i="2"/>
  <c r="O268" i="2"/>
  <c r="O203" i="2"/>
  <c r="O297" i="2"/>
  <c r="O207" i="2"/>
  <c r="O137" i="2"/>
  <c r="O236" i="2"/>
  <c r="O212" i="2"/>
  <c r="O230" i="2"/>
  <c r="O331" i="2"/>
  <c r="O21" i="2"/>
  <c r="O157" i="2"/>
  <c r="O246" i="2"/>
  <c r="O219" i="2"/>
  <c r="O186" i="2"/>
  <c r="O73" i="2"/>
  <c r="O261" i="2"/>
  <c r="O105" i="2"/>
  <c r="O100" i="2"/>
  <c r="O140" i="2"/>
  <c r="O271" i="2"/>
  <c r="O176" i="2"/>
  <c r="O228" i="2"/>
  <c r="O158" i="2"/>
  <c r="O45" i="2"/>
  <c r="O101" i="2"/>
  <c r="O67" i="2"/>
  <c r="O307" i="2"/>
  <c r="O145" i="2"/>
  <c r="O274" i="2"/>
  <c r="O224" i="2"/>
  <c r="O43" i="2"/>
  <c r="O319" i="2"/>
  <c r="O29" i="2"/>
  <c r="O146" i="2"/>
  <c r="O255" i="2"/>
  <c r="O258" i="2"/>
  <c r="O165" i="2"/>
  <c r="O88" i="2"/>
  <c r="O104" i="2"/>
  <c r="O305" i="2"/>
  <c r="O283" i="2"/>
  <c r="O121" i="2"/>
  <c r="O252" i="2"/>
  <c r="O92" i="2"/>
  <c r="O273" i="2"/>
  <c r="O86" i="2"/>
  <c r="O96" i="2"/>
  <c r="O312" i="2"/>
  <c r="O266" i="2"/>
  <c r="O181" i="2"/>
  <c r="O75" i="2"/>
  <c r="O53" i="2"/>
  <c r="O193" i="2"/>
  <c r="O85" i="2"/>
  <c r="O322" i="2"/>
  <c r="O128" i="2"/>
  <c r="O264" i="2"/>
  <c r="O159" i="2"/>
  <c r="O47" i="2"/>
  <c r="O202" i="2"/>
  <c r="O25" i="2"/>
  <c r="O161" i="2"/>
  <c r="O242" i="2"/>
  <c r="O30" i="2"/>
  <c r="O247" i="2"/>
  <c r="O239" i="2"/>
  <c r="O272" i="2"/>
  <c r="O113" i="2"/>
  <c r="O217" i="2"/>
  <c r="O211" i="2"/>
  <c r="O129" i="2"/>
  <c r="O240" i="2"/>
  <c r="O302" i="2"/>
  <c r="O334" i="2"/>
  <c r="O46" i="2"/>
  <c r="O278" i="2"/>
  <c r="O79" i="2"/>
  <c r="O257" i="2"/>
  <c r="O24" i="2"/>
  <c r="O91" i="2"/>
  <c r="O316" i="2"/>
  <c r="O127" i="2"/>
  <c r="O220" i="2"/>
  <c r="O171" i="2"/>
  <c r="O183" i="2"/>
  <c r="O189" i="2"/>
  <c r="O222" i="2"/>
  <c r="O149" i="2"/>
  <c r="O54" i="2"/>
  <c r="O199" i="2"/>
  <c r="O110" i="2"/>
  <c r="O74" i="2"/>
  <c r="O114" i="2"/>
  <c r="O323" i="2"/>
  <c r="O185" i="2"/>
  <c r="O133" i="2"/>
  <c r="O336" i="2"/>
  <c r="O324" i="2"/>
  <c r="O327" i="2"/>
  <c r="O138" i="2"/>
  <c r="O233" i="2"/>
  <c r="O281" i="2"/>
  <c r="O213" i="2"/>
  <c r="O284" i="2"/>
  <c r="O223" i="2"/>
  <c r="O66" i="2"/>
  <c r="O289" i="2"/>
  <c r="O98" i="2"/>
  <c r="O298" i="2"/>
  <c r="O197" i="2"/>
  <c r="O112" i="2"/>
  <c r="O106" i="2"/>
  <c r="O144" i="2"/>
  <c r="O150" i="2"/>
  <c r="O95" i="2"/>
  <c r="O328" i="2"/>
  <c r="O65" i="2"/>
  <c r="O330" i="2"/>
  <c r="O253" i="2"/>
  <c r="O81" i="2"/>
  <c r="O296" i="2"/>
  <c r="O44" i="2"/>
  <c r="O26" i="2"/>
  <c r="O164" i="2"/>
  <c r="O194" i="2"/>
  <c r="O97" i="2"/>
  <c r="O61" i="2"/>
  <c r="O308" i="2"/>
  <c r="O136" i="2"/>
  <c r="O147" i="2"/>
  <c r="O94" i="2"/>
  <c r="O188" i="2"/>
  <c r="O215" i="2"/>
  <c r="O82" i="2"/>
  <c r="O38" i="2"/>
  <c r="O279" i="2"/>
  <c r="O221" i="2"/>
  <c r="O131" i="2"/>
  <c r="O132" i="2"/>
  <c r="O163" i="2"/>
  <c r="O153" i="2"/>
  <c r="O111" i="2"/>
  <c r="O107" i="2"/>
  <c r="O311" i="2"/>
  <c r="O310" i="2"/>
  <c r="O169" i="2"/>
  <c r="O250" i="2"/>
  <c r="O69" i="2"/>
  <c r="O276" i="2"/>
  <c r="O68" i="2"/>
  <c r="O304" i="2"/>
  <c r="O170" i="2"/>
  <c r="O51" i="2"/>
  <c r="O326" i="2"/>
  <c r="O58" i="2"/>
  <c r="O78" i="2"/>
  <c r="O39" i="2"/>
  <c r="O301" i="2"/>
  <c r="O260" i="2"/>
  <c r="O22" i="2"/>
  <c r="O231" i="2"/>
  <c r="O36" i="2"/>
  <c r="O259" i="2"/>
  <c r="O154" i="2"/>
  <c r="O151" i="2"/>
  <c r="O335" i="2"/>
  <c r="O177" i="2"/>
  <c r="O174" i="2"/>
  <c r="O35" i="2"/>
  <c r="O130" i="2"/>
  <c r="O262" i="2"/>
  <c r="O291" i="2"/>
  <c r="O294" i="2"/>
  <c r="O31" i="2"/>
  <c r="O124" i="2"/>
  <c r="O315" i="2"/>
  <c r="O313" i="2"/>
  <c r="O142" i="2"/>
  <c r="O287" i="2"/>
  <c r="O205" i="2"/>
  <c r="O120" i="2"/>
  <c r="O83" i="2"/>
  <c r="O309" i="2"/>
  <c r="O206" i="2"/>
  <c r="O293" i="2"/>
  <c r="O32" i="2"/>
  <c r="O103" i="2"/>
  <c r="O148" i="2"/>
  <c r="O210" i="2"/>
  <c r="O299" i="2"/>
  <c r="O234" i="2"/>
  <c r="O267" i="2"/>
  <c r="O33" i="2"/>
  <c r="O241" i="2"/>
  <c r="O320" i="2"/>
  <c r="O338" i="2"/>
  <c r="O116" i="2"/>
  <c r="O314" i="2"/>
  <c r="O192" i="2"/>
  <c r="O139" i="2"/>
  <c r="O102" i="2"/>
  <c r="O204" i="2"/>
  <c r="O56" i="2"/>
  <c r="O249" i="2"/>
  <c r="O27" i="2"/>
  <c r="O200" i="2"/>
  <c r="O37" i="2"/>
  <c r="O243" i="2"/>
  <c r="O109" i="2"/>
  <c r="O201" i="2"/>
  <c r="O125" i="2"/>
  <c r="O277" i="2"/>
  <c r="O333" i="2"/>
  <c r="O167" i="2"/>
  <c r="O48" i="2"/>
  <c r="O216" i="2"/>
  <c r="O118" i="2"/>
  <c r="O52" i="2"/>
  <c r="O254" i="2"/>
  <c r="O134" i="2"/>
  <c r="O229" i="2"/>
  <c r="O173" i="2"/>
  <c r="O135" i="2"/>
  <c r="O60" i="2"/>
  <c r="O180" i="2"/>
  <c r="O306" i="2"/>
  <c r="O168" i="2"/>
  <c r="O90" i="2"/>
  <c r="O42" i="2"/>
  <c r="O156" i="2"/>
  <c r="O178" i="2"/>
  <c r="O269" i="2"/>
  <c r="O155" i="2"/>
  <c r="O34" i="2"/>
  <c r="O256" i="2"/>
  <c r="O57" i="2"/>
  <c r="O41" i="2"/>
  <c r="O303" i="2"/>
  <c r="O62" i="2"/>
  <c r="O282" i="2"/>
  <c r="O275" i="2"/>
  <c r="O251" i="2"/>
  <c r="O238" i="2"/>
  <c r="O190" i="2"/>
  <c r="O119" i="2"/>
  <c r="O84" i="2"/>
  <c r="O198" i="2"/>
  <c r="O280" i="2"/>
  <c r="O76" i="2"/>
  <c r="O122" i="2"/>
  <c r="O175" i="2"/>
  <c r="O64" i="2"/>
  <c r="O160" i="2"/>
  <c r="O226" i="2"/>
  <c r="O115" i="2"/>
  <c r="O232" i="2"/>
  <c r="O214" i="2"/>
  <c r="O248" i="2"/>
  <c r="O143" i="2"/>
  <c r="O187" i="2"/>
  <c r="O152" i="2"/>
  <c r="O265" i="2"/>
  <c r="O40" i="2"/>
  <c r="O337" i="2"/>
  <c r="O50" i="2"/>
  <c r="O196" i="2"/>
  <c r="O70" i="2"/>
  <c r="O55" i="2"/>
  <c r="O285" i="2"/>
  <c r="O63" i="2"/>
  <c r="O332" i="2"/>
  <c r="O237" i="2"/>
  <c r="O72" i="2"/>
  <c r="O99" i="2"/>
  <c r="O172" i="2"/>
  <c r="O141" i="2"/>
  <c r="O77" i="2"/>
  <c r="O225" i="2"/>
  <c r="O295" i="2"/>
  <c r="O93" i="2"/>
  <c r="O162" i="2"/>
  <c r="O270" i="2"/>
  <c r="O123" i="2"/>
  <c r="O89" i="2"/>
  <c r="O286" i="2"/>
  <c r="O182" i="2"/>
  <c r="O184" i="2"/>
  <c r="O59" i="2"/>
  <c r="O87" i="2"/>
  <c r="O263" i="2"/>
  <c r="O71" i="2"/>
  <c r="O318" i="2"/>
  <c r="O80" i="2"/>
  <c r="O126" i="2"/>
  <c r="O49" i="2"/>
  <c r="O292" i="2"/>
  <c r="O117" i="2"/>
  <c r="O244" i="2"/>
  <c r="O195" i="2"/>
  <c r="O108" i="2"/>
  <c r="O339" i="2"/>
  <c r="O208" i="2"/>
  <c r="O300" i="2"/>
  <c r="O166" i="2"/>
  <c r="O245" i="2"/>
  <c r="O329" i="2"/>
  <c r="O218" i="2"/>
  <c r="O191" i="2"/>
  <c r="O290" i="2"/>
  <c r="O179" i="2"/>
  <c r="O209" i="2"/>
  <c r="M280" i="2"/>
  <c r="M243" i="2"/>
  <c r="M102" i="2"/>
  <c r="M87" i="2"/>
  <c r="M116" i="2"/>
  <c r="M294" i="2"/>
  <c r="M245" i="2"/>
  <c r="M266" i="2"/>
  <c r="M97" i="2"/>
  <c r="M182" i="2"/>
  <c r="M27" i="2"/>
  <c r="M269" i="2"/>
  <c r="M62" i="2"/>
  <c r="M327" i="2"/>
  <c r="M98" i="2"/>
  <c r="M275" i="2"/>
  <c r="M76" i="2"/>
  <c r="M255" i="2"/>
  <c r="M316" i="2"/>
  <c r="M276" i="2"/>
  <c r="M107" i="2"/>
  <c r="M31" i="2"/>
  <c r="M278" i="2"/>
  <c r="M279" i="2"/>
  <c r="M80" i="2"/>
  <c r="M256" i="2"/>
  <c r="M34" i="2"/>
  <c r="M274" i="2"/>
  <c r="M77" i="2"/>
  <c r="M196" i="2"/>
  <c r="M188" i="2"/>
  <c r="M55" i="2"/>
  <c r="M42" i="2"/>
  <c r="M193" i="2"/>
  <c r="M123" i="2"/>
  <c r="M104" i="2"/>
  <c r="M333" i="2"/>
  <c r="M158" i="2"/>
  <c r="M258" i="2"/>
  <c r="M39" i="2"/>
  <c r="M50" i="2"/>
  <c r="M247" i="2"/>
  <c r="M106" i="2"/>
  <c r="M292" i="2"/>
  <c r="M120" i="2"/>
  <c r="M298" i="2"/>
  <c r="M163" i="2"/>
  <c r="M83" i="2"/>
  <c r="M198" i="2"/>
  <c r="M186" i="2"/>
  <c r="M22" i="2"/>
  <c r="M56" i="2"/>
  <c r="M203" i="2"/>
  <c r="M95" i="2"/>
  <c r="M40" i="2"/>
  <c r="M146" i="2"/>
  <c r="M205" i="2"/>
  <c r="M323" i="2"/>
  <c r="M246" i="2"/>
  <c r="M7" i="2"/>
  <c r="E6" i="2" s="1"/>
  <c r="E9" i="2" s="1"/>
  <c r="M211" i="2"/>
  <c r="M44" i="2"/>
  <c r="M223" i="2"/>
  <c r="M187" i="2"/>
  <c r="M206" i="2"/>
  <c r="M331" i="2"/>
  <c r="M125" i="2"/>
  <c r="M322" i="2"/>
  <c r="M174" i="2"/>
  <c r="M326" i="2"/>
  <c r="M26" i="2"/>
  <c r="M28" i="2"/>
  <c r="M147" i="2"/>
  <c r="M297" i="2"/>
  <c r="M253" i="2"/>
  <c r="M281" i="2"/>
  <c r="M152" i="2"/>
  <c r="M268" i="2"/>
  <c r="M159" i="2"/>
  <c r="M295" i="2"/>
  <c r="M309" i="2"/>
  <c r="M51" i="2"/>
  <c r="M43" i="2"/>
  <c r="M53" i="2"/>
  <c r="M112" i="2"/>
  <c r="M100" i="2"/>
  <c r="M236" i="2"/>
  <c r="M319" i="2"/>
  <c r="M229" i="2"/>
  <c r="M207" i="2"/>
  <c r="M218" i="2"/>
  <c r="M57" i="2"/>
  <c r="M202" i="2"/>
  <c r="M63" i="2"/>
  <c r="M261" i="2"/>
  <c r="M238" i="2"/>
  <c r="M318" i="2"/>
  <c r="M162" i="2"/>
  <c r="M209" i="2"/>
  <c r="M289" i="2"/>
  <c r="M315" i="2"/>
  <c r="M212" i="2"/>
  <c r="M260" i="2"/>
  <c r="M252" i="2"/>
  <c r="M184" i="2"/>
  <c r="M267" i="2"/>
  <c r="M66" i="2"/>
  <c r="M181" i="2"/>
  <c r="M230" i="2"/>
  <c r="M96" i="2"/>
  <c r="M117" i="2"/>
  <c r="M110" i="2"/>
  <c r="M169" i="2"/>
  <c r="M179" i="2"/>
  <c r="M171" i="2"/>
  <c r="M149" i="2"/>
  <c r="M201" i="2"/>
  <c r="M64" i="2"/>
  <c r="M178" i="2"/>
  <c r="M166" i="2"/>
  <c r="M287" i="2"/>
  <c r="M153" i="2"/>
  <c r="M176" i="2"/>
  <c r="M122" i="2"/>
  <c r="M251" i="2"/>
  <c r="M208" i="2"/>
  <c r="M291" i="2"/>
  <c r="M283" i="2"/>
  <c r="M180" i="2"/>
  <c r="M254" i="2"/>
  <c r="M220" i="2"/>
  <c r="M145" i="2"/>
  <c r="M257" i="2"/>
  <c r="M226" i="2"/>
  <c r="M142" i="2"/>
  <c r="M228" i="2"/>
  <c r="M60" i="2"/>
  <c r="M115" i="2"/>
  <c r="M204" i="2"/>
  <c r="M313" i="2"/>
  <c r="M277" i="2"/>
  <c r="M304" i="2"/>
  <c r="M35" i="2"/>
  <c r="M302" i="2"/>
  <c r="M41" i="2"/>
  <c r="M46" i="2"/>
  <c r="M131" i="2"/>
  <c r="M232" i="2"/>
  <c r="M337" i="2"/>
  <c r="M140" i="2"/>
  <c r="M54" i="2"/>
  <c r="M21" i="2"/>
  <c r="M134" i="2"/>
  <c r="M264" i="2"/>
  <c r="M141" i="2"/>
  <c r="M90" i="2"/>
  <c r="M124" i="2"/>
  <c r="M138" i="2"/>
  <c r="M317" i="2"/>
  <c r="M59" i="2"/>
  <c r="M111" i="2"/>
  <c r="M224" i="2"/>
  <c r="M197" i="2"/>
  <c r="M84" i="2"/>
  <c r="M164" i="2"/>
  <c r="M25" i="2"/>
  <c r="M81" i="2"/>
  <c r="M129" i="2"/>
  <c r="M150" i="2"/>
  <c r="M210" i="2"/>
  <c r="M239" i="2"/>
  <c r="M227" i="2"/>
  <c r="M237" i="2"/>
  <c r="M286" i="2"/>
  <c r="M301" i="2"/>
  <c r="M127" i="2"/>
  <c r="M136" i="2"/>
  <c r="M272" i="2"/>
  <c r="M36" i="2"/>
  <c r="M71" i="2"/>
  <c r="M270" i="2"/>
  <c r="M30" i="2"/>
  <c r="M155" i="2"/>
  <c r="M311" i="2"/>
  <c r="M73" i="2"/>
  <c r="M72" i="2"/>
  <c r="M306" i="2"/>
  <c r="M38" i="2"/>
  <c r="M325" i="2"/>
  <c r="M119" i="2"/>
  <c r="M329" i="2"/>
  <c r="M160" i="2"/>
  <c r="M231" i="2"/>
  <c r="M332" i="2"/>
  <c r="M61" i="2"/>
  <c r="M167" i="2"/>
  <c r="M303" i="2"/>
  <c r="M282" i="2"/>
  <c r="M310" i="2"/>
  <c r="M308" i="2"/>
  <c r="M82" i="2"/>
  <c r="M33" i="2"/>
  <c r="M250" i="2"/>
  <c r="M234" i="2"/>
  <c r="M86" i="2"/>
  <c r="M320" i="2"/>
  <c r="M273" i="2"/>
  <c r="M121" i="2"/>
  <c r="M324" i="2"/>
  <c r="M215" i="2"/>
  <c r="M194" i="2"/>
  <c r="M262" i="2"/>
  <c r="M23" i="2"/>
  <c r="M29" i="2"/>
  <c r="M177" i="2"/>
  <c r="M241" i="2"/>
  <c r="M88" i="2"/>
  <c r="M133" i="2"/>
  <c r="M137" i="2"/>
  <c r="M312" i="2"/>
  <c r="M189" i="2"/>
  <c r="M170" i="2"/>
  <c r="M130" i="2"/>
  <c r="M259" i="2"/>
  <c r="M148" i="2"/>
  <c r="M91" i="2"/>
  <c r="M190" i="2"/>
  <c r="M78" i="2"/>
  <c r="M219" i="2"/>
  <c r="M173" i="2"/>
  <c r="M175" i="2"/>
  <c r="M336" i="2"/>
  <c r="M199" i="2"/>
  <c r="M65" i="2"/>
  <c r="M305" i="2"/>
  <c r="M293" i="2"/>
  <c r="M70" i="2"/>
  <c r="M151" i="2"/>
  <c r="M192" i="2"/>
  <c r="M48" i="2"/>
  <c r="M296" i="2"/>
  <c r="M314" i="2"/>
  <c r="M330" i="2"/>
  <c r="M263" i="2"/>
  <c r="M216" i="2"/>
  <c r="M235" i="2"/>
  <c r="M233" i="2"/>
  <c r="M172" i="2"/>
  <c r="M85" i="2"/>
  <c r="M32" i="2"/>
  <c r="M139" i="2"/>
  <c r="M290" i="2"/>
  <c r="M288" i="2"/>
  <c r="M143" i="2"/>
  <c r="M156" i="2"/>
  <c r="M222" i="2"/>
  <c r="M113" i="2"/>
  <c r="M101" i="2"/>
  <c r="M195" i="2"/>
  <c r="M49" i="2"/>
  <c r="M168" i="2"/>
  <c r="M24" i="2"/>
  <c r="M144" i="2"/>
  <c r="M58" i="2"/>
  <c r="M249" i="2"/>
  <c r="M52" i="2"/>
  <c r="M248" i="2"/>
  <c r="M45" i="2"/>
  <c r="M185" i="2"/>
  <c r="M240" i="2"/>
  <c r="M321" i="2"/>
  <c r="M92" i="2"/>
  <c r="M242" i="2"/>
  <c r="M265" i="2"/>
  <c r="M338" i="2"/>
  <c r="M108" i="2"/>
  <c r="M334" i="2"/>
  <c r="M105" i="2"/>
  <c r="M157" i="2"/>
  <c r="M217" i="2"/>
  <c r="M79" i="2"/>
  <c r="M132" i="2"/>
  <c r="M300" i="2"/>
  <c r="M271" i="2"/>
  <c r="M154" i="2"/>
  <c r="M89" i="2"/>
  <c r="M244" i="2"/>
  <c r="M299" i="2"/>
  <c r="M128" i="2"/>
  <c r="M284" i="2"/>
  <c r="M94" i="2"/>
  <c r="M126" i="2"/>
  <c r="M103" i="2"/>
  <c r="M183" i="2"/>
  <c r="M109" i="2"/>
  <c r="M285" i="2"/>
  <c r="M69" i="2"/>
  <c r="M47" i="2"/>
  <c r="M67" i="2"/>
  <c r="M93" i="2"/>
  <c r="M161" i="2"/>
  <c r="M200" i="2"/>
  <c r="M335" i="2"/>
  <c r="M225" i="2"/>
  <c r="M191" i="2"/>
  <c r="M114" i="2"/>
  <c r="M135" i="2"/>
  <c r="M339" i="2"/>
  <c r="M118" i="2"/>
  <c r="M68" i="2"/>
  <c r="M165" i="2"/>
  <c r="M221" i="2"/>
  <c r="M307" i="2"/>
  <c r="M75" i="2"/>
  <c r="M328" i="2"/>
  <c r="M214" i="2"/>
  <c r="M99" i="2"/>
  <c r="M37" i="2"/>
  <c r="M213" i="2"/>
  <c r="M74" i="2"/>
  <c r="N36" i="2"/>
  <c r="N214" i="2"/>
  <c r="N111" i="2"/>
  <c r="N263" i="2"/>
  <c r="N122" i="2"/>
  <c r="N312" i="2"/>
  <c r="N205" i="2"/>
  <c r="N292" i="2"/>
  <c r="N157" i="2"/>
  <c r="N23" i="2"/>
  <c r="N239" i="2"/>
  <c r="N174" i="2"/>
  <c r="N260" i="2"/>
  <c r="N125" i="2"/>
  <c r="N309" i="2"/>
  <c r="N207" i="2"/>
  <c r="N224" i="2"/>
  <c r="N89" i="2"/>
  <c r="N301" i="2"/>
  <c r="N195" i="2"/>
  <c r="N61" i="2"/>
  <c r="N245" i="2"/>
  <c r="N144" i="2"/>
  <c r="N225" i="2"/>
  <c r="N96" i="2"/>
  <c r="N274" i="2"/>
  <c r="N171" i="2"/>
  <c r="N162" i="2"/>
  <c r="N190" i="2"/>
  <c r="N64" i="2"/>
  <c r="N242" i="2"/>
  <c r="N139" i="2"/>
  <c r="N302" i="2"/>
  <c r="N177" i="2"/>
  <c r="N235" i="2"/>
  <c r="N229" i="2"/>
  <c r="N165" i="2"/>
  <c r="N179" i="2"/>
  <c r="N51" i="2"/>
  <c r="N110" i="2"/>
  <c r="N40" i="2"/>
  <c r="N218" i="2"/>
  <c r="N87" i="2"/>
  <c r="N303" i="2"/>
  <c r="N126" i="2"/>
  <c r="N316" i="2"/>
  <c r="N181" i="2"/>
  <c r="N75" i="2"/>
  <c r="N161" i="2"/>
  <c r="N27" i="2"/>
  <c r="N243" i="2"/>
  <c r="N102" i="2"/>
  <c r="N142" i="2"/>
  <c r="N129" i="2"/>
  <c r="N313" i="2"/>
  <c r="N211" i="2"/>
  <c r="N228" i="2"/>
  <c r="N93" i="2"/>
  <c r="N277" i="2"/>
  <c r="N176" i="2"/>
  <c r="N65" i="2"/>
  <c r="N249" i="2"/>
  <c r="N148" i="2"/>
  <c r="N326" i="2"/>
  <c r="N100" i="2"/>
  <c r="N278" i="2"/>
  <c r="N175" i="2"/>
  <c r="N41" i="2"/>
  <c r="N322" i="2"/>
  <c r="N68" i="2"/>
  <c r="N246" i="2"/>
  <c r="N143" i="2"/>
  <c r="N98" i="2"/>
  <c r="N311" i="2"/>
  <c r="N184" i="2"/>
  <c r="N244" i="2"/>
  <c r="N115" i="2"/>
  <c r="N194" i="2"/>
  <c r="N66" i="2"/>
  <c r="N258" i="2"/>
  <c r="N295" i="2"/>
  <c r="N32" i="2"/>
  <c r="N52" i="2"/>
  <c r="N67" i="2"/>
  <c r="N118" i="2"/>
  <c r="N138" i="2"/>
  <c r="N94" i="2"/>
  <c r="N153" i="2"/>
  <c r="N173" i="2"/>
  <c r="N167" i="2"/>
  <c r="N256" i="2"/>
  <c r="N248" i="2"/>
  <c r="N168" i="2"/>
  <c r="N220" i="2"/>
  <c r="N240" i="2"/>
  <c r="N318" i="2"/>
  <c r="N57" i="2"/>
  <c r="N77" i="2"/>
  <c r="N33" i="2"/>
  <c r="N92" i="2"/>
  <c r="N112" i="2"/>
  <c r="N39" i="2"/>
  <c r="N186" i="2"/>
  <c r="N178" i="2"/>
  <c r="N296" i="2"/>
  <c r="N99" i="2"/>
  <c r="N91" i="2"/>
  <c r="N170" i="2"/>
  <c r="N193" i="2"/>
  <c r="N185" i="2"/>
  <c r="N271" i="2"/>
  <c r="N227" i="2"/>
  <c r="N219" i="2"/>
  <c r="N300" i="2"/>
  <c r="N222" i="2"/>
  <c r="N283" i="2"/>
  <c r="N48" i="2"/>
  <c r="N320" i="2"/>
  <c r="N55" i="2"/>
  <c r="N134" i="2"/>
  <c r="N31" i="2"/>
  <c r="N82" i="2"/>
  <c r="N169" i="2"/>
  <c r="N49" i="2"/>
  <c r="N192" i="2"/>
  <c r="N272" i="2"/>
  <c r="N97" i="2"/>
  <c r="N156" i="2"/>
  <c r="N236" i="2"/>
  <c r="N253" i="2"/>
  <c r="N306" i="2"/>
  <c r="N73" i="2"/>
  <c r="N282" i="2"/>
  <c r="N21" i="2"/>
  <c r="N270" i="2"/>
  <c r="N72" i="2"/>
  <c r="N123" i="2"/>
  <c r="N202" i="2"/>
  <c r="N334" i="2"/>
  <c r="N154" i="2"/>
  <c r="N210" i="2"/>
  <c r="N230" i="2"/>
  <c r="N255" i="2"/>
  <c r="N336" i="2"/>
  <c r="N231" i="2"/>
  <c r="N284" i="2"/>
  <c r="N47" i="2"/>
  <c r="N287" i="2"/>
  <c r="N324" i="2"/>
  <c r="N79" i="2"/>
  <c r="N86" i="2"/>
  <c r="N133" i="2"/>
  <c r="N317" i="2"/>
  <c r="N333" i="2"/>
  <c r="N26" i="2"/>
  <c r="N42" i="2"/>
  <c r="N314" i="2"/>
  <c r="N269" i="2"/>
  <c r="N159" i="2"/>
  <c r="N116" i="2"/>
  <c r="N108" i="2"/>
  <c r="N250" i="2"/>
  <c r="N266" i="2"/>
  <c r="N331" i="2"/>
  <c r="N37" i="2"/>
  <c r="N247" i="2"/>
  <c r="N337" i="2"/>
  <c r="N293" i="2"/>
  <c r="N261" i="2"/>
  <c r="N150" i="2"/>
  <c r="N259" i="2"/>
  <c r="N332" i="2"/>
  <c r="N280" i="2"/>
  <c r="N44" i="2"/>
  <c r="N58" i="2"/>
  <c r="N74" i="2"/>
  <c r="N160" i="2"/>
  <c r="N109" i="2"/>
  <c r="N128" i="2"/>
  <c r="N330" i="2"/>
  <c r="N221" i="2"/>
  <c r="N237" i="2"/>
  <c r="N24" i="2"/>
  <c r="N319" i="2"/>
  <c r="N335" i="2"/>
  <c r="N290" i="2"/>
  <c r="N81" i="2"/>
  <c r="N88" i="2"/>
  <c r="N305" i="2"/>
  <c r="N83" i="2"/>
  <c r="N146" i="2"/>
  <c r="N189" i="2"/>
  <c r="N276" i="2"/>
  <c r="N304" i="2"/>
  <c r="N120" i="2"/>
  <c r="N54" i="2"/>
  <c r="N268" i="2"/>
  <c r="N22" i="2"/>
  <c r="N38" i="2"/>
  <c r="N310" i="2"/>
  <c r="N265" i="2"/>
  <c r="N155" i="2"/>
  <c r="N45" i="2"/>
  <c r="N327" i="2"/>
  <c r="N315" i="2"/>
  <c r="N262" i="2"/>
  <c r="N206" i="2"/>
  <c r="N215" i="2"/>
  <c r="N232" i="2"/>
  <c r="N212" i="2"/>
  <c r="N70" i="2"/>
  <c r="N95" i="2"/>
  <c r="N251" i="2"/>
  <c r="N149" i="2"/>
  <c r="N62" i="2"/>
  <c r="N289" i="2"/>
  <c r="N180" i="2"/>
  <c r="N183" i="2"/>
  <c r="N29" i="2"/>
  <c r="N325" i="2"/>
  <c r="N60" i="2"/>
  <c r="N137" i="2"/>
  <c r="N172" i="2"/>
  <c r="N103" i="2"/>
  <c r="N34" i="2"/>
  <c r="N28" i="2"/>
  <c r="N114" i="2"/>
  <c r="N106" i="2"/>
  <c r="N196" i="2"/>
  <c r="N30" i="2"/>
  <c r="N297" i="2"/>
  <c r="N53" i="2"/>
  <c r="N217" i="2"/>
  <c r="N56" i="2"/>
  <c r="N119" i="2"/>
  <c r="N101" i="2"/>
  <c r="N279" i="2"/>
  <c r="N328" i="2"/>
  <c r="N273" i="2"/>
  <c r="N307" i="2"/>
  <c r="N275" i="2"/>
  <c r="N43" i="2"/>
  <c r="N252" i="2"/>
  <c r="N164" i="2"/>
  <c r="N136" i="2"/>
  <c r="N208" i="2"/>
  <c r="N25" i="2"/>
  <c r="N241" i="2"/>
  <c r="N339" i="2"/>
  <c r="N197" i="2"/>
  <c r="N267" i="2"/>
  <c r="N198" i="2"/>
  <c r="N166" i="2"/>
  <c r="N288" i="2"/>
  <c r="N199" i="2"/>
  <c r="N50" i="2"/>
  <c r="N216" i="2"/>
  <c r="N191" i="2"/>
  <c r="N104" i="2"/>
  <c r="N298" i="2"/>
  <c r="N323" i="2"/>
  <c r="N113" i="2"/>
  <c r="N299" i="2"/>
  <c r="N140" i="2"/>
  <c r="N71" i="2"/>
  <c r="N158" i="2"/>
  <c r="N63" i="2"/>
  <c r="N90" i="2"/>
  <c r="N200" i="2"/>
  <c r="N117" i="2"/>
  <c r="N338" i="2"/>
  <c r="N187" i="2"/>
  <c r="N163" i="2"/>
  <c r="N233" i="2"/>
  <c r="N127" i="2"/>
  <c r="N226" i="2"/>
  <c r="N69" i="2"/>
  <c r="N308" i="2"/>
  <c r="N145" i="2"/>
  <c r="N107" i="2"/>
  <c r="N121" i="2"/>
  <c r="N124" i="2"/>
  <c r="N254" i="2"/>
  <c r="N135" i="2"/>
  <c r="N80" i="2"/>
  <c r="N130" i="2"/>
  <c r="N59" i="2"/>
  <c r="N188" i="2"/>
  <c r="N203" i="2"/>
  <c r="N182" i="2"/>
  <c r="N152" i="2"/>
  <c r="N141" i="2"/>
  <c r="N84" i="2"/>
  <c r="N329" i="2"/>
  <c r="N286" i="2"/>
  <c r="N201" i="2"/>
  <c r="N78" i="2"/>
  <c r="N35" i="2"/>
  <c r="N285" i="2"/>
  <c r="N209" i="2"/>
  <c r="N223" i="2"/>
  <c r="N281" i="2"/>
  <c r="N151" i="2"/>
  <c r="N46" i="2"/>
  <c r="N147" i="2"/>
  <c r="N85" i="2"/>
  <c r="N213" i="2"/>
  <c r="N105" i="2"/>
  <c r="N238" i="2"/>
  <c r="N234" i="2"/>
  <c r="N132" i="2"/>
  <c r="N264" i="2"/>
  <c r="N291" i="2"/>
  <c r="N204" i="2"/>
  <c r="N257" i="2"/>
  <c r="N294" i="2"/>
  <c r="N76" i="2"/>
  <c r="N321" i="2"/>
  <c r="N131" i="2"/>
  <c r="O18" i="2"/>
  <c r="M18" i="2"/>
  <c r="N18" i="2"/>
  <c r="AE469" i="7" l="1"/>
  <c r="AD469" i="7"/>
  <c r="AB468" i="7"/>
  <c r="AA468" i="7"/>
  <c r="E5" i="2"/>
  <c r="E4" i="2"/>
  <c r="K208" i="2" l="1"/>
  <c r="P208" i="2" s="1"/>
  <c r="K257" i="2"/>
  <c r="K88" i="2"/>
  <c r="P88" i="2" s="1"/>
  <c r="K168" i="2"/>
  <c r="K122" i="2"/>
  <c r="K39" i="2"/>
  <c r="P39" i="2" s="1"/>
  <c r="K188" i="2"/>
  <c r="L188" i="2" s="1"/>
  <c r="K263" i="2"/>
  <c r="L263" i="2" s="1"/>
  <c r="K68" i="2"/>
  <c r="P68" i="2" s="1"/>
  <c r="K165" i="2"/>
  <c r="P165" i="2" s="1"/>
  <c r="K117" i="2"/>
  <c r="L117" i="2" s="1"/>
  <c r="K195" i="2"/>
  <c r="K249" i="2"/>
  <c r="K57" i="2"/>
  <c r="P57" i="2" s="1"/>
  <c r="K144" i="2"/>
  <c r="P144" i="2" s="1"/>
  <c r="K85" i="2"/>
  <c r="P85" i="2" s="1"/>
  <c r="K274" i="2"/>
  <c r="P274" i="2" s="1"/>
  <c r="K251" i="2"/>
  <c r="P251" i="2" s="1"/>
  <c r="AE468" i="7"/>
  <c r="AC11" i="7" s="1"/>
  <c r="AD468" i="7"/>
  <c r="K25" i="2"/>
  <c r="K137" i="2"/>
  <c r="L137" i="2" s="1"/>
  <c r="K98" i="2"/>
  <c r="L98" i="2" s="1"/>
  <c r="K235" i="2"/>
  <c r="P235" i="2" s="1"/>
  <c r="K308" i="2"/>
  <c r="L308" i="2" s="1"/>
  <c r="K207" i="2"/>
  <c r="L207" i="2" s="1"/>
  <c r="K116" i="2"/>
  <c r="L116" i="2" s="1"/>
  <c r="K227" i="2"/>
  <c r="K275" i="2"/>
  <c r="K78" i="2"/>
  <c r="L78" i="2" s="1"/>
  <c r="K255" i="2"/>
  <c r="L255" i="2" s="1"/>
  <c r="K28" i="2"/>
  <c r="L28" i="2" s="1"/>
  <c r="K194" i="2"/>
  <c r="P194" i="2" s="1"/>
  <c r="K124" i="2"/>
  <c r="P124" i="2" s="1"/>
  <c r="K141" i="2"/>
  <c r="P141" i="2" s="1"/>
  <c r="K143" i="2"/>
  <c r="K315" i="2"/>
  <c r="K229" i="2"/>
  <c r="P229" i="2" s="1"/>
  <c r="K140" i="2"/>
  <c r="P140" i="2" s="1"/>
  <c r="K247" i="2"/>
  <c r="P247" i="2" s="1"/>
  <c r="K267" i="2"/>
  <c r="L267" i="2" s="1"/>
  <c r="K244" i="2"/>
  <c r="P244" i="2" s="1"/>
  <c r="K167" i="2"/>
  <c r="P167" i="2" s="1"/>
  <c r="K278" i="2"/>
  <c r="P278" i="2" s="1"/>
  <c r="K328" i="2"/>
  <c r="P328" i="2" s="1"/>
  <c r="K212" i="2"/>
  <c r="L212" i="2" s="1"/>
  <c r="K202" i="2"/>
  <c r="L202" i="2" s="1"/>
  <c r="K161" i="2"/>
  <c r="L161" i="2" s="1"/>
  <c r="K119" i="2"/>
  <c r="L119" i="2" s="1"/>
  <c r="K190" i="2"/>
  <c r="L190" i="2" s="1"/>
  <c r="K83" i="2"/>
  <c r="P83" i="2" s="1"/>
  <c r="K135" i="2"/>
  <c r="P135" i="2" s="1"/>
  <c r="K24" i="2"/>
  <c r="K198" i="2"/>
  <c r="P198" i="2" s="1"/>
  <c r="K250" i="2"/>
  <c r="L250" i="2" s="1"/>
  <c r="K283" i="2"/>
  <c r="P283" i="2" s="1"/>
  <c r="K95" i="2"/>
  <c r="L95" i="2" s="1"/>
  <c r="K296" i="2"/>
  <c r="L296" i="2" s="1"/>
  <c r="K76" i="2"/>
  <c r="L76" i="2" s="1"/>
  <c r="K334" i="2"/>
  <c r="K288" i="2"/>
  <c r="K52" i="2"/>
  <c r="P52" i="2" s="1"/>
  <c r="K279" i="2"/>
  <c r="L279" i="2" s="1"/>
  <c r="K173" i="2"/>
  <c r="P173" i="2" s="1"/>
  <c r="K172" i="2"/>
  <c r="P172" i="2" s="1"/>
  <c r="K70" i="2"/>
  <c r="L70" i="2" s="1"/>
  <c r="K60" i="2"/>
  <c r="L60" i="2" s="1"/>
  <c r="K191" i="2"/>
  <c r="P191" i="2" s="1"/>
  <c r="K325" i="2"/>
  <c r="P325" i="2" s="1"/>
  <c r="K164" i="2"/>
  <c r="P164" i="2" s="1"/>
  <c r="K56" i="2"/>
  <c r="P56" i="2" s="1"/>
  <c r="K111" i="2"/>
  <c r="P111" i="2" s="1"/>
  <c r="K74" i="2"/>
  <c r="L74" i="2" s="1"/>
  <c r="K237" i="2"/>
  <c r="P237" i="2" s="1"/>
  <c r="K239" i="2"/>
  <c r="L239" i="2" s="1"/>
  <c r="K329" i="2"/>
  <c r="L329" i="2" s="1"/>
  <c r="K199" i="2"/>
  <c r="P199" i="2" s="1"/>
  <c r="K94" i="2"/>
  <c r="P94" i="2" s="1"/>
  <c r="K323" i="2"/>
  <c r="P323" i="2" s="1"/>
  <c r="K295" i="2"/>
  <c r="P295" i="2" s="1"/>
  <c r="K100" i="2"/>
  <c r="L100" i="2" s="1"/>
  <c r="K218" i="2"/>
  <c r="P218" i="2" s="1"/>
  <c r="K75" i="2"/>
  <c r="P75" i="2" s="1"/>
  <c r="K211" i="2"/>
  <c r="P211" i="2" s="1"/>
  <c r="K123" i="2"/>
  <c r="P123" i="2" s="1"/>
  <c r="K153" i="2"/>
  <c r="P153" i="2" s="1"/>
  <c r="K77" i="2"/>
  <c r="L77" i="2" s="1"/>
  <c r="K326" i="2"/>
  <c r="P326" i="2" s="1"/>
  <c r="K159" i="2"/>
  <c r="L159" i="2" s="1"/>
  <c r="K287" i="2"/>
  <c r="L287" i="2" s="1"/>
  <c r="K292" i="2"/>
  <c r="P292" i="2" s="1"/>
  <c r="K97" i="2"/>
  <c r="L97" i="2" s="1"/>
  <c r="K73" i="2"/>
  <c r="L73" i="2" s="1"/>
  <c r="K264" i="2"/>
  <c r="L264" i="2" s="1"/>
  <c r="K49" i="2"/>
  <c r="L49" i="2" s="1"/>
  <c r="K201" i="2"/>
  <c r="L201" i="2" s="1"/>
  <c r="K313" i="2"/>
  <c r="P313" i="2" s="1"/>
  <c r="K110" i="2"/>
  <c r="L110" i="2" s="1"/>
  <c r="K71" i="2"/>
  <c r="P71" i="2" s="1"/>
  <c r="K156" i="2"/>
  <c r="L156" i="2" s="1"/>
  <c r="K338" i="2"/>
  <c r="P338" i="2" s="1"/>
  <c r="K327" i="2"/>
  <c r="L327" i="2" s="1"/>
  <c r="K214" i="2"/>
  <c r="L214" i="2" s="1"/>
  <c r="K45" i="2"/>
  <c r="L45" i="2" s="1"/>
  <c r="K136" i="2"/>
  <c r="P136" i="2" s="1"/>
  <c r="K305" i="2"/>
  <c r="P305" i="2" s="1"/>
  <c r="K27" i="2"/>
  <c r="P27" i="2" s="1"/>
  <c r="K92" i="2"/>
  <c r="P92" i="2" s="1"/>
  <c r="K245" i="2"/>
  <c r="P245" i="2" s="1"/>
  <c r="K331" i="2"/>
  <c r="L331" i="2" s="1"/>
  <c r="K102" i="2"/>
  <c r="L102" i="2" s="1"/>
  <c r="K224" i="2"/>
  <c r="P224" i="2" s="1"/>
  <c r="K37" i="2"/>
  <c r="L37" i="2" s="1"/>
  <c r="K286" i="2"/>
  <c r="P286" i="2" s="1"/>
  <c r="K33" i="2"/>
  <c r="L33" i="2" s="1"/>
  <c r="K176" i="2"/>
  <c r="P176" i="2" s="1"/>
  <c r="K269" i="2"/>
  <c r="P269" i="2" s="1"/>
  <c r="K261" i="2"/>
  <c r="P261" i="2" s="1"/>
  <c r="K103" i="2"/>
  <c r="L103" i="2" s="1"/>
  <c r="K185" i="2"/>
  <c r="P185" i="2" s="1"/>
  <c r="K80" i="2"/>
  <c r="P80" i="2" s="1"/>
  <c r="K293" i="2"/>
  <c r="L293" i="2" s="1"/>
  <c r="K312" i="2"/>
  <c r="P312" i="2" s="1"/>
  <c r="K38" i="2"/>
  <c r="P38" i="2" s="1"/>
  <c r="K40" i="2"/>
  <c r="L40" i="2" s="1"/>
  <c r="K271" i="2"/>
  <c r="P271" i="2" s="1"/>
  <c r="K58" i="2"/>
  <c r="L58" i="2" s="1"/>
  <c r="K234" i="2"/>
  <c r="P234" i="2" s="1"/>
  <c r="K26" i="2"/>
  <c r="P26" i="2" s="1"/>
  <c r="K41" i="2"/>
  <c r="P41" i="2" s="1"/>
  <c r="K187" i="2"/>
  <c r="P187" i="2" s="1"/>
  <c r="K303" i="2"/>
  <c r="P303" i="2" s="1"/>
  <c r="K96" i="2"/>
  <c r="L96" i="2" s="1"/>
  <c r="K258" i="2"/>
  <c r="P258" i="2" s="1"/>
  <c r="K280" i="2"/>
  <c r="P280" i="2" s="1"/>
  <c r="K332" i="2"/>
  <c r="L332" i="2" s="1"/>
  <c r="K291" i="2"/>
  <c r="L291" i="2" s="1"/>
  <c r="K336" i="2"/>
  <c r="P336" i="2" s="1"/>
  <c r="K174" i="2"/>
  <c r="L174" i="2" s="1"/>
  <c r="K115" i="2"/>
  <c r="P115" i="2" s="1"/>
  <c r="K243" i="2"/>
  <c r="P243" i="2" s="1"/>
  <c r="K179" i="2"/>
  <c r="L179" i="2" s="1"/>
  <c r="K177" i="2"/>
  <c r="P177" i="2" s="1"/>
  <c r="K241" i="2"/>
  <c r="L241" i="2" s="1"/>
  <c r="K209" i="2"/>
  <c r="L209" i="2" s="1"/>
  <c r="K134" i="2"/>
  <c r="L134" i="2" s="1"/>
  <c r="K31" i="2"/>
  <c r="L31" i="2" s="1"/>
  <c r="K231" i="2"/>
  <c r="P231" i="2" s="1"/>
  <c r="K147" i="2"/>
  <c r="P147" i="2" s="1"/>
  <c r="K320" i="2"/>
  <c r="L320" i="2" s="1"/>
  <c r="K65" i="2"/>
  <c r="P65" i="2" s="1"/>
  <c r="K64" i="2"/>
  <c r="L64" i="2" s="1"/>
  <c r="K193" i="2"/>
  <c r="P193" i="2" s="1"/>
  <c r="K106" i="2"/>
  <c r="L106" i="2" s="1"/>
  <c r="K248" i="2"/>
  <c r="P248" i="2" s="1"/>
  <c r="K107" i="2"/>
  <c r="L107" i="2" s="1"/>
  <c r="K253" i="2"/>
  <c r="P253" i="2" s="1"/>
  <c r="K311" i="2"/>
  <c r="L311" i="2" s="1"/>
  <c r="K67" i="2"/>
  <c r="L67" i="2" s="1"/>
  <c r="K69" i="2"/>
  <c r="L69" i="2" s="1"/>
  <c r="K145" i="2"/>
  <c r="L145" i="2" s="1"/>
  <c r="K259" i="2"/>
  <c r="L259" i="2" s="1"/>
  <c r="K126" i="2"/>
  <c r="L126" i="2" s="1"/>
  <c r="K163" i="2"/>
  <c r="P163" i="2" s="1"/>
  <c r="K62" i="2"/>
  <c r="P62" i="2" s="1"/>
  <c r="K105" i="2"/>
  <c r="P105" i="2" s="1"/>
  <c r="K48" i="2"/>
  <c r="L48" i="2" s="1"/>
  <c r="K160" i="2"/>
  <c r="L160" i="2" s="1"/>
  <c r="K186" i="2"/>
  <c r="P186" i="2" s="1"/>
  <c r="K127" i="2"/>
  <c r="P127" i="2" s="1"/>
  <c r="K86" i="2"/>
  <c r="L86" i="2" s="1"/>
  <c r="K43" i="2"/>
  <c r="L43" i="2" s="1"/>
  <c r="K131" i="2"/>
  <c r="L131" i="2" s="1"/>
  <c r="K290" i="2"/>
  <c r="L290" i="2" s="1"/>
  <c r="K339" i="2"/>
  <c r="P339" i="2" s="1"/>
  <c r="K63" i="2"/>
  <c r="L63" i="2" s="1"/>
  <c r="K276" i="2"/>
  <c r="P276" i="2" s="1"/>
  <c r="K51" i="2"/>
  <c r="L51" i="2" s="1"/>
  <c r="K223" i="2"/>
  <c r="L223" i="2" s="1"/>
  <c r="K112" i="2"/>
  <c r="L112" i="2" s="1"/>
  <c r="K266" i="2"/>
  <c r="P266" i="2" s="1"/>
  <c r="K285" i="2"/>
  <c r="P285" i="2" s="1"/>
  <c r="K149" i="2"/>
  <c r="P149" i="2" s="1"/>
  <c r="K53" i="2"/>
  <c r="P53" i="2" s="1"/>
  <c r="K132" i="2"/>
  <c r="P132" i="2" s="1"/>
  <c r="K233" i="2"/>
  <c r="P233" i="2" s="1"/>
  <c r="K213" i="2"/>
  <c r="P213" i="2" s="1"/>
  <c r="K166" i="2"/>
  <c r="L166" i="2" s="1"/>
  <c r="K318" i="2"/>
  <c r="L318" i="2" s="1"/>
  <c r="K220" i="2"/>
  <c r="P220" i="2" s="1"/>
  <c r="K87" i="2"/>
  <c r="L87" i="2" s="1"/>
  <c r="K252" i="2"/>
  <c r="P252" i="2" s="1"/>
  <c r="K148" i="2"/>
  <c r="L148" i="2" s="1"/>
  <c r="K162" i="2"/>
  <c r="L162" i="2" s="1"/>
  <c r="K175" i="2"/>
  <c r="P175" i="2" s="1"/>
  <c r="K196" i="2"/>
  <c r="P196" i="2" s="1"/>
  <c r="K129" i="2"/>
  <c r="P129" i="2" s="1"/>
  <c r="K139" i="2"/>
  <c r="L139" i="2" s="1"/>
  <c r="K236" i="2"/>
  <c r="L236" i="2" s="1"/>
  <c r="K246" i="2"/>
  <c r="P246" i="2" s="1"/>
  <c r="K306" i="2"/>
  <c r="L306" i="2" s="1"/>
  <c r="K151" i="2"/>
  <c r="L151" i="2" s="1"/>
  <c r="K180" i="2"/>
  <c r="L180" i="2" s="1"/>
  <c r="K50" i="2"/>
  <c r="L50" i="2" s="1"/>
  <c r="K84" i="2"/>
  <c r="L84" i="2" s="1"/>
  <c r="K337" i="2"/>
  <c r="L337" i="2" s="1"/>
  <c r="K81" i="2"/>
  <c r="P81" i="2" s="1"/>
  <c r="K302" i="2"/>
  <c r="P302" i="2" s="1"/>
  <c r="K294" i="2"/>
  <c r="P294" i="2" s="1"/>
  <c r="K309" i="2"/>
  <c r="P309" i="2" s="1"/>
  <c r="K150" i="2"/>
  <c r="L150" i="2" s="1"/>
  <c r="K222" i="2"/>
  <c r="L222" i="2" s="1"/>
  <c r="K260" i="2"/>
  <c r="L260" i="2" s="1"/>
  <c r="K204" i="2"/>
  <c r="P204" i="2" s="1"/>
  <c r="K301" i="2"/>
  <c r="P301" i="2" s="1"/>
  <c r="K333" i="2"/>
  <c r="L333" i="2" s="1"/>
  <c r="K113" i="2"/>
  <c r="P113" i="2" s="1"/>
  <c r="K55" i="2"/>
  <c r="P55" i="2" s="1"/>
  <c r="K66" i="2"/>
  <c r="P66" i="2" s="1"/>
  <c r="K335" i="2"/>
  <c r="L335" i="2" s="1"/>
  <c r="K262" i="2"/>
  <c r="L262" i="2" s="1"/>
  <c r="K203" i="2"/>
  <c r="P203" i="2" s="1"/>
  <c r="K59" i="2"/>
  <c r="L59" i="2" s="1"/>
  <c r="K42" i="2"/>
  <c r="L42" i="2" s="1"/>
  <c r="K270" i="2"/>
  <c r="L270" i="2" s="1"/>
  <c r="K284" i="2"/>
  <c r="L284" i="2" s="1"/>
  <c r="K330" i="2"/>
  <c r="P330" i="2" s="1"/>
  <c r="K21" i="2"/>
  <c r="P21" i="2" s="1"/>
  <c r="K297" i="2"/>
  <c r="L297" i="2" s="1"/>
  <c r="K46" i="2"/>
  <c r="L46" i="2" s="1"/>
  <c r="K281" i="2"/>
  <c r="P281" i="2" s="1"/>
  <c r="K183" i="2"/>
  <c r="L183" i="2" s="1"/>
  <c r="K304" i="2"/>
  <c r="P304" i="2" s="1"/>
  <c r="K273" i="2"/>
  <c r="L273" i="2" s="1"/>
  <c r="K35" i="2"/>
  <c r="L35" i="2" s="1"/>
  <c r="K321" i="2"/>
  <c r="P321" i="2" s="1"/>
  <c r="K317" i="2"/>
  <c r="P317" i="2" s="1"/>
  <c r="K282" i="2"/>
  <c r="P282" i="2" s="1"/>
  <c r="K142" i="2"/>
  <c r="P142" i="2" s="1"/>
  <c r="K125" i="2"/>
  <c r="P125" i="2" s="1"/>
  <c r="K121" i="2"/>
  <c r="L121" i="2" s="1"/>
  <c r="K277" i="2"/>
  <c r="P277" i="2" s="1"/>
  <c r="K316" i="2"/>
  <c r="L316" i="2" s="1"/>
  <c r="K181" i="2"/>
  <c r="P181" i="2" s="1"/>
  <c r="K242" i="2"/>
  <c r="L242" i="2" s="1"/>
  <c r="K178" i="2"/>
  <c r="L178" i="2" s="1"/>
  <c r="K319" i="2"/>
  <c r="P319" i="2" s="1"/>
  <c r="K216" i="2"/>
  <c r="L216" i="2" s="1"/>
  <c r="K189" i="2"/>
  <c r="P189" i="2" s="1"/>
  <c r="K289" i="2"/>
  <c r="L289" i="2" s="1"/>
  <c r="K298" i="2"/>
  <c r="L298" i="2" s="1"/>
  <c r="K230" i="2"/>
  <c r="P230" i="2" s="1"/>
  <c r="K133" i="2"/>
  <c r="P133" i="2" s="1"/>
  <c r="K265" i="2"/>
  <c r="L265" i="2" s="1"/>
  <c r="K169" i="2"/>
  <c r="L169" i="2" s="1"/>
  <c r="K54" i="2"/>
  <c r="P54" i="2" s="1"/>
  <c r="K22" i="2"/>
  <c r="L22" i="2" s="1"/>
  <c r="K82" i="2"/>
  <c r="L82" i="2" s="1"/>
  <c r="K29" i="2"/>
  <c r="P29" i="2" s="1"/>
  <c r="K138" i="2"/>
  <c r="L138" i="2" s="1"/>
  <c r="K310" i="2"/>
  <c r="P310" i="2" s="1"/>
  <c r="K47" i="2"/>
  <c r="P47" i="2" s="1"/>
  <c r="K130" i="2"/>
  <c r="P130" i="2" s="1"/>
  <c r="K114" i="2"/>
  <c r="P114" i="2" s="1"/>
  <c r="K120" i="2"/>
  <c r="P120" i="2" s="1"/>
  <c r="K221" i="2"/>
  <c r="P221" i="2" s="1"/>
  <c r="K322" i="2"/>
  <c r="P322" i="2" s="1"/>
  <c r="K44" i="2"/>
  <c r="L44" i="2" s="1"/>
  <c r="K93" i="2"/>
  <c r="L93" i="2" s="1"/>
  <c r="K154" i="2"/>
  <c r="P154" i="2" s="1"/>
  <c r="K226" i="2"/>
  <c r="P226" i="2" s="1"/>
  <c r="K36" i="2"/>
  <c r="L36" i="2" s="1"/>
  <c r="K268" i="2"/>
  <c r="L268" i="2" s="1"/>
  <c r="K30" i="2"/>
  <c r="P30" i="2" s="1"/>
  <c r="K184" i="2"/>
  <c r="P184" i="2" s="1"/>
  <c r="K109" i="2"/>
  <c r="P109" i="2" s="1"/>
  <c r="K158" i="2"/>
  <c r="P158" i="2" s="1"/>
  <c r="K152" i="2"/>
  <c r="L152" i="2" s="1"/>
  <c r="K210" i="2"/>
  <c r="P210" i="2" s="1"/>
  <c r="K197" i="2"/>
  <c r="P197" i="2" s="1"/>
  <c r="K101" i="2"/>
  <c r="L101" i="2" s="1"/>
  <c r="K215" i="2"/>
  <c r="L215" i="2" s="1"/>
  <c r="K307" i="2"/>
  <c r="P307" i="2" s="1"/>
  <c r="K32" i="2"/>
  <c r="P32" i="2" s="1"/>
  <c r="K146" i="2"/>
  <c r="P146" i="2" s="1"/>
  <c r="K232" i="2"/>
  <c r="L232" i="2" s="1"/>
  <c r="K314" i="2"/>
  <c r="L314" i="2" s="1"/>
  <c r="K170" i="2"/>
  <c r="L170" i="2" s="1"/>
  <c r="K192" i="2"/>
  <c r="L192" i="2" s="1"/>
  <c r="K23" i="2"/>
  <c r="L23" i="2" s="1"/>
  <c r="K182" i="2"/>
  <c r="P182" i="2" s="1"/>
  <c r="K99" i="2"/>
  <c r="P99" i="2" s="1"/>
  <c r="K128" i="2"/>
  <c r="L128" i="2" s="1"/>
  <c r="K157" i="2"/>
  <c r="L157" i="2" s="1"/>
  <c r="K254" i="2"/>
  <c r="P254" i="2" s="1"/>
  <c r="K205" i="2"/>
  <c r="P205" i="2" s="1"/>
  <c r="K171" i="2"/>
  <c r="L171" i="2" s="1"/>
  <c r="K240" i="2"/>
  <c r="L240" i="2" s="1"/>
  <c r="K89" i="2"/>
  <c r="L89" i="2" s="1"/>
  <c r="K324" i="2"/>
  <c r="L324" i="2" s="1"/>
  <c r="K228" i="2"/>
  <c r="L228" i="2" s="1"/>
  <c r="K79" i="2"/>
  <c r="L79" i="2" s="1"/>
  <c r="K104" i="2"/>
  <c r="L104" i="2" s="1"/>
  <c r="K200" i="2"/>
  <c r="L200" i="2" s="1"/>
  <c r="K206" i="2"/>
  <c r="L206" i="2" s="1"/>
  <c r="K300" i="2"/>
  <c r="P300" i="2" s="1"/>
  <c r="K299" i="2"/>
  <c r="P299" i="2" s="1"/>
  <c r="K155" i="2"/>
  <c r="L155" i="2" s="1"/>
  <c r="K256" i="2"/>
  <c r="L256" i="2" s="1"/>
  <c r="K91" i="2"/>
  <c r="P91" i="2" s="1"/>
  <c r="K238" i="2"/>
  <c r="P238" i="2" s="1"/>
  <c r="K118" i="2"/>
  <c r="L118" i="2" s="1"/>
  <c r="K217" i="2"/>
  <c r="L217" i="2" s="1"/>
  <c r="K72" i="2"/>
  <c r="P72" i="2" s="1"/>
  <c r="K108" i="2"/>
  <c r="P108" i="2" s="1"/>
  <c r="K90" i="2"/>
  <c r="P90" i="2" s="1"/>
  <c r="K272" i="2"/>
  <c r="P272" i="2" s="1"/>
  <c r="K61" i="2"/>
  <c r="P61" i="2" s="1"/>
  <c r="K34" i="2"/>
  <c r="P34" i="2" s="1"/>
  <c r="K219" i="2"/>
  <c r="P219" i="2" s="1"/>
  <c r="K225" i="2"/>
  <c r="P225" i="2" s="1"/>
  <c r="L328" i="2"/>
  <c r="P275" i="2"/>
  <c r="L275" i="2"/>
  <c r="P257" i="2"/>
  <c r="L257" i="2"/>
  <c r="L88" i="2"/>
  <c r="P143" i="2"/>
  <c r="L143" i="2"/>
  <c r="L278" i="2"/>
  <c r="L24" i="2"/>
  <c r="P24" i="2"/>
  <c r="P195" i="2"/>
  <c r="L195" i="2"/>
  <c r="P25" i="2"/>
  <c r="L25" i="2"/>
  <c r="L315" i="2"/>
  <c r="P315" i="2"/>
  <c r="L249" i="2"/>
  <c r="P249" i="2"/>
  <c r="L334" i="2"/>
  <c r="P334" i="2"/>
  <c r="P168" i="2"/>
  <c r="L168" i="2"/>
  <c r="L288" i="2"/>
  <c r="P288" i="2"/>
  <c r="P122" i="2"/>
  <c r="L122" i="2"/>
  <c r="P227" i="2"/>
  <c r="L227" i="2"/>
  <c r="L147" i="2"/>
  <c r="P97" i="2"/>
  <c r="P329" i="2" l="1"/>
  <c r="P256" i="2"/>
  <c r="L303" i="2"/>
  <c r="L243" i="2"/>
  <c r="L317" i="2"/>
  <c r="P131" i="2"/>
  <c r="L325" i="2"/>
  <c r="L338" i="2"/>
  <c r="L245" i="2"/>
  <c r="L123" i="2"/>
  <c r="L199" i="2"/>
  <c r="L39" i="2"/>
  <c r="P188" i="2"/>
  <c r="P96" i="2"/>
  <c r="P84" i="2"/>
  <c r="P40" i="2"/>
  <c r="L253" i="2"/>
  <c r="P73" i="2"/>
  <c r="L129" i="2"/>
  <c r="L57" i="2"/>
  <c r="P264" i="2"/>
  <c r="P98" i="2"/>
  <c r="L144" i="2"/>
  <c r="P77" i="2"/>
  <c r="L56" i="2"/>
  <c r="L163" i="2"/>
  <c r="L176" i="2"/>
  <c r="L115" i="2"/>
  <c r="P107" i="2"/>
  <c r="L208" i="2"/>
  <c r="L65" i="2"/>
  <c r="L140" i="2"/>
  <c r="L269" i="2"/>
  <c r="P137" i="2"/>
  <c r="L158" i="2"/>
  <c r="P212" i="2"/>
  <c r="L229" i="2"/>
  <c r="L198" i="2"/>
  <c r="P93" i="2"/>
  <c r="L266" i="2"/>
  <c r="P311" i="2"/>
  <c r="P179" i="2"/>
  <c r="L52" i="2"/>
  <c r="L164" i="2"/>
  <c r="P78" i="2"/>
  <c r="P262" i="2"/>
  <c r="L133" i="2"/>
  <c r="P260" i="2"/>
  <c r="P112" i="2"/>
  <c r="L99" i="2"/>
  <c r="P50" i="2"/>
  <c r="L272" i="2"/>
  <c r="P202" i="2"/>
  <c r="L142" i="2"/>
  <c r="P214" i="2"/>
  <c r="L323" i="2"/>
  <c r="P297" i="2"/>
  <c r="P318" i="2"/>
  <c r="L146" i="2"/>
  <c r="L310" i="2"/>
  <c r="L105" i="2"/>
  <c r="L220" i="2"/>
  <c r="P128" i="2"/>
  <c r="P290" i="2"/>
  <c r="L90" i="2"/>
  <c r="P222" i="2"/>
  <c r="L230" i="2"/>
  <c r="P43" i="2"/>
  <c r="P44" i="2"/>
  <c r="P155" i="2"/>
  <c r="P335" i="2"/>
  <c r="L211" i="2"/>
  <c r="L38" i="2"/>
  <c r="L47" i="2"/>
  <c r="P263" i="2"/>
  <c r="P324" i="2"/>
  <c r="P308" i="2"/>
  <c r="P121" i="2"/>
  <c r="P306" i="2"/>
  <c r="P217" i="2"/>
  <c r="L68" i="2"/>
  <c r="L113" i="2"/>
  <c r="L194" i="2"/>
  <c r="P291" i="2"/>
  <c r="P74" i="2"/>
  <c r="P242" i="2"/>
  <c r="L62" i="2"/>
  <c r="L313" i="2"/>
  <c r="P95" i="2"/>
  <c r="L274" i="2"/>
  <c r="P228" i="2"/>
  <c r="L189" i="2"/>
  <c r="P270" i="2"/>
  <c r="P148" i="2"/>
  <c r="P145" i="2"/>
  <c r="L165" i="2"/>
  <c r="L218" i="2"/>
  <c r="P70" i="2"/>
  <c r="P296" i="2"/>
  <c r="L124" i="2"/>
  <c r="P287" i="2"/>
  <c r="P207" i="2"/>
  <c r="L251" i="2"/>
  <c r="L330" i="2"/>
  <c r="P110" i="2"/>
  <c r="P117" i="2"/>
  <c r="P104" i="2"/>
  <c r="L130" i="2"/>
  <c r="P82" i="2"/>
  <c r="P159" i="2"/>
  <c r="L238" i="2"/>
  <c r="L254" i="2"/>
  <c r="P138" i="2"/>
  <c r="L181" i="2"/>
  <c r="L135" i="2"/>
  <c r="L191" i="2"/>
  <c r="L172" i="2"/>
  <c r="L321" i="2"/>
  <c r="L294" i="2"/>
  <c r="P87" i="2"/>
  <c r="P100" i="2"/>
  <c r="L109" i="2"/>
  <c r="L304" i="2"/>
  <c r="L302" i="2"/>
  <c r="L231" i="2"/>
  <c r="L225" i="2"/>
  <c r="L81" i="2"/>
  <c r="P267" i="2"/>
  <c r="L120" i="2"/>
  <c r="P206" i="2"/>
  <c r="L32" i="2"/>
  <c r="L196" i="2"/>
  <c r="L21" i="2"/>
  <c r="L280" i="2"/>
  <c r="P209" i="2"/>
  <c r="P284" i="2"/>
  <c r="P106" i="2"/>
  <c r="P255" i="2"/>
  <c r="L177" i="2"/>
  <c r="L283" i="2"/>
  <c r="P250" i="2"/>
  <c r="L34" i="2"/>
  <c r="L226" i="2"/>
  <c r="L125" i="2"/>
  <c r="P190" i="2"/>
  <c r="P279" i="2"/>
  <c r="L301" i="2"/>
  <c r="L233" i="2"/>
  <c r="P58" i="2"/>
  <c r="P102" i="2"/>
  <c r="P236" i="2"/>
  <c r="L235" i="2"/>
  <c r="P36" i="2"/>
  <c r="P51" i="2"/>
  <c r="P201" i="2"/>
  <c r="L237" i="2"/>
  <c r="L114" i="2"/>
  <c r="P59" i="2"/>
  <c r="L149" i="2"/>
  <c r="P67" i="2"/>
  <c r="L336" i="2"/>
  <c r="L219" i="2"/>
  <c r="L224" i="2"/>
  <c r="L326" i="2"/>
  <c r="P314" i="2"/>
  <c r="P49" i="2"/>
  <c r="P289" i="2"/>
  <c r="L173" i="2"/>
  <c r="L281" i="2"/>
  <c r="L305" i="2"/>
  <c r="P28" i="2"/>
  <c r="L210" i="2"/>
  <c r="P265" i="2"/>
  <c r="P134" i="2"/>
  <c r="L319" i="2"/>
  <c r="P48" i="2"/>
  <c r="P103" i="2"/>
  <c r="P37" i="2"/>
  <c r="P216" i="2"/>
  <c r="P101" i="2"/>
  <c r="L111" i="2"/>
  <c r="L54" i="2"/>
  <c r="P42" i="2"/>
  <c r="L186" i="2"/>
  <c r="L193" i="2"/>
  <c r="L80" i="2"/>
  <c r="P116" i="2"/>
  <c r="L247" i="2"/>
  <c r="P171" i="2"/>
  <c r="P192" i="2"/>
  <c r="L85" i="2"/>
  <c r="P161" i="2"/>
  <c r="L252" i="2"/>
  <c r="P64" i="2"/>
  <c r="L26" i="2"/>
  <c r="L185" i="2"/>
  <c r="P160" i="2"/>
  <c r="L234" i="2"/>
  <c r="L136" i="2"/>
  <c r="P22" i="2"/>
  <c r="L299" i="2"/>
  <c r="L205" i="2"/>
  <c r="P170" i="2"/>
  <c r="P268" i="2"/>
  <c r="P119" i="2"/>
  <c r="L132" i="2"/>
  <c r="L276" i="2"/>
  <c r="P223" i="2"/>
  <c r="P118" i="2"/>
  <c r="L300" i="2"/>
  <c r="P316" i="2"/>
  <c r="L184" i="2"/>
  <c r="P183" i="2"/>
  <c r="L66" i="2"/>
  <c r="L246" i="2"/>
  <c r="L53" i="2"/>
  <c r="P69" i="2"/>
  <c r="P241" i="2"/>
  <c r="P45" i="2"/>
  <c r="L83" i="2"/>
  <c r="L75" i="2"/>
  <c r="L141" i="2"/>
  <c r="L55" i="2"/>
  <c r="P76" i="2"/>
  <c r="P240" i="2"/>
  <c r="P150" i="2"/>
  <c r="L175" i="2"/>
  <c r="P86" i="2"/>
  <c r="L41" i="2"/>
  <c r="P215" i="2"/>
  <c r="L30" i="2"/>
  <c r="P174" i="2"/>
  <c r="P200" i="2"/>
  <c r="L309" i="2"/>
  <c r="P162" i="2"/>
  <c r="P166" i="2"/>
  <c r="P63" i="2"/>
  <c r="L127" i="2"/>
  <c r="P293" i="2"/>
  <c r="L92" i="2"/>
  <c r="P156" i="2"/>
  <c r="P89" i="2"/>
  <c r="L29" i="2"/>
  <c r="L108" i="2"/>
  <c r="L182" i="2"/>
  <c r="P60" i="2"/>
  <c r="L167" i="2"/>
  <c r="L244" i="2"/>
  <c r="P23" i="2"/>
  <c r="P169" i="2"/>
  <c r="L197" i="2"/>
  <c r="L322" i="2"/>
  <c r="L277" i="2"/>
  <c r="P35" i="2"/>
  <c r="P333" i="2"/>
  <c r="P180" i="2"/>
  <c r="P239" i="2"/>
  <c r="L339" i="2"/>
  <c r="P126" i="2"/>
  <c r="L295" i="2"/>
  <c r="P332" i="2"/>
  <c r="L286" i="2"/>
  <c r="L72" i="2"/>
  <c r="L221" i="2"/>
  <c r="P273" i="2"/>
  <c r="P151" i="2"/>
  <c r="P259" i="2"/>
  <c r="L292" i="2"/>
  <c r="P31" i="2"/>
  <c r="P298" i="2"/>
  <c r="L248" i="2"/>
  <c r="L71" i="2"/>
  <c r="L187" i="2"/>
  <c r="P33" i="2"/>
  <c r="P320" i="2"/>
  <c r="L307" i="2"/>
  <c r="L213" i="2"/>
  <c r="L285" i="2"/>
  <c r="L312" i="2"/>
  <c r="L27" i="2"/>
  <c r="P178" i="2"/>
  <c r="L154" i="2"/>
  <c r="P232" i="2"/>
  <c r="P152" i="2"/>
  <c r="L94" i="2"/>
  <c r="P139" i="2"/>
  <c r="L258" i="2"/>
  <c r="L271" i="2"/>
  <c r="L261" i="2"/>
  <c r="P331" i="2"/>
  <c r="P327" i="2"/>
  <c r="P157" i="2"/>
  <c r="L282" i="2"/>
  <c r="P46" i="2"/>
  <c r="L204" i="2"/>
  <c r="P337" i="2"/>
  <c r="L91" i="2"/>
  <c r="P79" i="2"/>
  <c r="L203" i="2"/>
  <c r="L61" i="2"/>
  <c r="L153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<sst xmlns="http://schemas.openxmlformats.org/spreadsheetml/2006/main" count="6070" uniqueCount="1775">
  <si>
    <t>IBVS 6196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</si>
  <si>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</si>
  <si>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</si>
  <si>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</si>
  <si>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</si>
  <si>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</si>
  <si>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</si>
  <si>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</si>
  <si>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</si>
  <si>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</si>
  <si>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</si>
  <si>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</si>
  <si>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</si>
  <si>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</t>
  </si>
  <si>
    <t>years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</si>
  <si>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</si>
  <si>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</si>
  <si>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</si>
  <si>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</si>
  <si>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</si>
  <si>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</si>
  <si>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</si>
  <si>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</si>
  <si>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</si>
  <si>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</si>
  <si>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</si>
  <si>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</si>
  <si>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</si>
  <si>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</si>
  <si>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</si>
  <si>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</si>
  <si>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</si>
  <si>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</si>
  <si>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</si>
  <si>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</si>
  <si>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</si>
  <si>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</si>
  <si>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</si>
  <si>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</si>
  <si>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</si>
  <si>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</si>
  <si>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</si>
  <si>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</si>
  <si>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</si>
  <si>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</si>
  <si>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</si>
  <si>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</si>
  <si>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AU</t>
  </si>
  <si>
    <t>days/year</t>
  </si>
  <si>
    <t>Q resid</t>
  </si>
  <si>
    <t>Q.+LiTE fit</t>
  </si>
  <si>
    <t>Period is increasing</t>
  </si>
  <si>
    <t>Epoch =</t>
  </si>
  <si>
    <t>Period =</t>
  </si>
  <si>
    <t>New Period =</t>
  </si>
  <si>
    <t>New Ephemeris =</t>
  </si>
  <si>
    <t>Y1</t>
  </si>
  <si>
    <t>Y2</t>
  </si>
  <si>
    <t>Y3</t>
  </si>
  <si>
    <t>Y4</t>
  </si>
  <si>
    <t>Y5</t>
  </si>
  <si>
    <t>Source</t>
  </si>
  <si>
    <t>Typ</t>
  </si>
  <si>
    <t>ToM</t>
  </si>
  <si>
    <t>error</t>
  </si>
  <si>
    <t>n'</t>
  </si>
  <si>
    <t>n</t>
  </si>
  <si>
    <t>O-C</t>
  </si>
  <si>
    <t>GCVS 4</t>
  </si>
  <si>
    <t>Mallama</t>
  </si>
  <si>
    <t>IBVS 4633</t>
  </si>
  <si>
    <t>IBVS 4840</t>
  </si>
  <si>
    <t>-O.Ol5</t>
  </si>
  <si>
    <t>C.</t>
  </si>
  <si>
    <t>Hesseltine</t>
  </si>
  <si>
    <t>l4</t>
  </si>
  <si>
    <t>G.</t>
  </si>
  <si>
    <t>Samolyk</t>
  </si>
  <si>
    <t>l9</t>
  </si>
  <si>
    <t>-O.OlO</t>
  </si>
  <si>
    <t>l3</t>
  </si>
  <si>
    <t>O.OlO</t>
  </si>
  <si>
    <t>ll</t>
  </si>
  <si>
    <t>D.</t>
  </si>
  <si>
    <t>Ruokonen</t>
  </si>
  <si>
    <t>l0</t>
  </si>
  <si>
    <t>E.</t>
  </si>
  <si>
    <t>Mayer</t>
  </si>
  <si>
    <t>-O.Ol2</t>
  </si>
  <si>
    <t>-O.ßll</t>
  </si>
  <si>
    <t>3l</t>
  </si>
  <si>
    <t>l5</t>
  </si>
  <si>
    <t>Halbach</t>
  </si>
  <si>
    <t>O.Oll</t>
  </si>
  <si>
    <t>7l9</t>
  </si>
  <si>
    <t>95l</t>
  </si>
  <si>
    <t>M.</t>
  </si>
  <si>
    <t>Baldwln</t>
  </si>
  <si>
    <t>l053</t>
  </si>
  <si>
    <t>Williams</t>
  </si>
  <si>
    <t>l089</t>
  </si>
  <si>
    <t>0.04l</t>
  </si>
  <si>
    <t>2l</t>
  </si>
  <si>
    <t>P.</t>
  </si>
  <si>
    <t>Atwood</t>
  </si>
  <si>
    <t>ll48</t>
  </si>
  <si>
    <t>ll54</t>
  </si>
  <si>
    <t>Baldwin</t>
  </si>
  <si>
    <t>lló7</t>
  </si>
  <si>
    <t>ß.06l</t>
  </si>
  <si>
    <t>Baldwzn</t>
  </si>
  <si>
    <t>ll84</t>
  </si>
  <si>
    <t>ll87</t>
  </si>
  <si>
    <t>47209.14</t>
  </si>
  <si>
    <t>l285</t>
  </si>
  <si>
    <t>lól2</t>
  </si>
  <si>
    <t>ß.l00</t>
  </si>
  <si>
    <t>l8</t>
  </si>
  <si>
    <t>l792</t>
  </si>
  <si>
    <t>0.l07</t>
  </si>
  <si>
    <t>amolyk</t>
  </si>
  <si>
    <t>l972</t>
  </si>
  <si>
    <t>0.l30</t>
  </si>
  <si>
    <t>3ß</t>
  </si>
  <si>
    <t>O.l2l</t>
  </si>
  <si>
    <t>49685.71ß</t>
  </si>
  <si>
    <t>0.l42</t>
  </si>
  <si>
    <t>-O.O15</t>
  </si>
  <si>
    <t>C</t>
  </si>
  <si>
    <t>. Hesse1tine</t>
  </si>
  <si>
    <t>Samo1yk</t>
  </si>
  <si>
    <t>-O.O1O</t>
  </si>
  <si>
    <t>O.O1O</t>
  </si>
  <si>
    <t>-O.O12</t>
  </si>
  <si>
    <t>-O.ß11</t>
  </si>
  <si>
    <t>Ha1bach</t>
  </si>
  <si>
    <t>O.O11</t>
  </si>
  <si>
    <t>Ba1dw1n</t>
  </si>
  <si>
    <t>Wi11iams</t>
  </si>
  <si>
    <t>Ba1dwin</t>
  </si>
  <si>
    <t>11ó7</t>
  </si>
  <si>
    <t>ß.061</t>
  </si>
  <si>
    <t>Ba1dwzn</t>
  </si>
  <si>
    <t>1ó12</t>
  </si>
  <si>
    <t>ß.100</t>
  </si>
  <si>
    <t>amo1yk</t>
  </si>
  <si>
    <t>O.121</t>
  </si>
  <si>
    <t>System Type:</t>
  </si>
  <si>
    <t>GCVS 4 Eph.</t>
  </si>
  <si>
    <t>--- Working ----</t>
  </si>
  <si>
    <t>Rounding Tol. =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</si>
  <si>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</si>
  <si>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</si>
  <si>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</si>
  <si>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</si>
  <si>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</si>
  <si>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</si>
  <si>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</si>
  <si>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</si>
  <si>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</si>
  <si>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Date</t>
  </si>
  <si>
    <t>Quadratic fit</t>
  </si>
  <si>
    <t>IBVS 4967</t>
  </si>
  <si>
    <t>IBVS nn</t>
  </si>
  <si>
    <t>BBSAG 128</t>
  </si>
  <si>
    <t>Misc</t>
  </si>
  <si>
    <t>v</t>
  </si>
  <si>
    <t>ORION 128</t>
  </si>
  <si>
    <t>K</t>
  </si>
  <si>
    <t>Peter H</t>
  </si>
  <si>
    <t>BBSAG Bull...33</t>
  </si>
  <si>
    <t>B</t>
  </si>
  <si>
    <t>BBSAG Bull.4</t>
  </si>
  <si>
    <t>BBSAG Bull.5</t>
  </si>
  <si>
    <t>BBSAG Bull.6</t>
  </si>
  <si>
    <t>JAAVSO 5,29</t>
  </si>
  <si>
    <t>JAAVSO 5,85</t>
  </si>
  <si>
    <t>Locher K</t>
  </si>
  <si>
    <t>BBSAG Bull.8</t>
  </si>
  <si>
    <t>BBSAG Bull.12</t>
  </si>
  <si>
    <t>JAAVSO 6,26</t>
  </si>
  <si>
    <t>BBSAG Bull.15</t>
  </si>
  <si>
    <t>BBSAG Bull.20</t>
  </si>
  <si>
    <t>JAAVSO 7,78</t>
  </si>
  <si>
    <t>BBSAG Bull.21</t>
  </si>
  <si>
    <t>BBSAG Bull.23</t>
  </si>
  <si>
    <t>BBSAG Bull.24</t>
  </si>
  <si>
    <t>BBSAG Bull.27</t>
  </si>
  <si>
    <t>BBSAG Bull.33</t>
  </si>
  <si>
    <t>BBSAG Bull.35</t>
  </si>
  <si>
    <t>Germann R</t>
  </si>
  <si>
    <t>BBSAG Bull.36</t>
  </si>
  <si>
    <t>BBSAG Bull.43</t>
  </si>
  <si>
    <t>BBSAG Bull.49</t>
  </si>
  <si>
    <t>BBSAG Bull.52</t>
  </si>
  <si>
    <t>BBSAG Bull.56</t>
  </si>
  <si>
    <t>BBSAG Bull.57</t>
  </si>
  <si>
    <t>BBSAG Bull.58</t>
  </si>
  <si>
    <t>BBSAG Bull.59</t>
  </si>
  <si>
    <t>BBSAG Bull.60</t>
  </si>
  <si>
    <t>BRNO 26</t>
  </si>
  <si>
    <t>BBSAG Bull.64</t>
  </si>
  <si>
    <t>BBSAG Bull.65</t>
  </si>
  <si>
    <t>Kohl M</t>
  </si>
  <si>
    <t>BBSAG Bull.69</t>
  </si>
  <si>
    <t>BBSAG Bull.70</t>
  </si>
  <si>
    <t>BRNO 27</t>
  </si>
  <si>
    <t>BBSAG Bull.79</t>
  </si>
  <si>
    <t>BBSAG Bull.82</t>
  </si>
  <si>
    <t>BBSAG Bull.84</t>
  </si>
  <si>
    <t>Blaettler E</t>
  </si>
  <si>
    <t>BBSAG Bull.86</t>
  </si>
  <si>
    <t>BBSAG Bull.87</t>
  </si>
  <si>
    <t>BRNO 30</t>
  </si>
  <si>
    <t>BBSAG Bull.91</t>
  </si>
  <si>
    <t>BBSAG Bull.97</t>
  </si>
  <si>
    <t>BBSAG Bull.100</t>
  </si>
  <si>
    <t>BBSAG Bull.102</t>
  </si>
  <si>
    <t>BBSAG Bull.105</t>
  </si>
  <si>
    <t>BBSAG Bull.106</t>
  </si>
  <si>
    <t>BBSAG Bull.108</t>
  </si>
  <si>
    <t>BBSAG Bull.111</t>
  </si>
  <si>
    <t>BBSAG Bull.112</t>
  </si>
  <si>
    <t>BBSAG Bull.113</t>
  </si>
  <si>
    <t>BBSAG Bull.114</t>
  </si>
  <si>
    <t>BBSAG Bull.116</t>
  </si>
  <si>
    <t>BBSAG Bull.117</t>
  </si>
  <si>
    <t>Locher Kurt</t>
  </si>
  <si>
    <t>BBSAG Bull.118</t>
  </si>
  <si>
    <t>K. Locher</t>
  </si>
  <si>
    <t>BBSAG 119</t>
  </si>
  <si>
    <t>M. Kohl</t>
  </si>
  <si>
    <t>Nelson</t>
  </si>
  <si>
    <t>BBSAG</t>
  </si>
  <si>
    <t>Diff^2</t>
  </si>
  <si>
    <t>IBVS 5464</t>
  </si>
  <si>
    <t>I</t>
  </si>
  <si>
    <t>AAVSO 3</t>
  </si>
  <si>
    <t>IBVS 5543</t>
  </si>
  <si>
    <t>IBVS 0114</t>
  </si>
  <si>
    <t>IBVS 0129</t>
  </si>
  <si>
    <t>IBVS 0180</t>
  </si>
  <si>
    <t>IBVS 0154</t>
  </si>
  <si>
    <t>IBVS 0221</t>
  </si>
  <si>
    <t>IBVS 0795</t>
  </si>
  <si>
    <t>AAVSO</t>
  </si>
  <si>
    <t>EA+dSctC</t>
  </si>
  <si>
    <t>Y Cam / GSC 4527-0222</t>
  </si>
  <si>
    <t>IBVS 5657</t>
  </si>
  <si>
    <t>IBVS 5675</t>
  </si>
  <si>
    <t>II</t>
  </si>
  <si>
    <t>Or &gt;&gt;&gt;&gt;&gt;&gt;</t>
  </si>
  <si>
    <t>Quad</t>
  </si>
  <si>
    <t># of data points:</t>
  </si>
  <si>
    <t>IBVS 5731</t>
  </si>
  <si>
    <t>IBVS 5643</t>
  </si>
  <si>
    <t>IBVS 5753</t>
  </si>
  <si>
    <t>IBVS 5802</t>
  </si>
  <si>
    <t>OEJV 0074</t>
  </si>
  <si>
    <t>IBVS 5893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</si>
  <si>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</si>
  <si>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</si>
  <si>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</si>
  <si>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</si>
  <si>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</si>
  <si>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</si>
  <si>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</si>
  <si>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</si>
  <si>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</si>
  <si>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</si>
  <si>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</si>
  <si>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</si>
  <si>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</si>
  <si>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</si>
  <si>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</si>
  <si>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</si>
  <si>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</si>
  <si>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</si>
  <si>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</si>
  <si>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</si>
  <si>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</si>
  <si>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</si>
  <si>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</si>
  <si>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</si>
  <si>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</si>
  <si>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</si>
  <si>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</si>
  <si>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</si>
  <si>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</si>
  <si>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</si>
  <si>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</si>
  <si>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</si>
  <si>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</si>
  <si>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</si>
  <si>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</si>
  <si>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</si>
  <si>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</si>
  <si>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</si>
  <si>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</si>
  <si>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</si>
  <si>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</si>
  <si>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</si>
  <si>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</si>
  <si>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</si>
  <si>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</si>
  <si>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</si>
  <si>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</si>
  <si>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</si>
  <si>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</si>
  <si>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</si>
  <si>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</si>
  <si>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</si>
  <si>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</si>
  <si>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</si>
  <si>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</si>
  <si>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</si>
  <si>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</si>
  <si>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</si>
  <si>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</si>
  <si>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</si>
  <si>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</si>
  <si>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</si>
  <si>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</si>
  <si>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</si>
  <si>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</si>
  <si>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</si>
  <si>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</si>
  <si>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</si>
  <si>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</si>
  <si>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</si>
  <si>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</si>
  <si>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</si>
  <si>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</si>
  <si>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</si>
  <si>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</si>
  <si>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2009A&amp;A....34...97B</t>
  </si>
  <si>
    <t>Broglia &amp; Marin -- nice paper</t>
  </si>
  <si>
    <t>A&amp;A...138..443B</t>
  </si>
  <si>
    <t>IBVS 5988</t>
  </si>
  <si>
    <t>IBVS 5835</t>
  </si>
  <si>
    <t>IBVS 5438</t>
  </si>
  <si>
    <t>OEJV 0003</t>
  </si>
  <si>
    <t>IBVS 5918</t>
  </si>
  <si>
    <t>.0004</t>
  </si>
  <si>
    <t>IBVS 6010</t>
  </si>
  <si>
    <t>.0270</t>
  </si>
  <si>
    <t>JAVSO..36..171</t>
  </si>
  <si>
    <t>JAVSO..39...94</t>
  </si>
  <si>
    <t>JAVSO..40....1</t>
  </si>
  <si>
    <t>JAVSO..36..186</t>
  </si>
  <si>
    <t>JAVSO..37...44</t>
  </si>
  <si>
    <t>JAVSO..38..183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</si>
  <si>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</si>
  <si>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</si>
  <si>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</si>
  <si>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</si>
  <si>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</si>
  <si>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</si>
  <si>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</si>
  <si>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Linear Ephemeris =</t>
  </si>
  <si>
    <t>Quad. Ephemeris =</t>
  </si>
  <si>
    <t>2012JAVSO..40..975</t>
  </si>
  <si>
    <t>2013JAVSO..41..122</t>
  </si>
  <si>
    <t>IBVS 6070</t>
  </si>
  <si>
    <t>2013JAVSO..41..328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</si>
  <si>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</si>
  <si>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</si>
  <si>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</si>
  <si>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</si>
  <si>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</si>
  <si>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</si>
  <si>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</si>
  <si>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F </t>
  </si>
  <si>
    <t>2411420.653 </t>
  </si>
  <si>
    <t> 22.02.1890 03:40 </t>
  </si>
  <si>
    <t> 2.690 </t>
  </si>
  <si>
    <t>P </t>
  </si>
  <si>
    <t> Harwood(J.Kordyl.) </t>
  </si>
  <si>
    <t> HA 84.37 </t>
  </si>
  <si>
    <t>2412491.675 </t>
  </si>
  <si>
    <t> 28.01.1893 04:12 </t>
  </si>
  <si>
    <t> 2.639 </t>
  </si>
  <si>
    <t>2412521.455 </t>
  </si>
  <si>
    <t> 26.02.1893 22:55 </t>
  </si>
  <si>
    <t> 2.667 </t>
  </si>
  <si>
    <t>2413919.730 </t>
  </si>
  <si>
    <t> 26.12.1896 05:31 </t>
  </si>
  <si>
    <t> 2.597 </t>
  </si>
  <si>
    <t>2414237.078 </t>
  </si>
  <si>
    <t> 08.11.1897 13:52 </t>
  </si>
  <si>
    <t> 2.590 </t>
  </si>
  <si>
    <t>2414246.994 </t>
  </si>
  <si>
    <t> 18.11.1897 11:51 </t>
  </si>
  <si>
    <t> 2.589 </t>
  </si>
  <si>
    <t>2414392.56 </t>
  </si>
  <si>
    <t> 13.04.1898 01:26 </t>
  </si>
  <si>
    <t> 2.70 </t>
  </si>
  <si>
    <t> S.Blazko </t>
  </si>
  <si>
    <t> AN 163.91 </t>
  </si>
  <si>
    <t>2414706.504 </t>
  </si>
  <si>
    <t> 21.02.1899 00:05 </t>
  </si>
  <si>
    <t> 2.596 </t>
  </si>
  <si>
    <t>2414709.782 </t>
  </si>
  <si>
    <t> 24.02.1899 06:46 </t>
  </si>
  <si>
    <t> 2.568 </t>
  </si>
  <si>
    <t>2415096.549 </t>
  </si>
  <si>
    <t> 18.03.1900 01:10 </t>
  </si>
  <si>
    <t> 2.558 </t>
  </si>
  <si>
    <t>2415347.756 </t>
  </si>
  <si>
    <t> 24.11.1900 06:08 </t>
  </si>
  <si>
    <t> 2.526 </t>
  </si>
  <si>
    <t>2415403.991 </t>
  </si>
  <si>
    <t> 19.01.1901 11:47 </t>
  </si>
  <si>
    <t> 2.563 </t>
  </si>
  <si>
    <t>2415506.452 </t>
  </si>
  <si>
    <t> 01.05.1901 22:50 </t>
  </si>
  <si>
    <t> 2.545 </t>
  </si>
  <si>
    <t>2415717.989 </t>
  </si>
  <si>
    <t> 29.11.1901 11:44 </t>
  </si>
  <si>
    <t> 2.512 </t>
  </si>
  <si>
    <t>2415737.841 </t>
  </si>
  <si>
    <t> 19.12.1901 08:11 </t>
  </si>
  <si>
    <t> 2.529 </t>
  </si>
  <si>
    <t>2415780.805 </t>
  </si>
  <si>
    <t> 31.01.1902 07:19 </t>
  </si>
  <si>
    <t> 2.518 </t>
  </si>
  <si>
    <t>2415800.615 </t>
  </si>
  <si>
    <t> 20.02.1902 02:45 </t>
  </si>
  <si>
    <t> 2.493 </t>
  </si>
  <si>
    <t>2415843.631 </t>
  </si>
  <si>
    <t> 04.04.1902 03:08 </t>
  </si>
  <si>
    <t> 2.534 </t>
  </si>
  <si>
    <t>2416114.680 </t>
  </si>
  <si>
    <t> 31.12.1902 04:19 </t>
  </si>
  <si>
    <t> 2.509 </t>
  </si>
  <si>
    <t>2416180.783 </t>
  </si>
  <si>
    <t> 07.03.1903 06:47 </t>
  </si>
  <si>
    <t> 2.497 </t>
  </si>
  <si>
    <t>2416210.565 </t>
  </si>
  <si>
    <t> 06.04.1903 01:33 </t>
  </si>
  <si>
    <t> 2.527 </t>
  </si>
  <si>
    <t>2416223.759 </t>
  </si>
  <si>
    <t> 19.04.1903 06:12 </t>
  </si>
  <si>
    <t>2416230.39 </t>
  </si>
  <si>
    <t> 25.04.1903 21:21 </t>
  </si>
  <si>
    <t> 2.52 </t>
  </si>
  <si>
    <t>2416266.698 </t>
  </si>
  <si>
    <t> 01.06.1903 04:45 </t>
  </si>
  <si>
    <t> 2.461 </t>
  </si>
  <si>
    <t>2416306.389 </t>
  </si>
  <si>
    <t> 10.07.1903 21:20 </t>
  </si>
  <si>
    <t> 2.483 </t>
  </si>
  <si>
    <t>V </t>
  </si>
  <si>
    <t> AN 177.119 </t>
  </si>
  <si>
    <t>2416316.312 </t>
  </si>
  <si>
    <t> 20.07.1903 19:29 </t>
  </si>
  <si>
    <t> 2.489 </t>
  </si>
  <si>
    <t>2416326.234 </t>
  </si>
  <si>
    <t> 30.07.1903 17:36 </t>
  </si>
  <si>
    <t>2416329.521 </t>
  </si>
  <si>
    <t> 03.08.1903 00:30 </t>
  </si>
  <si>
    <t> 2.475 </t>
  </si>
  <si>
    <t>2416339.436 </t>
  </si>
  <si>
    <t> 12.08.1903 22:27 </t>
  </si>
  <si>
    <t> 2.472 </t>
  </si>
  <si>
    <t>2416349.360 </t>
  </si>
  <si>
    <t> 22.08.1903 20:38 </t>
  </si>
  <si>
    <t> 2.479 </t>
  </si>
  <si>
    <t>2416382.424 </t>
  </si>
  <si>
    <t> 24.09.1903 22:10 </t>
  </si>
  <si>
    <t> 2.485 </t>
  </si>
  <si>
    <t>2416422.084 </t>
  </si>
  <si>
    <t> 03.11.1903 14:00 </t>
  </si>
  <si>
    <t> 2.476 </t>
  </si>
  <si>
    <t>2416428.682 </t>
  </si>
  <si>
    <t> 10.11.1903 04:22 </t>
  </si>
  <si>
    <t> 2.462 </t>
  </si>
  <si>
    <t>2416438.624 </t>
  </si>
  <si>
    <t> 20.11.1903 02:58 </t>
  </si>
  <si>
    <t> 2.487 </t>
  </si>
  <si>
    <t>2416471.681 </t>
  </si>
  <si>
    <t> 23.12.1903 04:20 </t>
  </si>
  <si>
    <t> 2.486 </t>
  </si>
  <si>
    <t>2416517.924 </t>
  </si>
  <si>
    <t> 07.02.1904 10:10 </t>
  </si>
  <si>
    <t> 2.448 </t>
  </si>
  <si>
    <t>2416564.223 </t>
  </si>
  <si>
    <t> 24.03.1904 17:21 </t>
  </si>
  <si>
    <t> 2.466 </t>
  </si>
  <si>
    <t>2416587.400 </t>
  </si>
  <si>
    <t> 16.04.1904 21:36 </t>
  </si>
  <si>
    <t> 2.503 </t>
  </si>
  <si>
    <t>2416620.413 </t>
  </si>
  <si>
    <t> 19.05.1904 21:54 </t>
  </si>
  <si>
    <t> 2.458 </t>
  </si>
  <si>
    <t>2416729.494 </t>
  </si>
  <si>
    <t> 05.09.1904 23:51 </t>
  </si>
  <si>
    <t>2416749.337 </t>
  </si>
  <si>
    <t> 25.09.1904 20:05 </t>
  </si>
  <si>
    <t> 2.456 </t>
  </si>
  <si>
    <t>2416874.903 </t>
  </si>
  <si>
    <t> 29.01.1905 09:40 </t>
  </si>
  <si>
    <t> 2.403 </t>
  </si>
  <si>
    <t>2416881.546 </t>
  </si>
  <si>
    <t> 05.02.1905 01:06 </t>
  </si>
  <si>
    <t> 2.434 </t>
  </si>
  <si>
    <t> Wendell(J.Kordyl.) </t>
  </si>
  <si>
    <t> HA 69.151 </t>
  </si>
  <si>
    <t>2416927.815 </t>
  </si>
  <si>
    <t> 23.03.1905 07:33 </t>
  </si>
  <si>
    <t> 2.422 </t>
  </si>
  <si>
    <t>2416944.369 </t>
  </si>
  <si>
    <t> 08.04.1905 20:51 </t>
  </si>
  <si>
    <t> 2.447 </t>
  </si>
  <si>
    <t>2416944.370 </t>
  </si>
  <si>
    <t> 08.04.1905 20:52 </t>
  </si>
  <si>
    <t> A.A.Nijland </t>
  </si>
  <si>
    <t> AN 176.169 </t>
  </si>
  <si>
    <t>2417010.473 </t>
  </si>
  <si>
    <t> 13.06.1905 23:21 </t>
  </si>
  <si>
    <t> 2.436 </t>
  </si>
  <si>
    <t>2417063.360 </t>
  </si>
  <si>
    <t> 05.08.1905 20:38 </t>
  </si>
  <si>
    <t> 2.430 </t>
  </si>
  <si>
    <t>2417106.349 </t>
  </si>
  <si>
    <t> 17.09.1905 20:22 </t>
  </si>
  <si>
    <t> 2.444 </t>
  </si>
  <si>
    <t>2417129.460 </t>
  </si>
  <si>
    <t> 10.10.1905 23:02 </t>
  </si>
  <si>
    <t> 2.415 </t>
  </si>
  <si>
    <t>2417198.852 </t>
  </si>
  <si>
    <t> 19.12.1905 08:26 </t>
  </si>
  <si>
    <t> 2.385 </t>
  </si>
  <si>
    <t>2417238.544 </t>
  </si>
  <si>
    <t> 28.01.1906 01:03 </t>
  </si>
  <si>
    <t> 2.408 </t>
  </si>
  <si>
    <t>2417258.387 </t>
  </si>
  <si>
    <t> 16.02.1906 21:17 </t>
  </si>
  <si>
    <t> 2.416 </t>
  </si>
  <si>
    <t>2417284.832 </t>
  </si>
  <si>
    <t> 15.03.1906 07:58 </t>
  </si>
  <si>
    <t>2417304.637 </t>
  </si>
  <si>
    <t> 04.04.1906 03:17 </t>
  </si>
  <si>
    <t>2417324.499 </t>
  </si>
  <si>
    <t> 23.04.1906 23:58 </t>
  </si>
  <si>
    <t> 2.413 </t>
  </si>
  <si>
    <t>2417327.800 </t>
  </si>
  <si>
    <t> 27.04.1906 07:12 </t>
  </si>
  <si>
    <t> R.Dugan(J.Kordyl.) </t>
  </si>
  <si>
    <t> CPRI 6.51 </t>
  </si>
  <si>
    <t>2417367.475 </t>
  </si>
  <si>
    <t> 05.06.1906 23:24 </t>
  </si>
  <si>
    <t> 2.414 </t>
  </si>
  <si>
    <t>2417410.450 </t>
  </si>
  <si>
    <t> 18.07.1906 22:48 </t>
  </si>
  <si>
    <t>2417420.365 </t>
  </si>
  <si>
    <t> 28.07.1906 20:45 </t>
  </si>
  <si>
    <t> 2.411 </t>
  </si>
  <si>
    <t>2417430.270 </t>
  </si>
  <si>
    <t> 07.08.1906 18:28 </t>
  </si>
  <si>
    <t> 2.399 </t>
  </si>
  <si>
    <t>2417469.947 </t>
  </si>
  <si>
    <t> 16.09.1906 10:43 </t>
  </si>
  <si>
    <t> 2.406 </t>
  </si>
  <si>
    <t>2417473.246 </t>
  </si>
  <si>
    <t> 19.09.1906 17:54 </t>
  </si>
  <si>
    <t> 2.400 </t>
  </si>
  <si>
    <t>2417483.176 </t>
  </si>
  <si>
    <t> 29.09.1906 16:13 </t>
  </si>
  <si>
    <t> 2.412 </t>
  </si>
  <si>
    <t>2417509.639 </t>
  </si>
  <si>
    <t> 26.10.1906 03:20 </t>
  </si>
  <si>
    <t> 2.429 </t>
  </si>
  <si>
    <t>2417549.281 </t>
  </si>
  <si>
    <t> 04.12.1906 18:44 </t>
  </si>
  <si>
    <t> 2.402 </t>
  </si>
  <si>
    <t>2417552.579 </t>
  </si>
  <si>
    <t> 08.12.1906 01:53 </t>
  </si>
  <si>
    <t> 2.394 </t>
  </si>
  <si>
    <t>2417582.331 </t>
  </si>
  <si>
    <t> 06.01.1907 19:56 </t>
  </si>
  <si>
    <t>2417585.629 </t>
  </si>
  <si>
    <t> 10.01.1907 03:05 </t>
  </si>
  <si>
    <t> 2.386 </t>
  </si>
  <si>
    <t>2417615.386 </t>
  </si>
  <si>
    <t> 08.02.1907 21:15 </t>
  </si>
  <si>
    <t> 2.391 </t>
  </si>
  <si>
    <t>2417615.387 </t>
  </si>
  <si>
    <t> 08.02.1907 21:17 </t>
  </si>
  <si>
    <t> 2.392 </t>
  </si>
  <si>
    <t>2417628.612 </t>
  </si>
  <si>
    <t> 22.02.1907 02:41 </t>
  </si>
  <si>
    <t>2417638.517 </t>
  </si>
  <si>
    <t> 04.03.1907 00:24 </t>
  </si>
  <si>
    <t> 2.382 </t>
  </si>
  <si>
    <t>2417691.401 </t>
  </si>
  <si>
    <t> 25.04.1907 21:37 </t>
  </si>
  <si>
    <t> 2.373 </t>
  </si>
  <si>
    <t>2417777.358 </t>
  </si>
  <si>
    <t> 20.07.1907 20:35 </t>
  </si>
  <si>
    <t> 2.380 </t>
  </si>
  <si>
    <t>2417830.247 </t>
  </si>
  <si>
    <t> 11.09.1907 17:55 </t>
  </si>
  <si>
    <t> 2.376 </t>
  </si>
  <si>
    <t> AN 183.283 </t>
  </si>
  <si>
    <t>2417833.532 </t>
  </si>
  <si>
    <t> 15.09.1907 00:46 </t>
  </si>
  <si>
    <t> 2.356 </t>
  </si>
  <si>
    <t>2417853.382 </t>
  </si>
  <si>
    <t> 04.10.1907 21:10 </t>
  </si>
  <si>
    <t> 2.371 </t>
  </si>
  <si>
    <t>2417863.302 </t>
  </si>
  <si>
    <t> 14.10.1907 19:14 </t>
  </si>
  <si>
    <t> 2.374 </t>
  </si>
  <si>
    <t>2417916.199 </t>
  </si>
  <si>
    <t> 06.12.1907 16:46 </t>
  </si>
  <si>
    <t> 2.378 </t>
  </si>
  <si>
    <t>2417955.829 </t>
  </si>
  <si>
    <t> 15.01.1908 07:53 </t>
  </si>
  <si>
    <t> 2.339 </t>
  </si>
  <si>
    <t>2417995.522 </t>
  </si>
  <si>
    <t> 24.02.1908 00:31 </t>
  </si>
  <si>
    <t> 2.362 </t>
  </si>
  <si>
    <t>2418038.480 </t>
  </si>
  <si>
    <t> 06.04.1908 23:31 </t>
  </si>
  <si>
    <t> 2.345 </t>
  </si>
  <si>
    <t>2418071.549 </t>
  </si>
  <si>
    <t> 10.05.1908 01:10 </t>
  </si>
  <si>
    <t>2418081.455 </t>
  </si>
  <si>
    <t> 19.05.1908 22:55 </t>
  </si>
  <si>
    <t>2418104.600 </t>
  </si>
  <si>
    <t> 12.06.1908 02:24 </t>
  </si>
  <si>
    <t> 2.350 </t>
  </si>
  <si>
    <t>2418137.646 </t>
  </si>
  <si>
    <t> 15.07.1908 03:30 </t>
  </si>
  <si>
    <t> 2.338 </t>
  </si>
  <si>
    <t>2418147.569 </t>
  </si>
  <si>
    <t> 25.07.1908 01:39 </t>
  </si>
  <si>
    <t> 2.344 </t>
  </si>
  <si>
    <t>2418157.495 </t>
  </si>
  <si>
    <t> 03.08.1908 23:52 </t>
  </si>
  <si>
    <t> 2.352 </t>
  </si>
  <si>
    <t>2418319.464 </t>
  </si>
  <si>
    <t> 12.01.1909 23:08 </t>
  </si>
  <si>
    <t>2418332.678 </t>
  </si>
  <si>
    <t> 26.01.1909 04:16 </t>
  </si>
  <si>
    <t> 2.329 </t>
  </si>
  <si>
    <t>2418385.573 </t>
  </si>
  <si>
    <t> 20.03.1909 01:45 </t>
  </si>
  <si>
    <t> 2.331 </t>
  </si>
  <si>
    <t>2418405.396 </t>
  </si>
  <si>
    <t> 08.04.1909 21:30 </t>
  </si>
  <si>
    <t> 2.320 </t>
  </si>
  <si>
    <t>2418408.703 </t>
  </si>
  <si>
    <t> 12.04.1909 04:52 </t>
  </si>
  <si>
    <t> 2.321 </t>
  </si>
  <si>
    <t>2418438.445 </t>
  </si>
  <si>
    <t> 11.05.1909 22:40 </t>
  </si>
  <si>
    <t> 2.311 </t>
  </si>
  <si>
    <t>2418438.449 </t>
  </si>
  <si>
    <t> 11.05.1909 22:46 </t>
  </si>
  <si>
    <t> 2.315 </t>
  </si>
  <si>
    <t>2418451.673 </t>
  </si>
  <si>
    <t> 25.05.1909 04:09 </t>
  </si>
  <si>
    <t> 2.316 </t>
  </si>
  <si>
    <t>2418451.676 </t>
  </si>
  <si>
    <t> 25.05.1909 04:13 </t>
  </si>
  <si>
    <t> 2.319 </t>
  </si>
  <si>
    <t>2418474.812 </t>
  </si>
  <si>
    <t> 17.06.1909 07:29 </t>
  </si>
  <si>
    <t> 2.314 </t>
  </si>
  <si>
    <t>2418514.477 </t>
  </si>
  <si>
    <t> 26.07.1909 23:26 </t>
  </si>
  <si>
    <t> 2.310 </t>
  </si>
  <si>
    <t>2418524.402 </t>
  </si>
  <si>
    <t> 05.08.1909 21:38 </t>
  </si>
  <si>
    <t> 2.318 </t>
  </si>
  <si>
    <t>2418547.524 </t>
  </si>
  <si>
    <t> 29.08.1909 00:34 </t>
  </si>
  <si>
    <t> 2.299 </t>
  </si>
  <si>
    <t>2418547.597 </t>
  </si>
  <si>
    <t> 29.08.1909 02:19 </t>
  </si>
  <si>
    <t> 2.372 </t>
  </si>
  <si>
    <t>2418557.445 </t>
  </si>
  <si>
    <t> 07.09.1909 22:40 </t>
  </si>
  <si>
    <t> 2.303 </t>
  </si>
  <si>
    <t>2418570.679 </t>
  </si>
  <si>
    <t> 21.09.1909 04:17 </t>
  </si>
  <si>
    <t>2418590.504 </t>
  </si>
  <si>
    <t> 11.10.1909 00:05 </t>
  </si>
  <si>
    <t> 2.304 </t>
  </si>
  <si>
    <t>2418590.508 </t>
  </si>
  <si>
    <t> 11.10.1909 00:11 </t>
  </si>
  <si>
    <t> 2.308 </t>
  </si>
  <si>
    <t>2418646.659 </t>
  </si>
  <si>
    <t> 06.12.1909 03:48 </t>
  </si>
  <si>
    <t> 2.261 </t>
  </si>
  <si>
    <t>2418656.596 </t>
  </si>
  <si>
    <t> 16.12.1909 02:18 </t>
  </si>
  <si>
    <t> 2.280 </t>
  </si>
  <si>
    <t>2418752.462 </t>
  </si>
  <si>
    <t> 21.03.1910 23:05 </t>
  </si>
  <si>
    <t> 2.279 </t>
  </si>
  <si>
    <t>2418808.713 </t>
  </si>
  <si>
    <t> 17.05.1910 05:06 </t>
  </si>
  <si>
    <t> 2.332 </t>
  </si>
  <si>
    <t>2418851.648 </t>
  </si>
  <si>
    <t> 29.06.1910 03:33 </t>
  </si>
  <si>
    <t> 2.291 </t>
  </si>
  <si>
    <t>2418973.934 </t>
  </si>
  <si>
    <t> 29.10.1910 10:24 </t>
  </si>
  <si>
    <t> 2.264 </t>
  </si>
  <si>
    <t>2419036.746 </t>
  </si>
  <si>
    <t> 31.12.1910 05:54 </t>
  </si>
  <si>
    <t> 2.266 </t>
  </si>
  <si>
    <t>2419089.607 </t>
  </si>
  <si>
    <t> 22.02.1911 02:34 </t>
  </si>
  <si>
    <t> 2.234 </t>
  </si>
  <si>
    <t>2419271.436 </t>
  </si>
  <si>
    <t> 22.08.1911 22:27 </t>
  </si>
  <si>
    <t> 2.245 </t>
  </si>
  <si>
    <t>2419370.579 </t>
  </si>
  <si>
    <t> 30.11.1911 01:53 </t>
  </si>
  <si>
    <t> 2.215 </t>
  </si>
  <si>
    <t>2419403.662 </t>
  </si>
  <si>
    <t> 02.01.1912 03:53 </t>
  </si>
  <si>
    <t> 2.240 </t>
  </si>
  <si>
    <t>2419440.006 </t>
  </si>
  <si>
    <t> 07.02.1912 12:08 </t>
  </si>
  <si>
    <t> 2.221 </t>
  </si>
  <si>
    <t>2419446.630 </t>
  </si>
  <si>
    <t> 14.02.1912 03:07 </t>
  </si>
  <si>
    <t> 2.233 </t>
  </si>
  <si>
    <t>2419456.553 </t>
  </si>
  <si>
    <t> 24.02.1912 01:16 </t>
  </si>
  <si>
    <t> 2.239 </t>
  </si>
  <si>
    <t>2419681.325 </t>
  </si>
  <si>
    <t> 05.10.1912 19:48 </t>
  </si>
  <si>
    <t> 2.218 </t>
  </si>
  <si>
    <t> R.Lehnert </t>
  </si>
  <si>
    <t> AN 194.165 </t>
  </si>
  <si>
    <t>2419697.892 </t>
  </si>
  <si>
    <t> 22.10.1912 09:24 </t>
  </si>
  <si>
    <t> 2.256 </t>
  </si>
  <si>
    <t>2419796.989 </t>
  </si>
  <si>
    <t> 29.01.1913 11:44 </t>
  </si>
  <si>
    <t> 2.179 </t>
  </si>
  <si>
    <t>2419806.939 </t>
  </si>
  <si>
    <t> 08.02.1913 10:32 </t>
  </si>
  <si>
    <t> 2.212 </t>
  </si>
  <si>
    <t>2419813.523 </t>
  </si>
  <si>
    <t> 15.02.1913 00:33 </t>
  </si>
  <si>
    <t> 2.184 </t>
  </si>
  <si>
    <t> AN 200.164 </t>
  </si>
  <si>
    <t>2419902.767 </t>
  </si>
  <si>
    <t> 15.05.1913 06:24 </t>
  </si>
  <si>
    <t> 2.172 </t>
  </si>
  <si>
    <t>2420550.641 </t>
  </si>
  <si>
    <t> 22.02.1915 03:23 </t>
  </si>
  <si>
    <t> 2.113 </t>
  </si>
  <si>
    <t>2420841.520 </t>
  </si>
  <si>
    <t> 10.12.1915 00:28 </t>
  </si>
  <si>
    <t> 2.084 </t>
  </si>
  <si>
    <t>2420983.651 </t>
  </si>
  <si>
    <t> 30.04.1916 03:37 </t>
  </si>
  <si>
    <t> 2.066 </t>
  </si>
  <si>
    <t>2421165.448 </t>
  </si>
  <si>
    <t> 28.10.1916 22:45 </t>
  </si>
  <si>
    <t> 2.045 </t>
  </si>
  <si>
    <t>2421168.753 </t>
  </si>
  <si>
    <t> 01.11.1916 06:04 </t>
  </si>
  <si>
    <t>2421274.528 </t>
  </si>
  <si>
    <t> 15.02.1917 00:40 </t>
  </si>
  <si>
    <t> 2.035 </t>
  </si>
  <si>
    <t>2421307.585 </t>
  </si>
  <si>
    <t> 20.03.1917 02:02 </t>
  </si>
  <si>
    <t> 2.034 </t>
  </si>
  <si>
    <t>2424117.169 </t>
  </si>
  <si>
    <t> 27.11.1924 16:03 </t>
  </si>
  <si>
    <t> 1.705 </t>
  </si>
  <si>
    <t> K.Kordylewski </t>
  </si>
  <si>
    <t> AAB 2.145 </t>
  </si>
  <si>
    <t>2424120.430 </t>
  </si>
  <si>
    <t> 30.11.1924 22:19 </t>
  </si>
  <si>
    <t> 1.660 </t>
  </si>
  <si>
    <t>2424282.443 </t>
  </si>
  <si>
    <t> 11.05.1925 22:37 </t>
  </si>
  <si>
    <t> 1.690 </t>
  </si>
  <si>
    <t> J.Gadomsli </t>
  </si>
  <si>
    <t> AAC 1.11 </t>
  </si>
  <si>
    <t>2424434.483 </t>
  </si>
  <si>
    <t> 10.10.1925 23:35 </t>
  </si>
  <si>
    <t> 1.664 </t>
  </si>
  <si>
    <t>2424444.393 </t>
  </si>
  <si>
    <t> 20.10.1925 21:25 </t>
  </si>
  <si>
    <t> 1.657 </t>
  </si>
  <si>
    <t>2424649.310 </t>
  </si>
  <si>
    <t> 13.05.1926 19:26 </t>
  </si>
  <si>
    <t> 1.615 </t>
  </si>
  <si>
    <t>2425323.665 </t>
  </si>
  <si>
    <t> 18.03.1928 03:57 </t>
  </si>
  <si>
    <t> 1.591 </t>
  </si>
  <si>
    <t>2425482.297 </t>
  </si>
  <si>
    <t> 23.08.1928 19:07 </t>
  </si>
  <si>
    <t> 1.546 </t>
  </si>
  <si>
    <t>2425621.128 </t>
  </si>
  <si>
    <t> 09.01.1929 15:04 </t>
  </si>
  <si>
    <t> 1.534 </t>
  </si>
  <si>
    <t>2425832.667 </t>
  </si>
  <si>
    <t> 09.08.1929 04:00 </t>
  </si>
  <si>
    <t> 1.503 </t>
  </si>
  <si>
    <t>2425839.279 </t>
  </si>
  <si>
    <t> 15.08.1929 18:41 </t>
  </si>
  <si>
    <t>2425852.512 </t>
  </si>
  <si>
    <t> 29.08.1929 00:17 </t>
  </si>
  <si>
    <t> 1.513 </t>
  </si>
  <si>
    <t>2425859.084 </t>
  </si>
  <si>
    <t> 04.09.1929 14:00 </t>
  </si>
  <si>
    <t> 1.474 </t>
  </si>
  <si>
    <t>2425882.239 </t>
  </si>
  <si>
    <t> 27.09.1929 17:44 </t>
  </si>
  <si>
    <t> 1.488 </t>
  </si>
  <si>
    <t>2426216.102 </t>
  </si>
  <si>
    <t> 27.08.1930 14:26 </t>
  </si>
  <si>
    <t> 1.468 </t>
  </si>
  <si>
    <t>2426404.510 </t>
  </si>
  <si>
    <t> 04.03.1931 00:14 </t>
  </si>
  <si>
    <t> 1.446 </t>
  </si>
  <si>
    <t>2426632.594 </t>
  </si>
  <si>
    <t> 18.10.1931 02:15 </t>
  </si>
  <si>
    <t> 1.431 </t>
  </si>
  <si>
    <t>2426652.411 </t>
  </si>
  <si>
    <t> 06.11.1931 21:51 </t>
  </si>
  <si>
    <t> 1.414 </t>
  </si>
  <si>
    <t>2428017.577 </t>
  </si>
  <si>
    <t> 03.08.1935 01:50 </t>
  </si>
  <si>
    <t> 1.292 </t>
  </si>
  <si>
    <t>2428361.352 </t>
  </si>
  <si>
    <t> 11.07.1936 20:26 </t>
  </si>
  <si>
    <t> 1.266 </t>
  </si>
  <si>
    <t>2428371.258 </t>
  </si>
  <si>
    <t> 21.07.1936 18:11 </t>
  </si>
  <si>
    <t> 1.255 </t>
  </si>
  <si>
    <t>2428374.563 </t>
  </si>
  <si>
    <t> 25.07.1936 01:30 </t>
  </si>
  <si>
    <t> 1.254 </t>
  </si>
  <si>
    <t>2431653.620 </t>
  </si>
  <si>
    <t> 17.07.1945 02:52 </t>
  </si>
  <si>
    <t> 0.977 </t>
  </si>
  <si>
    <t>2432202.320 </t>
  </si>
  <si>
    <t> 16.01.1947 19:40 </t>
  </si>
  <si>
    <t> 0.918 </t>
  </si>
  <si>
    <t>2432255.225 </t>
  </si>
  <si>
    <t> 10.03.1947 17:24 </t>
  </si>
  <si>
    <t> 0.930 </t>
  </si>
  <si>
    <t>2432268.484 </t>
  </si>
  <si>
    <t> 23.03.1947 23:36 </t>
  </si>
  <si>
    <t> 0.966 </t>
  </si>
  <si>
    <t>2432288.327 </t>
  </si>
  <si>
    <t> 12.04.1947 19:50 </t>
  </si>
  <si>
    <t> 0.975 </t>
  </si>
  <si>
    <t>2432301.533 </t>
  </si>
  <si>
    <t> 26.04.1947 00:47 </t>
  </si>
  <si>
    <t> 0.958 </t>
  </si>
  <si>
    <t>2432612.237 </t>
  </si>
  <si>
    <t> 01.03.1948 17:41 </t>
  </si>
  <si>
    <t> A.Szczepanowska </t>
  </si>
  <si>
    <t>2432645.284 </t>
  </si>
  <si>
    <t> 03.04.1948 18:48 </t>
  </si>
  <si>
    <t> 0.907 </t>
  </si>
  <si>
    <t>2432678.353 </t>
  </si>
  <si>
    <t> 06.05.1948 20:28 </t>
  </si>
  <si>
    <t> 0.919 </t>
  </si>
  <si>
    <t>2432678.362 </t>
  </si>
  <si>
    <t> 06.05.1948 20:41 </t>
  </si>
  <si>
    <t> 0.928 </t>
  </si>
  <si>
    <t>2432820.479 </t>
  </si>
  <si>
    <t> 25.09.1948 23:29 </t>
  </si>
  <si>
    <t> 0.896 </t>
  </si>
  <si>
    <t>2432850.236 </t>
  </si>
  <si>
    <t> 25.10.1948 17:39 </t>
  </si>
  <si>
    <t> 0.901 </t>
  </si>
  <si>
    <t>2432883.309 </t>
  </si>
  <si>
    <t> 27.11.1948 19:24 </t>
  </si>
  <si>
    <t> 0.916 </t>
  </si>
  <si>
    <t> A.A.Vasilieva </t>
  </si>
  <si>
    <t> AC 103.2 </t>
  </si>
  <si>
    <t>2433002.293 </t>
  </si>
  <si>
    <t> 26.03.1949 19:01 </t>
  </si>
  <si>
    <t> 0.892 </t>
  </si>
  <si>
    <t>2433005.613 </t>
  </si>
  <si>
    <t> 30.03.1949 02:42 </t>
  </si>
  <si>
    <t> 0.906 </t>
  </si>
  <si>
    <t>2433028.699 </t>
  </si>
  <si>
    <t> 22.04.1949 04:46 </t>
  </si>
  <si>
    <t> 0.852 </t>
  </si>
  <si>
    <t>2433068.398 </t>
  </si>
  <si>
    <t> 31.05.1949 21:33 </t>
  </si>
  <si>
    <t> 0.882 </t>
  </si>
  <si>
    <t>2433190.678 </t>
  </si>
  <si>
    <t> 01.10.1949 04:16 </t>
  </si>
  <si>
    <t> 0.848 </t>
  </si>
  <si>
    <t>2433207.220 </t>
  </si>
  <si>
    <t> 17.10.1949 17:16 </t>
  </si>
  <si>
    <t> 0.861 </t>
  </si>
  <si>
    <t>2433210.534 </t>
  </si>
  <si>
    <t> 21.10.1949 00:48 </t>
  </si>
  <si>
    <t> 0.869 </t>
  </si>
  <si>
    <t>2433293.172 </t>
  </si>
  <si>
    <t> 11.01.1950 16:07 </t>
  </si>
  <si>
    <t> 0.863 </t>
  </si>
  <si>
    <t>2433336.154 </t>
  </si>
  <si>
    <t> 23.02.1950 15:41 </t>
  </si>
  <si>
    <t> AAC 5.74 </t>
  </si>
  <si>
    <t>2433448.543 </t>
  </si>
  <si>
    <t> 16.06.1950 01:01 </t>
  </si>
  <si>
    <t> 0.862 </t>
  </si>
  <si>
    <t>2433762.577 </t>
  </si>
  <si>
    <t> 26.04.1951 01:50 </t>
  </si>
  <si>
    <t> 0.847 </t>
  </si>
  <si>
    <t> AA 6.144 </t>
  </si>
  <si>
    <t>2434605.479 </t>
  </si>
  <si>
    <t> 15.08.1953 23:29 </t>
  </si>
  <si>
    <t> 0.775 </t>
  </si>
  <si>
    <t>2435904.537 </t>
  </si>
  <si>
    <t> 07.03.1957 00:53 </t>
  </si>
  <si>
    <t> 0.661 </t>
  </si>
  <si>
    <t> SAC 29.107 </t>
  </si>
  <si>
    <t>2435934.267 </t>
  </si>
  <si>
    <t> 05.04.1957 18:24 </t>
  </si>
  <si>
    <t> 0.639 </t>
  </si>
  <si>
    <t> AA 9.46 </t>
  </si>
  <si>
    <t>2436790.450 </t>
  </si>
  <si>
    <t> 09.08.1959 22:48 </t>
  </si>
  <si>
    <t> 0.625 </t>
  </si>
  <si>
    <t> G.Jetschke </t>
  </si>
  <si>
    <t> MVS 4.162 </t>
  </si>
  <si>
    <t>2436846.628 </t>
  </si>
  <si>
    <t> 05.10.1959 03:04 </t>
  </si>
  <si>
    <t> 0.605 </t>
  </si>
  <si>
    <t>2436899.533 </t>
  </si>
  <si>
    <t> 27.11.1959 00:47 </t>
  </si>
  <si>
    <t> 0.618 </t>
  </si>
  <si>
    <t>2437190.378 </t>
  </si>
  <si>
    <t> 12.09.1960 21:04 </t>
  </si>
  <si>
    <t> 0.554 </t>
  </si>
  <si>
    <t>2437375.4917 </t>
  </si>
  <si>
    <t> 16.03.1961 23:48 </t>
  </si>
  <si>
    <t> 0.5440 </t>
  </si>
  <si>
    <t>E </t>
  </si>
  <si>
    <t>?</t>
  </si>
  <si>
    <t> Broglia &amp; Marin </t>
  </si>
  <si>
    <t> AAP 34.90 </t>
  </si>
  <si>
    <t>2437560.611 </t>
  </si>
  <si>
    <t> 18.09.1961 02:39 </t>
  </si>
  <si>
    <t> 0.540 </t>
  </si>
  <si>
    <t>2437699.4326 </t>
  </si>
  <si>
    <t> 03.02.1962 22:22 </t>
  </si>
  <si>
    <t> 0.5184 </t>
  </si>
  <si>
    <t>2437752.3199 </t>
  </si>
  <si>
    <t> 28.03.1962 19:40 </t>
  </si>
  <si>
    <t> 0.5133 </t>
  </si>
  <si>
    <t>2437765.5433 </t>
  </si>
  <si>
    <t> 11.04.1962 01:02 </t>
  </si>
  <si>
    <t> 0.5135 </t>
  </si>
  <si>
    <t>2437785.3764 </t>
  </si>
  <si>
    <t> 30.04.1962 21:02 </t>
  </si>
  <si>
    <t> 0.5120 </t>
  </si>
  <si>
    <t>2437904.390 </t>
  </si>
  <si>
    <t> 27.08.1962 21:21 </t>
  </si>
  <si>
    <t> 0.517 </t>
  </si>
  <si>
    <t>2437960.549 </t>
  </si>
  <si>
    <t> 23.10.1962 01:10 </t>
  </si>
  <si>
    <t> 0.478 </t>
  </si>
  <si>
    <t>2438043.233 </t>
  </si>
  <si>
    <t> 13.01.1963 17:35 </t>
  </si>
  <si>
    <t> 0.518 </t>
  </si>
  <si>
    <t>2438142.3723 </t>
  </si>
  <si>
    <t> 22.04.1963 20:56 </t>
  </si>
  <si>
    <t> 0.4836 </t>
  </si>
  <si>
    <t>2438142.396 </t>
  </si>
  <si>
    <t> 22.04.1963 21:30 </t>
  </si>
  <si>
    <t> 0.507 </t>
  </si>
  <si>
    <t>2438284.522 </t>
  </si>
  <si>
    <t> 12.09.1963 00:31 </t>
  </si>
  <si>
    <t> 0.485 </t>
  </si>
  <si>
    <t>2438317.579 </t>
  </si>
  <si>
    <t> 15.10.1963 01:53 </t>
  </si>
  <si>
    <t> 0.484 </t>
  </si>
  <si>
    <t>2438403.5096 </t>
  </si>
  <si>
    <t> 09.01.1964 00:13 </t>
  </si>
  <si>
    <t> 0.4643 </t>
  </si>
  <si>
    <t>2438413.448 </t>
  </si>
  <si>
    <t> 18.01.1964 22:45 </t>
  </si>
  <si>
    <t>2438436.5623 </t>
  </si>
  <si>
    <t> 11.02.1964 01:29 </t>
  </si>
  <si>
    <t> 0.4592 </t>
  </si>
  <si>
    <t>2438651.432 </t>
  </si>
  <si>
    <t> 12.09.1964 22:22 </t>
  </si>
  <si>
    <t> 0.453 </t>
  </si>
  <si>
    <t>2438760.5078 </t>
  </si>
  <si>
    <t> 31.12.1964 00:11 </t>
  </si>
  <si>
    <t> 0.4383 </t>
  </si>
  <si>
    <t>2438763.816 </t>
  </si>
  <si>
    <t> 03.01.1965 07:35 </t>
  </si>
  <si>
    <t> 0.441 </t>
  </si>
  <si>
    <t> M.Baldwin </t>
  </si>
  <si>
    <t>IBVS 114 </t>
  </si>
  <si>
    <t>2438793.5653 </t>
  </si>
  <si>
    <t> 02.02.1965 01:34 </t>
  </si>
  <si>
    <t> 0.4380 </t>
  </si>
  <si>
    <t>2438856.390 </t>
  </si>
  <si>
    <t> 05.04.1965 21:21 </t>
  </si>
  <si>
    <t>2438932.435 </t>
  </si>
  <si>
    <t> 20.06.1965 22:26 </t>
  </si>
  <si>
    <t> 0.465 </t>
  </si>
  <si>
    <t>2438965.422 </t>
  </si>
  <si>
    <t> 23.07.1965 22:07 </t>
  </si>
  <si>
    <t> 0.394 </t>
  </si>
  <si>
    <t> J.Boldis </t>
  </si>
  <si>
    <t> BRNO 5 </t>
  </si>
  <si>
    <t>2438965.423 </t>
  </si>
  <si>
    <t> 23.07.1965 22:09 </t>
  </si>
  <si>
    <t> 0.395 </t>
  </si>
  <si>
    <t> Z.Dedourek </t>
  </si>
  <si>
    <t> V.Znojil </t>
  </si>
  <si>
    <t>2438965.425 </t>
  </si>
  <si>
    <t> 23.07.1965 22:12 </t>
  </si>
  <si>
    <t> 0.397 </t>
  </si>
  <si>
    <t> C.Greger </t>
  </si>
  <si>
    <t>2439140.648 </t>
  </si>
  <si>
    <t> 15.01.1966 03:33 </t>
  </si>
  <si>
    <t> 0.414 </t>
  </si>
  <si>
    <t>IBVS 129 </t>
  </si>
  <si>
    <t>2439173.702 </t>
  </si>
  <si>
    <t> 17.02.1966 04:50 </t>
  </si>
  <si>
    <t> 0.410 </t>
  </si>
  <si>
    <t> L.Hazel </t>
  </si>
  <si>
    <t>2439173.706 </t>
  </si>
  <si>
    <t> 17.02.1966 04:56 </t>
  </si>
  <si>
    <t>IBVS 180 </t>
  </si>
  <si>
    <t>2439180.322 </t>
  </si>
  <si>
    <t> 23.02.1966 19:43 </t>
  </si>
  <si>
    <t> 0.418 </t>
  </si>
  <si>
    <t>2439183.612 </t>
  </si>
  <si>
    <t> 27.02.1966 02:41 </t>
  </si>
  <si>
    <t> 0.403 </t>
  </si>
  <si>
    <t> R.Monske </t>
  </si>
  <si>
    <t>IBVS 154 </t>
  </si>
  <si>
    <t>2439183.617 </t>
  </si>
  <si>
    <t> 27.02.1966 02:48 </t>
  </si>
  <si>
    <t> 0.408 </t>
  </si>
  <si>
    <t>2439213.3709 </t>
  </si>
  <si>
    <t> 28.03.1966 20:54 </t>
  </si>
  <si>
    <t> 0.4095 </t>
  </si>
  <si>
    <t>2439256.380 </t>
  </si>
  <si>
    <t> 10.05.1966 21:07 </t>
  </si>
  <si>
    <t> 0.443 </t>
  </si>
  <si>
    <t>2439477.815 </t>
  </si>
  <si>
    <t> 18.12.1966 07:33 </t>
  </si>
  <si>
    <t> 0.391 </t>
  </si>
  <si>
    <t>IBVS 221 </t>
  </si>
  <si>
    <t>2439504.2614 </t>
  </si>
  <si>
    <t> 13.01.1967 18:16 </t>
  </si>
  <si>
    <t> 0.3914 </t>
  </si>
  <si>
    <t>2439593.5119 </t>
  </si>
  <si>
    <t> 13.04.1967 00:17 </t>
  </si>
  <si>
    <t> 0.3858 </t>
  </si>
  <si>
    <t>2439940.594 </t>
  </si>
  <si>
    <t> 25.03.1968 02:15 </t>
  </si>
  <si>
    <t> 0.361 </t>
  </si>
  <si>
    <t> J.Bortle </t>
  </si>
  <si>
    <t>IBVS 795 </t>
  </si>
  <si>
    <t>2439950.5128 </t>
  </si>
  <si>
    <t> 04.04.1968 00:18 </t>
  </si>
  <si>
    <t> 0.3625 </t>
  </si>
  <si>
    <t>2440707.4970 </t>
  </si>
  <si>
    <t> 30.04.1970 23:55 </t>
  </si>
  <si>
    <t> 0.3230 </t>
  </si>
  <si>
    <t>2440958.717 </t>
  </si>
  <si>
    <t> 07.01.1971 05:12 </t>
  </si>
  <si>
    <t> 0.304 </t>
  </si>
  <si>
    <t> E.Mayer </t>
  </si>
  <si>
    <t> AVSJ 5.32 </t>
  </si>
  <si>
    <t>2441193.434 </t>
  </si>
  <si>
    <t> 29.08.1971 22:24 </t>
  </si>
  <si>
    <t> 0.310 </t>
  </si>
  <si>
    <t> H.Peter </t>
  </si>
  <si>
    <t> ORI 129 </t>
  </si>
  <si>
    <t>2441421.5068 </t>
  </si>
  <si>
    <t> 14.04.1972 00:09 </t>
  </si>
  <si>
    <t> 0.2844 </t>
  </si>
  <si>
    <t> Broglia &amp; Conconi </t>
  </si>
  <si>
    <t> AAP 138.445 </t>
  </si>
  <si>
    <t>2441507.462 </t>
  </si>
  <si>
    <t> 08.07.1972 23:05 </t>
  </si>
  <si>
    <t> 0.289 </t>
  </si>
  <si>
    <t> BBS 4 </t>
  </si>
  <si>
    <t>2441540.517 </t>
  </si>
  <si>
    <t> 11.08.1972 00:24 </t>
  </si>
  <si>
    <t> 0.286 </t>
  </si>
  <si>
    <t> BBS 5 </t>
  </si>
  <si>
    <t>2441593.405 </t>
  </si>
  <si>
    <t> 02.10.1972 21:43 </t>
  </si>
  <si>
    <t> 0.282 </t>
  </si>
  <si>
    <t> BBS 6 </t>
  </si>
  <si>
    <t>2441682.651 </t>
  </si>
  <si>
    <t> 31.12.1972 03:37 </t>
  </si>
  <si>
    <t> 0.272 </t>
  </si>
  <si>
    <t>2441725.622 </t>
  </si>
  <si>
    <t> 12.02.1973 02:55 </t>
  </si>
  <si>
    <t> 0.268 </t>
  </si>
  <si>
    <t> AVSJ 5.85 </t>
  </si>
  <si>
    <t>2441758.684 </t>
  </si>
  <si>
    <t> 17.03.1973 04:24 </t>
  </si>
  <si>
    <t> K.Locher </t>
  </si>
  <si>
    <t> BBS 8 </t>
  </si>
  <si>
    <t>2441960.331 </t>
  </si>
  <si>
    <t> 04.10.1973 19:56 </t>
  </si>
  <si>
    <t> 0.266 </t>
  </si>
  <si>
    <t> BBS 12 </t>
  </si>
  <si>
    <t>2442072.725 </t>
  </si>
  <si>
    <t> 25.01.1974 05:24 </t>
  </si>
  <si>
    <t> 0.264 </t>
  </si>
  <si>
    <t> AVSJ 6.26 </t>
  </si>
  <si>
    <t>2442145.431 </t>
  </si>
  <si>
    <t> 07.04.1974 22:20 </t>
  </si>
  <si>
    <t> 0.243 </t>
  </si>
  <si>
    <t> BBS 15 </t>
  </si>
  <si>
    <t>2442158.661 </t>
  </si>
  <si>
    <t> 21.04.1974 03:51 </t>
  </si>
  <si>
    <t> 0.250 </t>
  </si>
  <si>
    <t>2442396.6642 </t>
  </si>
  <si>
    <t> 15.12.1974 03:56 </t>
  </si>
  <si>
    <t> 0.2367 </t>
  </si>
  <si>
    <t>2442426.412 </t>
  </si>
  <si>
    <t> 13.01.1975 21:53 </t>
  </si>
  <si>
    <t> 0.232 </t>
  </si>
  <si>
    <t> BBS 20 </t>
  </si>
  <si>
    <t>2442429.715 </t>
  </si>
  <si>
    <t> 17.01.1975 05:09 </t>
  </si>
  <si>
    <t> 0.230 </t>
  </si>
  <si>
    <t> K.Simmons </t>
  </si>
  <si>
    <t> AVSJ 7.30 </t>
  </si>
  <si>
    <t>2442429.720 </t>
  </si>
  <si>
    <t> 17.01.1975 05:16 </t>
  </si>
  <si>
    <t> 0.235 </t>
  </si>
  <si>
    <t>2442429.736 </t>
  </si>
  <si>
    <t> 17.01.1975 05:39 </t>
  </si>
  <si>
    <t> 0.251 </t>
  </si>
  <si>
    <t> G.Samolyk </t>
  </si>
  <si>
    <t>2442469.344 </t>
  </si>
  <si>
    <t> 25.02.1975 20:15 </t>
  </si>
  <si>
    <t> 0.189 </t>
  </si>
  <si>
    <t> BBS 21 </t>
  </si>
  <si>
    <t>2442578.483 </t>
  </si>
  <si>
    <t> 14.06.1975 23:35 </t>
  </si>
  <si>
    <t> 0.238 </t>
  </si>
  <si>
    <t> BBS 23 </t>
  </si>
  <si>
    <t>2442740.451 </t>
  </si>
  <si>
    <t> 23.11.1975 22:49 </t>
  </si>
  <si>
    <t> 0.222 </t>
  </si>
  <si>
    <t> BBS 24 </t>
  </si>
  <si>
    <t>2442786.714 </t>
  </si>
  <si>
    <t> 09.01.1976 05:08 </t>
  </si>
  <si>
    <t> 0.204 </t>
  </si>
  <si>
    <t> C.Hesseltine </t>
  </si>
  <si>
    <t> AOEB 3 </t>
  </si>
  <si>
    <t>2442786.726 </t>
  </si>
  <si>
    <t> 09.01.1976 05:25 </t>
  </si>
  <si>
    <t> 0.216 </t>
  </si>
  <si>
    <t>2442803.2561 </t>
  </si>
  <si>
    <t> 25.01.1976 18:08 </t>
  </si>
  <si>
    <t> 0.2176 </t>
  </si>
  <si>
    <t>2442839.629 </t>
  </si>
  <si>
    <t> 02.03.1976 03:05 </t>
  </si>
  <si>
    <t> 0.227 </t>
  </si>
  <si>
    <t> BBS 27 </t>
  </si>
  <si>
    <t>2442859.454 </t>
  </si>
  <si>
    <t> 21.03.1976 22:53 </t>
  </si>
  <si>
    <t> 0.217 </t>
  </si>
  <si>
    <t>2442869.371 </t>
  </si>
  <si>
    <t> 31.03.1976 20:54 </t>
  </si>
  <si>
    <t> M.Winiarski </t>
  </si>
  <si>
    <t> AN 301.327 </t>
  </si>
  <si>
    <t>2443024.724 </t>
  </si>
  <si>
    <t> 03.09.1976 05:22 </t>
  </si>
  <si>
    <t> 0.198 </t>
  </si>
  <si>
    <t>2443024.744 </t>
  </si>
  <si>
    <t> 03.09.1976 05:51 </t>
  </si>
  <si>
    <t> 0.218 </t>
  </si>
  <si>
    <t> D.Ruokonen </t>
  </si>
  <si>
    <t>2443034.649 </t>
  </si>
  <si>
    <t> 13.09.1976 03:34 </t>
  </si>
  <si>
    <t> 0.206 </t>
  </si>
  <si>
    <t>2443100.752 </t>
  </si>
  <si>
    <t> 18.11.1976 06:02 </t>
  </si>
  <si>
    <t> 0.193 </t>
  </si>
  <si>
    <t>2443100.757 </t>
  </si>
  <si>
    <t> 18.11.1976 06:10 </t>
  </si>
  <si>
    <t>2443213.157 </t>
  </si>
  <si>
    <t> 10.03.1977 15:46 </t>
  </si>
  <si>
    <t> 0.202 </t>
  </si>
  <si>
    <t> K.Hirosawa </t>
  </si>
  <si>
    <t>VSB 47 </t>
  </si>
  <si>
    <t>2443216.4567 </t>
  </si>
  <si>
    <t> 13.03.1977 22:57 </t>
  </si>
  <si>
    <t> 0.1957 </t>
  </si>
  <si>
    <t>2443219.755 </t>
  </si>
  <si>
    <t> 17.03.1977 06:07 </t>
  </si>
  <si>
    <t> 0.188 </t>
  </si>
  <si>
    <t>2443259.4335 </t>
  </si>
  <si>
    <t> 25.04.1977 22:24 </t>
  </si>
  <si>
    <t> 0.1974 </t>
  </si>
  <si>
    <t>2443292.503 </t>
  </si>
  <si>
    <t> 29.05.1977 00:04 </t>
  </si>
  <si>
    <t> 0.209 </t>
  </si>
  <si>
    <t> BBS 33 </t>
  </si>
  <si>
    <t>2443391.662 </t>
  </si>
  <si>
    <t> 05.09.1977 03:53 </t>
  </si>
  <si>
    <t> 0.195 </t>
  </si>
  <si>
    <t> BBS 35 </t>
  </si>
  <si>
    <t>2443517.281 </t>
  </si>
  <si>
    <t> 08.01.1978 18:44 </t>
  </si>
  <si>
    <t> 0.194 </t>
  </si>
  <si>
    <t> R.Germann </t>
  </si>
  <si>
    <t> BBS 36 </t>
  </si>
  <si>
    <t>2443629.662 </t>
  </si>
  <si>
    <t> 01.05.1978 03:53 </t>
  </si>
  <si>
    <t> 0.179 </t>
  </si>
  <si>
    <t>2443983.386 </t>
  </si>
  <si>
    <t> 19.04.1979 21:15 </t>
  </si>
  <si>
    <t> 0.184 </t>
  </si>
  <si>
    <t> BBS 43 </t>
  </si>
  <si>
    <t>2444016.4274 </t>
  </si>
  <si>
    <t> 22.05.1979 22:15 </t>
  </si>
  <si>
    <t> 0.1677 </t>
  </si>
  <si>
    <t>2444019.725 </t>
  </si>
  <si>
    <t> 26.05.1979 05:24 </t>
  </si>
  <si>
    <t> 0.159 </t>
  </si>
  <si>
    <t>2444223.031 </t>
  </si>
  <si>
    <t> 15.12.1979 12:44 </t>
  </si>
  <si>
    <t> 0.160 </t>
  </si>
  <si>
    <t>2444472.599 </t>
  </si>
  <si>
    <t> 21.08.1980 02:22 </t>
  </si>
  <si>
    <t> 0.142 </t>
  </si>
  <si>
    <t> BBS 49 </t>
  </si>
  <si>
    <t>2444581.703 </t>
  </si>
  <si>
    <t> 08.12.1980 04:52 </t>
  </si>
  <si>
    <t> 0.155 </t>
  </si>
  <si>
    <t> BBS 52 </t>
  </si>
  <si>
    <t>2444614.745 </t>
  </si>
  <si>
    <t> 10.01.1981 05:52 </t>
  </si>
  <si>
    <t> 0.139 </t>
  </si>
  <si>
    <t>2444852.772 </t>
  </si>
  <si>
    <t> 05.09.1981 06:31 </t>
  </si>
  <si>
    <t> 0.150 </t>
  </si>
  <si>
    <t> E.Halbach </t>
  </si>
  <si>
    <t>2444869.295 </t>
  </si>
  <si>
    <t> 21.09.1981 19:04 </t>
  </si>
  <si>
    <t> 0.144 </t>
  </si>
  <si>
    <t> BBS 56 </t>
  </si>
  <si>
    <t>2444885.812 </t>
  </si>
  <si>
    <t> 08.10.1981 07:29 </t>
  </si>
  <si>
    <t> 0.132 </t>
  </si>
  <si>
    <t>2444902.338 </t>
  </si>
  <si>
    <t> 24.10.1981 20:06 </t>
  </si>
  <si>
    <t> 0.129 </t>
  </si>
  <si>
    <t> BBS 57 </t>
  </si>
  <si>
    <t>2444902.3477 </t>
  </si>
  <si>
    <t> 24.10.1981 20:20 </t>
  </si>
  <si>
    <t> 0.1389 </t>
  </si>
  <si>
    <t>2444938.698 </t>
  </si>
  <si>
    <t> 30.11.1981 04:45 </t>
  </si>
  <si>
    <t> 0.126 </t>
  </si>
  <si>
    <t>2444968.444 </t>
  </si>
  <si>
    <t> 29.12.1981 22:39 </t>
  </si>
  <si>
    <t> 0.120 </t>
  </si>
  <si>
    <t> BBS 58 </t>
  </si>
  <si>
    <t>2444988.280 </t>
  </si>
  <si>
    <t> 18.01.1982 18:43 </t>
  </si>
  <si>
    <t> 0.121 </t>
  </si>
  <si>
    <t>2444988.287 </t>
  </si>
  <si>
    <t> 18.01.1982 18:53 </t>
  </si>
  <si>
    <t> 0.128 </t>
  </si>
  <si>
    <t>2445011.433 </t>
  </si>
  <si>
    <t> 10.02.1982 22:23 </t>
  </si>
  <si>
    <t> 0.133 </t>
  </si>
  <si>
    <t> BBS 59 </t>
  </si>
  <si>
    <t>2445054.385 </t>
  </si>
  <si>
    <t> 25.03.1982 21:14 </t>
  </si>
  <si>
    <t> 0.110 </t>
  </si>
  <si>
    <t>2445064.312 </t>
  </si>
  <si>
    <t> 04.04.1982 19:29 </t>
  </si>
  <si>
    <t> BBS 60 </t>
  </si>
  <si>
    <t>2445097.396 </t>
  </si>
  <si>
    <t> 07.05.1982 21:30 </t>
  </si>
  <si>
    <t> 0.146 </t>
  </si>
  <si>
    <t>2445259.356 </t>
  </si>
  <si>
    <t> 16.10.1982 20:32 </t>
  </si>
  <si>
    <t> 0.123 </t>
  </si>
  <si>
    <t> J.Silhan </t>
  </si>
  <si>
    <t> BRNO 26 </t>
  </si>
  <si>
    <t>2445302.324 </t>
  </si>
  <si>
    <t> 28.11.1982 19:46 </t>
  </si>
  <si>
    <t> 0.116 </t>
  </si>
  <si>
    <t> L.Mossakovskaya </t>
  </si>
  <si>
    <t> AC 1547.15 </t>
  </si>
  <si>
    <t>2445325.4740 </t>
  </si>
  <si>
    <t> 21.12.1982 23:22 </t>
  </si>
  <si>
    <t> 0.1254 </t>
  </si>
  <si>
    <t>2445338.709 </t>
  </si>
  <si>
    <t> 04.01.1983 05:00 </t>
  </si>
  <si>
    <t> 0.137 </t>
  </si>
  <si>
    <t>2445345.3082 </t>
  </si>
  <si>
    <t> 10.01.1983 19:23 </t>
  </si>
  <si>
    <t> 0.1249 </t>
  </si>
  <si>
    <t>2445345.314 </t>
  </si>
  <si>
    <t> 10.01.1983 19:32 </t>
  </si>
  <si>
    <t> 0.131 </t>
  </si>
  <si>
    <t> BBS 64 </t>
  </si>
  <si>
    <t>2445360.193 </t>
  </si>
  <si>
    <t> 25.01.1983 16:37 </t>
  </si>
  <si>
    <t> 0.134 </t>
  </si>
  <si>
    <t>2445368.452 </t>
  </si>
  <si>
    <t> 02.02.1983 22:50 </t>
  </si>
  <si>
    <t> BBS 65 </t>
  </si>
  <si>
    <t>2445401.506 </t>
  </si>
  <si>
    <t> 08.03.1983 00:08 </t>
  </si>
  <si>
    <t> 0.124 </t>
  </si>
  <si>
    <t>2445649.412 </t>
  </si>
  <si>
    <t> 10.11.1983 21:53 </t>
  </si>
  <si>
    <t> 0.097 </t>
  </si>
  <si>
    <t> M.Kohl </t>
  </si>
  <si>
    <t> BBS 69 </t>
  </si>
  <si>
    <t>2445659.357 </t>
  </si>
  <si>
    <t> 20.11.1983 20:34 </t>
  </si>
  <si>
    <t> 0.125 </t>
  </si>
  <si>
    <t>2445672.565 </t>
  </si>
  <si>
    <t> 04.12.1983 01:33 </t>
  </si>
  <si>
    <t> 0.109 </t>
  </si>
  <si>
    <t> S.Golias </t>
  </si>
  <si>
    <t> I.Hradilova </t>
  </si>
  <si>
    <t> P.Troubil </t>
  </si>
  <si>
    <t>2445672.578 </t>
  </si>
  <si>
    <t> 04.12.1983 01:52 </t>
  </si>
  <si>
    <t> 0.122 </t>
  </si>
  <si>
    <t>2445702.315 </t>
  </si>
  <si>
    <t> 02.01.1984 19:33 </t>
  </si>
  <si>
    <t> 0.107 </t>
  </si>
  <si>
    <t> BBS 70 </t>
  </si>
  <si>
    <t>2446059.346 </t>
  </si>
  <si>
    <t> 24.12.1984 20:18 </t>
  </si>
  <si>
    <t> 0.114 </t>
  </si>
  <si>
    <t> BRNO 27 </t>
  </si>
  <si>
    <t>2446105.619 </t>
  </si>
  <si>
    <t> 09.02.1985 02:51 </t>
  </si>
  <si>
    <t> 0.106 </t>
  </si>
  <si>
    <t>2446373.360 </t>
  </si>
  <si>
    <t> 03.11.1985 20:38 </t>
  </si>
  <si>
    <t> 0.079 </t>
  </si>
  <si>
    <t> BBS 79 </t>
  </si>
  <si>
    <t>2446442.803 </t>
  </si>
  <si>
    <t> 12.01.1986 07:16 </t>
  </si>
  <si>
    <t> 0.101 </t>
  </si>
  <si>
    <t> D.Williams </t>
  </si>
  <si>
    <t>2446561.794 </t>
  </si>
  <si>
    <t> 11.05.1986 07:03 </t>
  </si>
  <si>
    <t> 0.084 </t>
  </si>
  <si>
    <t> P.Atwood </t>
  </si>
  <si>
    <t>2446756.816 </t>
  </si>
  <si>
    <t> 22.11.1986 07:35 </t>
  </si>
  <si>
    <t> 0.065 </t>
  </si>
  <si>
    <t>2446763.454 </t>
  </si>
  <si>
    <t> 28.11.1986 22:53 </t>
  </si>
  <si>
    <t> 0.091 </t>
  </si>
  <si>
    <t> BBS 82 </t>
  </si>
  <si>
    <t>2446809.727 </t>
  </si>
  <si>
    <t> 14.01.1987 05:26 </t>
  </si>
  <si>
    <t> 0.083 </t>
  </si>
  <si>
    <t>2446819.652 </t>
  </si>
  <si>
    <t> 24.01.1987 03:38 </t>
  </si>
  <si>
    <t>2446875.840 </t>
  </si>
  <si>
    <t> 21.03.1987 08:09 </t>
  </si>
  <si>
    <t> 0.081 </t>
  </si>
  <si>
    <t>2446885.762 </t>
  </si>
  <si>
    <t> 31.03.1987 06:17 </t>
  </si>
  <si>
    <t> 0.085 </t>
  </si>
  <si>
    <t>2446925.443 </t>
  </si>
  <si>
    <t> 09.05.1987 22:37 </t>
  </si>
  <si>
    <t> BBS 84 </t>
  </si>
  <si>
    <t>2447087.373 </t>
  </si>
  <si>
    <t> 18.10.1987 20:57 </t>
  </si>
  <si>
    <t> 0.044 </t>
  </si>
  <si>
    <t> E.Blättler </t>
  </si>
  <si>
    <t> BBS 86 </t>
  </si>
  <si>
    <t>2447209.714 </t>
  </si>
  <si>
    <t> 18.02.1988 05:08 </t>
  </si>
  <si>
    <t> 0.071 </t>
  </si>
  <si>
    <t>2447219.649 </t>
  </si>
  <si>
    <t> 28.02.1988 03:34 </t>
  </si>
  <si>
    <t> 0.088 </t>
  </si>
  <si>
    <t> BBS 87 </t>
  </si>
  <si>
    <t>2447391.487 </t>
  </si>
  <si>
    <t> 17.08.1988 23:41 </t>
  </si>
  <si>
    <t> 0.026 </t>
  </si>
  <si>
    <t> J.Zahajsky </t>
  </si>
  <si>
    <t> BRNO 30 </t>
  </si>
  <si>
    <t>2447391.518 </t>
  </si>
  <si>
    <t> 18.08.1988 00:25 </t>
  </si>
  <si>
    <t> 0.057 </t>
  </si>
  <si>
    <t> A.Dedoch </t>
  </si>
  <si>
    <t>2447391.523 </t>
  </si>
  <si>
    <t> 18.08.1988 00:33 </t>
  </si>
  <si>
    <t> 0.062 </t>
  </si>
  <si>
    <t> V.Wagner </t>
  </si>
  <si>
    <t>2447540.266 </t>
  </si>
  <si>
    <t> 13.01.1989 18:23 </t>
  </si>
  <si>
    <t> 0.045 </t>
  </si>
  <si>
    <t> BBS 91 </t>
  </si>
  <si>
    <t>2447629.5426 </t>
  </si>
  <si>
    <t> 13.04.1989 01:01 </t>
  </si>
  <si>
    <t> 0.0653 </t>
  </si>
  <si>
    <t>IBVS 5675 </t>
  </si>
  <si>
    <t>2448290.661 </t>
  </si>
  <si>
    <t> 03.02.1991 03:51 </t>
  </si>
  <si>
    <t> 0.028 </t>
  </si>
  <si>
    <t> BBS 97 </t>
  </si>
  <si>
    <t>2448290.694 </t>
  </si>
  <si>
    <t> 03.02.1991 04:39 </t>
  </si>
  <si>
    <t> 0.061 </t>
  </si>
  <si>
    <t>2448330.357 </t>
  </si>
  <si>
    <t> 14.03.1991 20:34 </t>
  </si>
  <si>
    <t> 0.054 </t>
  </si>
  <si>
    <t> BBS 100 </t>
  </si>
  <si>
    <t>2448624.573 </t>
  </si>
  <si>
    <t> 03.01.1992 01:45 </t>
  </si>
  <si>
    <t> 0.056 </t>
  </si>
  <si>
    <t>2448624.583 </t>
  </si>
  <si>
    <t> 03.01.1992 01:59 </t>
  </si>
  <si>
    <t> 0.066 </t>
  </si>
  <si>
    <t>2448677.450 </t>
  </si>
  <si>
    <t> 24.02.1992 22:48 </t>
  </si>
  <si>
    <t> 0.040 </t>
  </si>
  <si>
    <t>2448700.604 </t>
  </si>
  <si>
    <t> 19.03.1992 02:29 </t>
  </si>
  <si>
    <t>2448882.412 </t>
  </si>
  <si>
    <t> 16.09.1992 21:53 </t>
  </si>
  <si>
    <t> BBS 102 </t>
  </si>
  <si>
    <t>2448885.713 </t>
  </si>
  <si>
    <t> 20.09.1992 05:06 </t>
  </si>
  <si>
    <t> 0.039 </t>
  </si>
  <si>
    <t>2449249.355 </t>
  </si>
  <si>
    <t> 18.09.1993 20:31 </t>
  </si>
  <si>
    <t> 0.046 </t>
  </si>
  <si>
    <t> BBS 105 </t>
  </si>
  <si>
    <t>2449401.439 </t>
  </si>
  <si>
    <t> 17.02.1994 22:32 </t>
  </si>
  <si>
    <t> 0.064 </t>
  </si>
  <si>
    <t> BBS 106 </t>
  </si>
  <si>
    <t>2449480.749 </t>
  </si>
  <si>
    <t> 08.05.1994 05:58 </t>
  </si>
  <si>
    <t> 0.035 </t>
  </si>
  <si>
    <t>2449599.742 </t>
  </si>
  <si>
    <t> 04.09.1994 05:48 </t>
  </si>
  <si>
    <t> 0.020 </t>
  </si>
  <si>
    <t>2449685.710 </t>
  </si>
  <si>
    <t> 29.11.1994 05:02 </t>
  </si>
  <si>
    <t> 0.038 </t>
  </si>
  <si>
    <t>2449692.3205 </t>
  </si>
  <si>
    <t> 05.12.1994 19:41 </t>
  </si>
  <si>
    <t> 0.0365 </t>
  </si>
  <si>
    <t>2449771.6575 </t>
  </si>
  <si>
    <t> 23.02.1995 03:46 </t>
  </si>
  <si>
    <t> 0.0348 </t>
  </si>
  <si>
    <t>2449773.3198 </t>
  </si>
  <si>
    <t> 24.02.1995 19:40 </t>
  </si>
  <si>
    <t> 0.0442 </t>
  </si>
  <si>
    <t>2449781.585 </t>
  </si>
  <si>
    <t> 05.03.1995 02:02 </t>
  </si>
  <si>
    <t> BBS 108 </t>
  </si>
  <si>
    <t>2450158.390 </t>
  </si>
  <si>
    <t> 15.03.1996 21:21 </t>
  </si>
  <si>
    <t> -0.009 </t>
  </si>
  <si>
    <t> BBS 111 </t>
  </si>
  <si>
    <t>2450234.451 </t>
  </si>
  <si>
    <t> 30.05.1996 22:49 </t>
  </si>
  <si>
    <t> 0.019 </t>
  </si>
  <si>
    <t> BBS 112 </t>
  </si>
  <si>
    <t>2450353.452 </t>
  </si>
  <si>
    <t> 26.09.1996 22:50 </t>
  </si>
  <si>
    <t> 0.012 </t>
  </si>
  <si>
    <t> BBS 113 </t>
  </si>
  <si>
    <t>2450376.599 </t>
  </si>
  <si>
    <t> 20.10.1996 02:22 </t>
  </si>
  <si>
    <t> AOEB 10 </t>
  </si>
  <si>
    <t>2450482.390 </t>
  </si>
  <si>
    <t> 02.02.1997 21:21 </t>
  </si>
  <si>
    <t> 0.025 </t>
  </si>
  <si>
    <t> BBS 114 </t>
  </si>
  <si>
    <t>2450482.393 </t>
  </si>
  <si>
    <t> 02.02.1997 21:25 </t>
  </si>
  <si>
    <t>2450518.763 </t>
  </si>
  <si>
    <t> 11.03.1997 06:18 </t>
  </si>
  <si>
    <t> 0.034 </t>
  </si>
  <si>
    <t>2450541.889 </t>
  </si>
  <si>
    <t> 03.04.1997 09:20 </t>
  </si>
  <si>
    <t>2450614.628 </t>
  </si>
  <si>
    <t> 15.06.1997 03:04 </t>
  </si>
  <si>
    <t> 0.031 </t>
  </si>
  <si>
    <t>2450690.653 </t>
  </si>
  <si>
    <t> 30.08.1997 03:40 </t>
  </si>
  <si>
    <t> 0.023 </t>
  </si>
  <si>
    <t>2450700.558 </t>
  </si>
  <si>
    <t> 09.09.1997 01:23 </t>
  </si>
  <si>
    <t> 0.011 </t>
  </si>
  <si>
    <t> BBS 116 </t>
  </si>
  <si>
    <t>2450776.602 </t>
  </si>
  <si>
    <t> 24.11.1997 02:26 </t>
  </si>
  <si>
    <t> 0.022 </t>
  </si>
  <si>
    <t>2450809.664 </t>
  </si>
  <si>
    <t> 27.12.1997 03:56 </t>
  </si>
  <si>
    <t>C </t>
  </si>
  <si>
    <t>ns</t>
  </si>
  <si>
    <t> S.Cook </t>
  </si>
  <si>
    <t>2450872.4672 </t>
  </si>
  <si>
    <t> 27.02.1998 23:12 </t>
  </si>
  <si>
    <t> 0.0197 </t>
  </si>
  <si>
    <t> T.Borkovits </t>
  </si>
  <si>
    <t>IBVS 4633/4653 </t>
  </si>
  <si>
    <t>2450882.388 </t>
  </si>
  <si>
    <t> 09.03.1998 21:18 </t>
  </si>
  <si>
    <t> BBS 117 </t>
  </si>
  <si>
    <t>2450928.670 </t>
  </si>
  <si>
    <t> 25.04.1998 04:04 </t>
  </si>
  <si>
    <t> 0.024 </t>
  </si>
  <si>
    <t>2451034.455 </t>
  </si>
  <si>
    <t> 08.08.1998 22:55 </t>
  </si>
  <si>
    <t> BBS 118 </t>
  </si>
  <si>
    <t>2451133.6194 </t>
  </si>
  <si>
    <t> 16.11.1998 02:51 </t>
  </si>
  <si>
    <t> 0.0153 </t>
  </si>
  <si>
    <t>IBVS 4967 </t>
  </si>
  <si>
    <t>2451140.244 </t>
  </si>
  <si>
    <t> 22.11.1998 17:51 </t>
  </si>
  <si>
    <t> BBS 119 </t>
  </si>
  <si>
    <t>2451196.428 </t>
  </si>
  <si>
    <t> 17.01.1999 22:16 </t>
  </si>
  <si>
    <t> 0.014 </t>
  </si>
  <si>
    <t>2451315.4352 </t>
  </si>
  <si>
    <t> 16.05.1999 22:26 </t>
  </si>
  <si>
    <t> 0.0132 </t>
  </si>
  <si>
    <t>2451434.427 </t>
  </si>
  <si>
    <t> 12.09.1999 22:14 </t>
  </si>
  <si>
    <t> BBS 121 </t>
  </si>
  <si>
    <t>2451470.8049 </t>
  </si>
  <si>
    <t> 19.10.1999 07:19 </t>
  </si>
  <si>
    <t> 0.0113 </t>
  </si>
  <si>
    <t> R.H.Nelson </t>
  </si>
  <si>
    <t>IBVS 4840 </t>
  </si>
  <si>
    <t>2451814.596 </t>
  </si>
  <si>
    <t> 27.09.2000 02:18 </t>
  </si>
  <si>
    <t> 0.001 </t>
  </si>
  <si>
    <t> BBS 123 </t>
  </si>
  <si>
    <t>2451854.273 </t>
  </si>
  <si>
    <t> 05.11.2000 18:33 </t>
  </si>
  <si>
    <t> 0.009 </t>
  </si>
  <si>
    <t> BBS 124 </t>
  </si>
  <si>
    <t>2451976.5834 </t>
  </si>
  <si>
    <t> 08.03.2001 02:00 </t>
  </si>
  <si>
    <t> 0.0054 </t>
  </si>
  <si>
    <t> S.Dvorak </t>
  </si>
  <si>
    <t>2452148.492 </t>
  </si>
  <si>
    <t> 26.08.2001 23:48 </t>
  </si>
  <si>
    <t> 0.013 </t>
  </si>
  <si>
    <t> BBS 126 </t>
  </si>
  <si>
    <t>2452234.440 </t>
  </si>
  <si>
    <t> 20.11.2001 22:33 </t>
  </si>
  <si>
    <t> BBS 127 </t>
  </si>
  <si>
    <t>2452505.504 </t>
  </si>
  <si>
    <t> 19.08.2002 00:05 </t>
  </si>
  <si>
    <t> BBS 128 </t>
  </si>
  <si>
    <t>2452558.3989 </t>
  </si>
  <si>
    <t> 10.10.2002 21:34 </t>
  </si>
  <si>
    <t> 0.0036 </t>
  </si>
  <si>
    <t> T.Borkovits et al. </t>
  </si>
  <si>
    <t>IBVS 5835 </t>
  </si>
  <si>
    <t>2452647.649 </t>
  </si>
  <si>
    <t> 08.01.2003 03:34 </t>
  </si>
  <si>
    <t> -0.002 </t>
  </si>
  <si>
    <t> BBS 129 </t>
  </si>
  <si>
    <t>2452687.3230 </t>
  </si>
  <si>
    <t> 16.02.2003 19:45 </t>
  </si>
  <si>
    <t> 0.0023 </t>
  </si>
  <si>
    <t>2452862.519 </t>
  </si>
  <si>
    <t> 11.08.2003 00:27 </t>
  </si>
  <si>
    <t> -0.008 </t>
  </si>
  <si>
    <t> BBS 130 </t>
  </si>
  <si>
    <t>2453282.347 </t>
  </si>
  <si>
    <t> 03.10.2004 20:19 </t>
  </si>
  <si>
    <t> -0.014 </t>
  </si>
  <si>
    <t>OEJV 0003 </t>
  </si>
  <si>
    <t>2453298.892 </t>
  </si>
  <si>
    <t> 20.10.2004 09:24 </t>
  </si>
  <si>
    <t> 0.002 </t>
  </si>
  <si>
    <t>2453394.755 </t>
  </si>
  <si>
    <t> 24.01.2005 06:07 </t>
  </si>
  <si>
    <t>2453462.5272 </t>
  </si>
  <si>
    <t> 02.04.2005 00:39 </t>
  </si>
  <si>
    <t> 0.0011 </t>
  </si>
  <si>
    <t>-I</t>
  </si>
  <si>
    <t> F.Agerer </t>
  </si>
  <si>
    <t>BAVM 173 </t>
  </si>
  <si>
    <t>2453589.7988 </t>
  </si>
  <si>
    <t> 07.08.2005 07:10 </t>
  </si>
  <si>
    <t>329</t>
  </si>
  <si>
    <t> 0.0002 </t>
  </si>
  <si>
    <t>2453758.3911 </t>
  </si>
  <si>
    <t> 22.01.2006 21:23 </t>
  </si>
  <si>
    <t>380</t>
  </si>
  <si>
    <t> -0.0023 </t>
  </si>
  <si>
    <t> M.&amp; C.Rätz </t>
  </si>
  <si>
    <t>BAVM 186 </t>
  </si>
  <si>
    <t>2453824.5101 </t>
  </si>
  <si>
    <t> 30.03.2006 00:14 </t>
  </si>
  <si>
    <t>400</t>
  </si>
  <si>
    <t> I.B.Biro et al. </t>
  </si>
  <si>
    <t>IBVS 5753 </t>
  </si>
  <si>
    <t>2453867.4840 </t>
  </si>
  <si>
    <t> 11.05.2006 23:36 </t>
  </si>
  <si>
    <t>413</t>
  </si>
  <si>
    <t> -0.0001 </t>
  </si>
  <si>
    <t>BAVM 178 </t>
  </si>
  <si>
    <t>2454039.3840 </t>
  </si>
  <si>
    <t> 30.10.2006 21:12 </t>
  </si>
  <si>
    <t>465</t>
  </si>
  <si>
    <t> -0.0007 </t>
  </si>
  <si>
    <t>2454085.66571 </t>
  </si>
  <si>
    <t> 16.12.2006 03:58 </t>
  </si>
  <si>
    <t>479</t>
  </si>
  <si>
    <t> 0.00009 </t>
  </si>
  <si>
    <t> L.Brát </t>
  </si>
  <si>
    <t>OEJV 0074 </t>
  </si>
  <si>
    <t>2454201.3678 </t>
  </si>
  <si>
    <t> 10.04.2007 20:49 </t>
  </si>
  <si>
    <t>514</t>
  </si>
  <si>
    <t> S.Dogru et al. </t>
  </si>
  <si>
    <t>IBVS 5893 </t>
  </si>
  <si>
    <t>2454201.3690 </t>
  </si>
  <si>
    <t> 10.04.2007 20:51 </t>
  </si>
  <si>
    <t>2454224.5087 </t>
  </si>
  <si>
    <t> 04.05.2007 00:12 </t>
  </si>
  <si>
    <t>521</t>
  </si>
  <si>
    <t> 0.0003 </t>
  </si>
  <si>
    <t>2454366.6551 </t>
  </si>
  <si>
    <t> 23.09.2007 03:43 </t>
  </si>
  <si>
    <t>564</t>
  </si>
  <si>
    <t> -0.0018 </t>
  </si>
  <si>
    <t>JAAVSO 36(2);171 </t>
  </si>
  <si>
    <t>2454452.6082 </t>
  </si>
  <si>
    <t> 18.12.2007 02:35 </t>
  </si>
  <si>
    <t>590</t>
  </si>
  <si>
    <t> 0.0010 </t>
  </si>
  <si>
    <t>2454561.6996 </t>
  </si>
  <si>
    <t> 05.04.2008 04:47 </t>
  </si>
  <si>
    <t>623</t>
  </si>
  <si>
    <t> 0.0017 </t>
  </si>
  <si>
    <t>o</t>
  </si>
  <si>
    <t>JAAVSO 36(2);186 </t>
  </si>
  <si>
    <t>2454670.7915 </t>
  </si>
  <si>
    <t> 23.07.2008 06:59 </t>
  </si>
  <si>
    <t>656</t>
  </si>
  <si>
    <t> 0.0028 </t>
  </si>
  <si>
    <t>2454799.7163 </t>
  </si>
  <si>
    <t> 29.11.2008 05:11 </t>
  </si>
  <si>
    <t>695</t>
  </si>
  <si>
    <t> 0.0022 </t>
  </si>
  <si>
    <t> JAAVSO 37;44 </t>
  </si>
  <si>
    <t>2454844.3441 </t>
  </si>
  <si>
    <t> 12.01.2009 20:15 </t>
  </si>
  <si>
    <t>708.5</t>
  </si>
  <si>
    <t> 0.0020 </t>
  </si>
  <si>
    <t>BAVM 209 </t>
  </si>
  <si>
    <t>2454925.3356 </t>
  </si>
  <si>
    <t> 03.04.2009 20:03 </t>
  </si>
  <si>
    <t>733</t>
  </si>
  <si>
    <t> 0.0019 </t>
  </si>
  <si>
    <t>2454991.4519 </t>
  </si>
  <si>
    <t> 08.06.2009 22:50 </t>
  </si>
  <si>
    <t>753</t>
  </si>
  <si>
    <t> 0.0026 </t>
  </si>
  <si>
    <t>2455123.6826 </t>
  </si>
  <si>
    <t> 19.10.2009 04:22 </t>
  </si>
  <si>
    <t>793</t>
  </si>
  <si>
    <t> 0.0021 </t>
  </si>
  <si>
    <t> JAAVSO 38;120 </t>
  </si>
  <si>
    <t>2455275.7513 </t>
  </si>
  <si>
    <t> 20.03.2010 06:01 </t>
  </si>
  <si>
    <t>839</t>
  </si>
  <si>
    <t> 0.0049 </t>
  </si>
  <si>
    <t> R.Sabo </t>
  </si>
  <si>
    <t> JAAVSO 39;94 </t>
  </si>
  <si>
    <t>2455424.5094 </t>
  </si>
  <si>
    <t> 16.08.2010 00:13 </t>
  </si>
  <si>
    <t>884</t>
  </si>
  <si>
    <t> 0.0029 </t>
  </si>
  <si>
    <t>m</t>
  </si>
  <si>
    <t>IBVS 5988 </t>
  </si>
  <si>
    <t>2455573.2684 </t>
  </si>
  <si>
    <t> 11.01.2011 18:26 </t>
  </si>
  <si>
    <t>929</t>
  </si>
  <si>
    <t> 0.0018 </t>
  </si>
  <si>
    <t>2455624.5320 </t>
  </si>
  <si>
    <t> 04.03.2011 00:46 </t>
  </si>
  <si>
    <t>944.5</t>
  </si>
  <si>
    <t> 0.0258 </t>
  </si>
  <si>
    <t>BAVM 220 </t>
  </si>
  <si>
    <t>2455923.6781 </t>
  </si>
  <si>
    <t> 28.12.2011 04:16 </t>
  </si>
  <si>
    <t>1035</t>
  </si>
  <si>
    <t> -0.0012 </t>
  </si>
  <si>
    <t> JAAVSO 40;975 </t>
  </si>
  <si>
    <t>2455966.6554 </t>
  </si>
  <si>
    <t> 09.02.2012 03:43 </t>
  </si>
  <si>
    <t>1048</t>
  </si>
  <si>
    <t> JAAVSO 41;122 </t>
  </si>
  <si>
    <t>2456019.5478 </t>
  </si>
  <si>
    <t> 02.04.2012 01:08 </t>
  </si>
  <si>
    <t>1064</t>
  </si>
  <si>
    <t> 0.0009 </t>
  </si>
  <si>
    <t>BAVM 231 </t>
  </si>
  <si>
    <t>2456260.8679 </t>
  </si>
  <si>
    <t> 29.11.2012 08:49 </t>
  </si>
  <si>
    <t>1137</t>
  </si>
  <si>
    <t> -0.0010 </t>
  </si>
  <si>
    <t> J.A.Howell </t>
  </si>
  <si>
    <t> JAAVSO 43-1 </t>
  </si>
  <si>
    <t>2456541.8563 </t>
  </si>
  <si>
    <t> 06.09.2013 08:33 </t>
  </si>
  <si>
    <t>1222</t>
  </si>
  <si>
    <t> -0.0039 </t>
  </si>
  <si>
    <t> JAAVSO 41;328 </t>
  </si>
  <si>
    <t>2457090.6107 </t>
  </si>
  <si>
    <t> 09.03.2015 02:39 </t>
  </si>
  <si>
    <t>1388</t>
  </si>
  <si>
    <t> -0.0089 </t>
  </si>
  <si>
    <t>s5</t>
  </si>
  <si>
    <t>s6</t>
  </si>
  <si>
    <t>s7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</si>
  <si>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</si>
  <si>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</si>
  <si>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</si>
  <si>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BAD?</t>
  </si>
  <si>
    <t>JAVSO 43, 77</t>
  </si>
  <si>
    <t>JAVSO..43…77</t>
  </si>
  <si>
    <t>JAVSO..44…69</t>
  </si>
  <si>
    <t>JAVSO..46…79 (2018)</t>
  </si>
  <si>
    <t>JAVSO..48…87</t>
  </si>
  <si>
    <t>JAVSO 49, 108</t>
  </si>
  <si>
    <t>JAVSO, 50, 133</t>
  </si>
  <si>
    <t>22/02/1890</t>
  </si>
  <si>
    <t>28/01/1893</t>
  </si>
  <si>
    <t>26/02/1893</t>
  </si>
  <si>
    <t>26/12/1896</t>
  </si>
  <si>
    <t>08/11/1897</t>
  </si>
  <si>
    <t>18/11/1897</t>
  </si>
  <si>
    <t>13/04/1898</t>
  </si>
  <si>
    <t>21/02/1899</t>
  </si>
  <si>
    <t>24/02/1899</t>
  </si>
  <si>
    <t>JAAVSO52#1</t>
  </si>
  <si>
    <t xml:space="preserve">Mag </t>
  </si>
  <si>
    <t>Next ToM-P</t>
  </si>
  <si>
    <t>Next ToM-S</t>
  </si>
  <si>
    <t>VSX</t>
  </si>
  <si>
    <t>10.50-12.24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</si>
</sst>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"/>
    <numFmt numFmtId="166" formatCode="0.000"/>
    <numFmt numFmtId="167" formatCode="0.E+00"/>
    <numFmt numFmtId="168" formatCode="0.0%"/>
    <numFmt numFmtId="169" formatCode="0.00000"/>
    <numFmt numFmtId="170" formatCode="0.000E+00"/>
  </numFmts>
  <fonts count="5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30" fillId="0" borderId="0"/>
    <xf numFmtId="0" fontId="9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216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5" fillId="0" borderId="0" xfId="0" applyFont="1" applyAlignmen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6" fillId="0" borderId="0" xfId="0" applyFont="1" applyAlignment="1"/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/>
    <xf numFmtId="0" fontId="7" fillId="0" borderId="0" xfId="0" applyFont="1">
      <alignment vertical="top"/>
    </xf>
    <xf numFmtId="0" fontId="7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4" fillId="0" borderId="0" xfId="0" applyFont="1" applyAlignment="1"/>
    <xf numFmtId="0" fontId="0" fillId="0" borderId="0" xfId="0">
      <alignment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17" xfId="0" applyFont="1" applyBorder="1" applyAlignment="1"/>
    <xf numFmtId="0" fontId="6" fillId="0" borderId="18" xfId="0" applyFont="1" applyBorder="1" applyAlignment="1"/>
    <xf numFmtId="0" fontId="17" fillId="0" borderId="0" xfId="0" applyFont="1">
      <alignment vertical="top"/>
    </xf>
    <xf numFmtId="0" fontId="6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9" xfId="0" applyFont="1" applyBorder="1">
      <alignment vertical="top"/>
    </xf>
    <xf numFmtId="0" fontId="20" fillId="0" borderId="20" xfId="0" applyFont="1" applyBorder="1">
      <alignment vertical="top"/>
    </xf>
    <xf numFmtId="0" fontId="11" fillId="0" borderId="11" xfId="0" applyFont="1" applyBorder="1">
      <alignment vertical="top"/>
    </xf>
    <xf numFmtId="167" fontId="11" fillId="0" borderId="11" xfId="0" applyNumberFormat="1" applyFont="1" applyBorder="1" applyAlignment="1">
      <alignment horizontal="center"/>
    </xf>
    <xf numFmtId="16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1" xfId="0" applyFont="1" applyBorder="1">
      <alignment vertical="top"/>
    </xf>
    <xf numFmtId="0" fontId="20" fillId="0" borderId="22" xfId="0" applyFont="1" applyBorder="1">
      <alignment vertical="top"/>
    </xf>
    <xf numFmtId="0" fontId="11" fillId="0" borderId="12" xfId="0" applyFont="1" applyBorder="1">
      <alignment vertical="top"/>
    </xf>
    <xf numFmtId="167" fontId="11" fillId="0" borderId="12" xfId="0" applyNumberFormat="1" applyFont="1" applyBorder="1" applyAlignment="1">
      <alignment horizontal="center"/>
    </xf>
    <xf numFmtId="0" fontId="6" fillId="0" borderId="23" xfId="0" applyFont="1" applyBorder="1">
      <alignment vertical="top"/>
    </xf>
    <xf numFmtId="0" fontId="20" fillId="0" borderId="24" xfId="0" applyFont="1" applyBorder="1">
      <alignment vertical="top"/>
    </xf>
    <xf numFmtId="0" fontId="11" fillId="0" borderId="13" xfId="0" applyFont="1" applyBorder="1">
      <alignment vertical="top"/>
    </xf>
    <xf numFmtId="167" fontId="11" fillId="0" borderId="13" xfId="0" applyNumberFormat="1" applyFont="1" applyBorder="1" applyAlignment="1">
      <alignment horizontal="center"/>
    </xf>
    <xf numFmtId="0" fontId="19" fillId="0" borderId="10" xfId="0" applyFont="1" applyBorder="1">
      <alignment vertical="top"/>
    </xf>
    <xf numFmtId="0" fontId="0" fillId="0" borderId="10" xfId="0" applyBorder="1">
      <alignment vertical="top"/>
    </xf>
    <xf numFmtId="0" fontId="2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5" xfId="0" applyFont="1" applyBorder="1">
      <alignment vertical="top"/>
    </xf>
    <xf numFmtId="0" fontId="6" fillId="0" borderId="5" xfId="0" applyFont="1" applyBorder="1">
      <alignment vertical="top"/>
    </xf>
    <xf numFmtId="0" fontId="10" fillId="0" borderId="0" xfId="0" applyFont="1">
      <alignment vertical="top"/>
    </xf>
    <xf numFmtId="10" fontId="10" fillId="0" borderId="0" xfId="0" applyNumberFormat="1" applyFont="1">
      <alignment vertical="top"/>
    </xf>
    <xf numFmtId="168" fontId="10" fillId="0" borderId="0" xfId="0" applyNumberFormat="1" applyFont="1">
      <alignment vertical="top"/>
    </xf>
    <xf numFmtId="10" fontId="9" fillId="0" borderId="0" xfId="0" applyNumberFormat="1" applyFo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11" fontId="24" fillId="0" borderId="0" xfId="0" applyNumberFormat="1" applyFont="1" applyAlignment="1"/>
    <xf numFmtId="14" fontId="24" fillId="0" borderId="0" xfId="0" applyNumberFormat="1" applyFont="1" applyAlignment="1"/>
    <xf numFmtId="0" fontId="4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3" fillId="0" borderId="0" xfId="0" applyFont="1">
      <alignment vertical="top"/>
    </xf>
    <xf numFmtId="0" fontId="21" fillId="0" borderId="0" xfId="0" applyFont="1">
      <alignment vertical="top"/>
    </xf>
    <xf numFmtId="0" fontId="21" fillId="0" borderId="0" xfId="0" applyFont="1" applyAlignment="1"/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2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7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7" fillId="25" borderId="26" xfId="0" applyFont="1" applyFill="1" applyBorder="1" applyAlignment="1">
      <alignment horizontal="left" vertical="top" wrapText="1" indent="1"/>
    </xf>
    <xf numFmtId="0" fontId="7" fillId="25" borderId="26" xfId="0" applyFont="1" applyFill="1" applyBorder="1" applyAlignment="1">
      <alignment horizontal="center" vertical="top" wrapText="1"/>
    </xf>
    <xf numFmtId="0" fontId="7" fillId="25" borderId="26" xfId="0" applyFont="1" applyFill="1" applyBorder="1" applyAlignment="1">
      <alignment horizontal="right" vertical="top" wrapText="1"/>
    </xf>
    <xf numFmtId="0" fontId="27" fillId="25" borderId="26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29" fillId="26" borderId="0" xfId="0" applyFont="1" applyFill="1" applyAlignment="1"/>
    <xf numFmtId="0" fontId="6" fillId="0" borderId="15" xfId="0" applyFont="1" applyBorder="1" applyAlignment="1"/>
    <xf numFmtId="0" fontId="0" fillId="0" borderId="27" xfId="0" applyBorder="1" applyAlignment="1"/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9" xfId="0" applyBorder="1" applyAlignment="1"/>
    <xf numFmtId="0" fontId="11" fillId="0" borderId="28" xfId="0" applyFont="1" applyBorder="1" applyAlignment="1"/>
    <xf numFmtId="0" fontId="0" fillId="0" borderId="28" xfId="0" applyBorder="1" applyAlignment="1">
      <alignment horizontal="right"/>
    </xf>
    <xf numFmtId="0" fontId="0" fillId="0" borderId="20" xfId="0" applyBorder="1" applyAlignment="1"/>
    <xf numFmtId="0" fontId="9" fillId="0" borderId="0" xfId="0" applyFont="1" applyAlignment="1"/>
    <xf numFmtId="0" fontId="0" fillId="26" borderId="19" xfId="0" applyFill="1" applyBorder="1" applyAlignment="1"/>
    <xf numFmtId="0" fontId="9" fillId="26" borderId="20" xfId="0" applyFont="1" applyFill="1" applyBorder="1" applyAlignment="1"/>
    <xf numFmtId="0" fontId="29" fillId="0" borderId="11" xfId="0" applyFont="1" applyBorder="1" applyAlignment="1"/>
    <xf numFmtId="0" fontId="0" fillId="0" borderId="22" xfId="0" applyBorder="1" applyAlignment="1"/>
    <xf numFmtId="0" fontId="0" fillId="26" borderId="21" xfId="0" applyFill="1" applyBorder="1" applyAlignment="1"/>
    <xf numFmtId="0" fontId="9" fillId="26" borderId="22" xfId="0" applyFont="1" applyFill="1" applyBorder="1" applyAlignment="1"/>
    <xf numFmtId="0" fontId="29" fillId="0" borderId="12" xfId="0" applyFont="1" applyBorder="1" applyAlignment="1"/>
    <xf numFmtId="0" fontId="0" fillId="27" borderId="21" xfId="0" applyFill="1" applyBorder="1" applyAlignment="1"/>
    <xf numFmtId="0" fontId="9" fillId="28" borderId="22" xfId="0" applyFont="1" applyFill="1" applyBorder="1" applyAlignment="1"/>
    <xf numFmtId="0" fontId="9" fillId="27" borderId="21" xfId="0" applyFont="1" applyFill="1" applyBorder="1" applyAlignment="1"/>
    <xf numFmtId="0" fontId="0" fillId="26" borderId="23" xfId="0" applyFill="1" applyBorder="1" applyAlignment="1"/>
    <xf numFmtId="0" fontId="9" fillId="26" borderId="24" xfId="0" applyFont="1" applyFill="1" applyBorder="1" applyAlignment="1"/>
    <xf numFmtId="0" fontId="29" fillId="0" borderId="13" xfId="0" applyFont="1" applyBorder="1" applyAlignment="1"/>
    <xf numFmtId="0" fontId="0" fillId="0" borderId="21" xfId="0" applyBorder="1" applyAlignment="1"/>
    <xf numFmtId="0" fontId="0" fillId="0" borderId="21" xfId="0" applyBorder="1" applyAlignment="1">
      <alignment horizontal="left"/>
    </xf>
    <xf numFmtId="0" fontId="14" fillId="0" borderId="21" xfId="0" applyFont="1" applyBorder="1" applyAlignment="1"/>
    <xf numFmtId="2" fontId="11" fillId="0" borderId="0" xfId="0" applyNumberFormat="1" applyFont="1" applyAlignment="1"/>
    <xf numFmtId="1" fontId="11" fillId="0" borderId="0" xfId="0" applyNumberFormat="1" applyFont="1" applyAlignment="1"/>
    <xf numFmtId="170" fontId="11" fillId="0" borderId="0" xfId="0" applyNumberFormat="1" applyFont="1" applyAlignment="1"/>
    <xf numFmtId="0" fontId="9" fillId="0" borderId="23" xfId="0" applyFont="1" applyBorder="1" applyAlignment="1"/>
    <xf numFmtId="0" fontId="33" fillId="28" borderId="10" xfId="0" applyFont="1" applyFill="1" applyBorder="1" applyAlignment="1"/>
    <xf numFmtId="0" fontId="0" fillId="0" borderId="10" xfId="0" applyBorder="1" applyAlignment="1"/>
    <xf numFmtId="0" fontId="0" fillId="0" borderId="24" xfId="0" applyBorder="1" applyAlignment="1"/>
    <xf numFmtId="0" fontId="3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>
      <alignment vertical="top"/>
    </xf>
    <xf numFmtId="0" fontId="51" fillId="0" borderId="0" xfId="42" applyFont="1" applyAlignment="1">
      <alignment wrapText="1"/>
    </xf>
    <xf numFmtId="0" fontId="51" fillId="0" borderId="0" xfId="42" applyFont="1" applyAlignment="1">
      <alignment horizontal="center" wrapText="1"/>
    </xf>
    <xf numFmtId="0" fontId="51" fillId="0" borderId="0" xfId="42" applyFont="1" applyAlignment="1">
      <alignment horizontal="left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9" fontId="5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42" applyFont="1" applyAlignment="1">
      <alignment horizontal="left" vertical="center" wrapText="1"/>
    </xf>
    <xf numFmtId="0" fontId="16" fillId="0" borderId="0" xfId="42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>
      <alignment horizontal="left"/>
    </xf>
    <xf numFmtId="0" fontId="0" fillId="0" borderId="29" xfId="0" applyBorder="1" applyAlignment="1">
      <alignment horizontal="left"/>
    </xf>
    <xf numFmtId="0" fontId="55" fillId="0" borderId="32" xfId="0" applyFont="1" applyBorder="1" applyAlignment="1">
      <alignment horizontal="right" vertical="center"/>
    </xf>
    <xf numFmtId="0" fontId="55" fillId="0" borderId="34" xfId="0" applyFont="1" applyBorder="1" applyAlignment="1">
      <alignment horizontal="right" vertical="center"/>
    </xf>
    <xf numFmtId="0" fontId="9" fillId="29" borderId="30" xfId="0" applyFont="1" applyFill="1" applyBorder="1" applyAlignment="1">
      <alignment horizontal="right" vertical="center"/>
    </xf>
    <xf numFmtId="0" fontId="9" fillId="29" borderId="31" xfId="0" applyFont="1" applyFill="1" applyBorder="1" applyAlignment="1">
      <alignment horizontal="center" vertical="center"/>
    </xf>
    <xf numFmtId="0" fontId="56" fillId="0" borderId="3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22" fontId="56" fillId="0" borderId="33" xfId="0" applyNumberFormat="1" applyFont="1" applyBorder="1" applyAlignment="1">
      <alignment horizontal="right" vertical="center"/>
    </xf>
    <xf numFmtId="22" fontId="56" fillId="0" borderId="35" xfId="0" applyNumberFormat="1" applyFont="1" applyBorder="1" applyAlignment="1">
      <alignment horizontal="right" vertical="center"/>
    </xf>
    <xf numFmtId="0" fontId="57" fillId="0" borderId="33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1558107638291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12804897110948682"/>
          <c:w val="0.85298520086369756"/>
          <c:h val="0.62804971544176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134">
                  <c:v>0.60613440000088303</c:v>
                </c:pt>
                <c:pt idx="135">
                  <c:v>0.56150999999954365</c:v>
                </c:pt>
                <c:pt idx="136">
                  <c:v>0.59891440000137663</c:v>
                </c:pt>
                <c:pt idx="137">
                  <c:v>0.58019200000126148</c:v>
                </c:pt>
                <c:pt idx="138">
                  <c:v>0.57331880000128876</c:v>
                </c:pt>
                <c:pt idx="139">
                  <c:v>0.5416060000025027</c:v>
                </c:pt>
                <c:pt idx="140">
                  <c:v>0.54922840000290307</c:v>
                </c:pt>
                <c:pt idx="141">
                  <c:v>0.51125719999981811</c:v>
                </c:pt>
                <c:pt idx="142">
                  <c:v>0.50603240000054939</c:v>
                </c:pt>
                <c:pt idx="143">
                  <c:v>0.48507080000126734</c:v>
                </c:pt>
                <c:pt idx="144">
                  <c:v>0.4858219999987341</c:v>
                </c:pt>
                <c:pt idx="145">
                  <c:v>0.49632439999913913</c:v>
                </c:pt>
                <c:pt idx="146">
                  <c:v>0.45707559999937075</c:v>
                </c:pt>
                <c:pt idx="147">
                  <c:v>0.47270480000224779</c:v>
                </c:pt>
                <c:pt idx="148">
                  <c:v>0.46764039999834495</c:v>
                </c:pt>
                <c:pt idx="149">
                  <c:v>0.45504959999743733</c:v>
                </c:pt>
                <c:pt idx="150">
                  <c:v>0.45096600000033504</c:v>
                </c:pt>
                <c:pt idx="151">
                  <c:v>0.43421959999977844</c:v>
                </c:pt>
                <c:pt idx="152">
                  <c:v>0.37734239999917918</c:v>
                </c:pt>
                <c:pt idx="153">
                  <c:v>0.36740479999934905</c:v>
                </c:pt>
                <c:pt idx="154">
                  <c:v>0.35653160000219941</c:v>
                </c:pt>
                <c:pt idx="155">
                  <c:v>0.35590719999891007</c:v>
                </c:pt>
                <c:pt idx="156">
                  <c:v>0.23350240000218037</c:v>
                </c:pt>
                <c:pt idx="157">
                  <c:v>0.19985199999791803</c:v>
                </c:pt>
                <c:pt idx="158">
                  <c:v>0.21486159999767551</c:v>
                </c:pt>
                <c:pt idx="159">
                  <c:v>0.25136399999973946</c:v>
                </c:pt>
                <c:pt idx="160">
                  <c:v>0.26061760000084178</c:v>
                </c:pt>
                <c:pt idx="161">
                  <c:v>0.24411999999938416</c:v>
                </c:pt>
                <c:pt idx="162">
                  <c:v>0.21942639999906532</c:v>
                </c:pt>
                <c:pt idx="163">
                  <c:v>0.21018239999830257</c:v>
                </c:pt>
                <c:pt idx="164">
                  <c:v>0.22293839999838383</c:v>
                </c:pt>
                <c:pt idx="165">
                  <c:v>0.23193840000021737</c:v>
                </c:pt>
                <c:pt idx="166">
                  <c:v>0.20708919999742648</c:v>
                </c:pt>
                <c:pt idx="167">
                  <c:v>0.21346959999937098</c:v>
                </c:pt>
                <c:pt idx="169">
                  <c:v>0.21174720000271918</c:v>
                </c:pt>
                <c:pt idx="170">
                  <c:v>0.22612279999884777</c:v>
                </c:pt>
                <c:pt idx="171">
                  <c:v>0.1727519999985816</c:v>
                </c:pt>
                <c:pt idx="172">
                  <c:v>0.20425919999979669</c:v>
                </c:pt>
                <c:pt idx="173">
                  <c:v>0.1761564000044018</c:v>
                </c:pt>
                <c:pt idx="174">
                  <c:v>0.1900344000023324</c:v>
                </c:pt>
                <c:pt idx="175">
                  <c:v>0.19840999999723863</c:v>
                </c:pt>
                <c:pt idx="176">
                  <c:v>0.19580000000132713</c:v>
                </c:pt>
                <c:pt idx="177">
                  <c:v>0.20468280000204686</c:v>
                </c:pt>
                <c:pt idx="178">
                  <c:v>0.20245319999958156</c:v>
                </c:pt>
                <c:pt idx="179">
                  <c:v>0.20213519999379059</c:v>
                </c:pt>
                <c:pt idx="180">
                  <c:v>0.16991319999942789</c:v>
                </c:pt>
                <c:pt idx="182">
                  <c:v>9.6904400001221802E-2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A-4468-9FC5-4D04EB07FC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0.99345480000010866</c:v>
                </c:pt>
                <c:pt idx="1">
                  <c:v>0.99314919999960694</c:v>
                </c:pt>
                <c:pt idx="2">
                  <c:v>1.0225296000007802</c:v>
                </c:pt>
                <c:pt idx="3">
                  <c:v>1.0184083999993163</c:v>
                </c:pt>
                <c:pt idx="4">
                  <c:v>1.0264660000011645</c:v>
                </c:pt>
                <c:pt idx="5">
                  <c:v>1.0255928000024142</c:v>
                </c:pt>
                <c:pt idx="6">
                  <c:v>1.1441192000002047</c:v>
                </c:pt>
                <c:pt idx="7">
                  <c:v>1.0538012000033632</c:v>
                </c:pt>
                <c:pt idx="8">
                  <c:v>1.0261768000018492</c:v>
                </c:pt>
                <c:pt idx="9">
                  <c:v>1.0351220000029571</c:v>
                </c:pt>
                <c:pt idx="10">
                  <c:v>1.0146676000022126</c:v>
                </c:pt>
                <c:pt idx="11">
                  <c:v>1.0540528000001359</c:v>
                </c:pt>
                <c:pt idx="12">
                  <c:v>1.0406964000012522</c:v>
                </c:pt>
                <c:pt idx="13">
                  <c:v>1.0177348000015627</c:v>
                </c:pt>
                <c:pt idx="14">
                  <c:v>1.0359884000026796</c:v>
                </c:pt>
                <c:pt idx="15">
                  <c:v>1.0268711999997322</c:v>
                </c:pt>
                <c:pt idx="16">
                  <c:v>1.0031247999995685</c:v>
                </c:pt>
                <c:pt idx="17">
                  <c:v>1.046007599999939</c:v>
                </c:pt>
                <c:pt idx="18">
                  <c:v>1.0338068000019121</c:v>
                </c:pt>
                <c:pt idx="19">
                  <c:v>1.0243188000022201</c:v>
                </c:pt>
                <c:pt idx="20">
                  <c:v>1.0556992000001628</c:v>
                </c:pt>
                <c:pt idx="21">
                  <c:v>1.0272015999998985</c:v>
                </c:pt>
                <c:pt idx="22">
                  <c:v>1.046952799999417</c:v>
                </c:pt>
                <c:pt idx="23">
                  <c:v>0.99308440000095288</c:v>
                </c:pt>
                <c:pt idx="24">
                  <c:v>1.0165916000005382</c:v>
                </c:pt>
                <c:pt idx="25">
                  <c:v>1.0227184000013949</c:v>
                </c:pt>
                <c:pt idx="26">
                  <c:v>1.0278452000020479</c:v>
                </c:pt>
                <c:pt idx="27">
                  <c:v>1.0092208000023675</c:v>
                </c:pt>
                <c:pt idx="28">
                  <c:v>1.0073476000015944</c:v>
                </c:pt>
                <c:pt idx="29">
                  <c:v>1.0144744000026549</c:v>
                </c:pt>
                <c:pt idx="30">
                  <c:v>1.0222304000035365</c:v>
                </c:pt>
                <c:pt idx="31">
                  <c:v>1.0147375999986252</c:v>
                </c:pt>
                <c:pt idx="32">
                  <c:v>1.0014888000005158</c:v>
                </c:pt>
                <c:pt idx="33">
                  <c:v>1.0266155999997864</c:v>
                </c:pt>
                <c:pt idx="34">
                  <c:v>1.0273716000010609</c:v>
                </c:pt>
                <c:pt idx="35">
                  <c:v>0.99163000000044121</c:v>
                </c:pt>
                <c:pt idx="36">
                  <c:v>1.0118884000039543</c:v>
                </c:pt>
                <c:pt idx="37">
                  <c:v>1.0495176000040374</c:v>
                </c:pt>
                <c:pt idx="38">
                  <c:v>1.0062735999999859</c:v>
                </c:pt>
                <c:pt idx="39">
                  <c:v>1.0016684000001987</c:v>
                </c:pt>
                <c:pt idx="40">
                  <c:v>1.0109220000013011</c:v>
                </c:pt>
                <c:pt idx="41">
                  <c:v>0.96319479999874602</c:v>
                </c:pt>
                <c:pt idx="42">
                  <c:v>0.99494599999889033</c:v>
                </c:pt>
                <c:pt idx="43">
                  <c:v>0.98520439999992959</c:v>
                </c:pt>
                <c:pt idx="44">
                  <c:v>1.0110824000003049</c:v>
                </c:pt>
                <c:pt idx="45">
                  <c:v>1.0120824000005086</c:v>
                </c:pt>
                <c:pt idx="46">
                  <c:v>1.0025944000044547</c:v>
                </c:pt>
                <c:pt idx="47">
                  <c:v>0.99960400000054506</c:v>
                </c:pt>
                <c:pt idx="48">
                  <c:v>1.0154867999990529</c:v>
                </c:pt>
                <c:pt idx="49">
                  <c:v>0.98711600000024191</c:v>
                </c:pt>
                <c:pt idx="50">
                  <c:v>0.96100360000127694</c:v>
                </c:pt>
                <c:pt idx="51">
                  <c:v>0.98551080000106595</c:v>
                </c:pt>
                <c:pt idx="52">
                  <c:v>0.99476439999853028</c:v>
                </c:pt>
                <c:pt idx="53">
                  <c:v>0.99476919999870006</c:v>
                </c:pt>
                <c:pt idx="54">
                  <c:v>0.96602279999933671</c:v>
                </c:pt>
                <c:pt idx="55">
                  <c:v>0.99427640000067186</c:v>
                </c:pt>
                <c:pt idx="56">
                  <c:v>0.98965200000020559</c:v>
                </c:pt>
                <c:pt idx="57">
                  <c:v>0.99715920000016922</c:v>
                </c:pt>
                <c:pt idx="58">
                  <c:v>0.99904200000310084</c:v>
                </c:pt>
                <c:pt idx="59">
                  <c:v>0.99716880000414676</c:v>
                </c:pt>
                <c:pt idx="60">
                  <c:v>0.98529560000315541</c:v>
                </c:pt>
                <c:pt idx="61">
                  <c:v>0.99480279999988852</c:v>
                </c:pt>
                <c:pt idx="62">
                  <c:v>0.9881783999990148</c:v>
                </c:pt>
                <c:pt idx="63">
                  <c:v>1.0013051999994786</c:v>
                </c:pt>
                <c:pt idx="64">
                  <c:v>1.0193099999996775</c:v>
                </c:pt>
                <c:pt idx="65">
                  <c:v>0.99381720000019413</c:v>
                </c:pt>
                <c:pt idx="66">
                  <c:v>0.98619280000275467</c:v>
                </c:pt>
                <c:pt idx="67">
                  <c:v>0.98757320000004256</c:v>
                </c:pt>
                <c:pt idx="68">
                  <c:v>0.97994880000260309</c:v>
                </c:pt>
                <c:pt idx="69">
                  <c:v>0.98632920000090962</c:v>
                </c:pt>
                <c:pt idx="70">
                  <c:v>0.98732920000111335</c:v>
                </c:pt>
                <c:pt idx="71">
                  <c:v>0.98983160000352655</c:v>
                </c:pt>
                <c:pt idx="72">
                  <c:v>0.9779584000025352</c:v>
                </c:pt>
                <c:pt idx="73">
                  <c:v>0.9719680000016524</c:v>
                </c:pt>
                <c:pt idx="74">
                  <c:v>0.98273360000166576</c:v>
                </c:pt>
                <c:pt idx="75">
                  <c:v>0.9817432000018016</c:v>
                </c:pt>
                <c:pt idx="76">
                  <c:v>0.96111880000171368</c:v>
                </c:pt>
                <c:pt idx="77">
                  <c:v>0.97737240000424208</c:v>
                </c:pt>
                <c:pt idx="78">
                  <c:v>0.98049919999903068</c:v>
                </c:pt>
                <c:pt idx="79">
                  <c:v>0.98750880000079633</c:v>
                </c:pt>
                <c:pt idx="80">
                  <c:v>0.95001600000250619</c:v>
                </c:pt>
                <c:pt idx="81">
                  <c:v>0.97552320000249892</c:v>
                </c:pt>
                <c:pt idx="82">
                  <c:v>0.96040600000196719</c:v>
                </c:pt>
                <c:pt idx="83">
                  <c:v>0.97316199999841047</c:v>
                </c:pt>
                <c:pt idx="84">
                  <c:v>0.96228880000126082</c:v>
                </c:pt>
                <c:pt idx="85">
                  <c:v>0.96791799999846262</c:v>
                </c:pt>
                <c:pt idx="86">
                  <c:v>0.95767400000113412</c:v>
                </c:pt>
                <c:pt idx="87">
                  <c:v>0.96380080000017188</c:v>
                </c:pt>
                <c:pt idx="88">
                  <c:v>0.97292759999982081</c:v>
                </c:pt>
                <c:pt idx="89">
                  <c:v>0.96633199999996577</c:v>
                </c:pt>
                <c:pt idx="90">
                  <c:v>0.95783440000013798</c:v>
                </c:pt>
                <c:pt idx="91">
                  <c:v>0.96284400000149617</c:v>
                </c:pt>
                <c:pt idx="92">
                  <c:v>0.95209760000216193</c:v>
                </c:pt>
                <c:pt idx="93">
                  <c:v>0.95347320000291802</c:v>
                </c:pt>
                <c:pt idx="94">
                  <c:v>0.94485360000180663</c:v>
                </c:pt>
                <c:pt idx="95">
                  <c:v>0.94885360000262153</c:v>
                </c:pt>
                <c:pt idx="96">
                  <c:v>0.95035600000119302</c:v>
                </c:pt>
                <c:pt idx="97">
                  <c:v>0.9533560000018042</c:v>
                </c:pt>
                <c:pt idx="98">
                  <c:v>0.94998520000444842</c:v>
                </c:pt>
                <c:pt idx="99">
                  <c:v>0.9474923999987368</c:v>
                </c:pt>
                <c:pt idx="100">
                  <c:v>0.95561919999818201</c:v>
                </c:pt>
                <c:pt idx="101">
                  <c:v>0.93824840000161203</c:v>
                </c:pt>
                <c:pt idx="102">
                  <c:v>1.0112484000019322</c:v>
                </c:pt>
                <c:pt idx="103">
                  <c:v>0.94237520000024233</c:v>
                </c:pt>
                <c:pt idx="104">
                  <c:v>0.95387760000085109</c:v>
                </c:pt>
                <c:pt idx="105">
                  <c:v>0.9451312000019243</c:v>
                </c:pt>
                <c:pt idx="106">
                  <c:v>0.94913120000273921</c:v>
                </c:pt>
                <c:pt idx="107">
                  <c:v>0.90451640000173938</c:v>
                </c:pt>
                <c:pt idx="108">
                  <c:v>0.92464320000362932</c:v>
                </c:pt>
                <c:pt idx="109">
                  <c:v>0.92753559999982826</c:v>
                </c:pt>
                <c:pt idx="110">
                  <c:v>0.98292080000101123</c:v>
                </c:pt>
                <c:pt idx="111">
                  <c:v>0.94480360000306973</c:v>
                </c:pt>
                <c:pt idx="112">
                  <c:v>0.92270080000162125</c:v>
                </c:pt>
                <c:pt idx="113">
                  <c:v>0.92783720000079484</c:v>
                </c:pt>
                <c:pt idx="114">
                  <c:v>0.89884680000250228</c:v>
                </c:pt>
                <c:pt idx="115">
                  <c:v>0.91850480000357493</c:v>
                </c:pt>
                <c:pt idx="116">
                  <c:v>0.89277280000169412</c:v>
                </c:pt>
                <c:pt idx="117">
                  <c:v>0.91952880000098958</c:v>
                </c:pt>
                <c:pt idx="118">
                  <c:v>0.90166040000258363</c:v>
                </c:pt>
                <c:pt idx="119">
                  <c:v>0.91441160000249511</c:v>
                </c:pt>
                <c:pt idx="120">
                  <c:v>0.92053840000153286</c:v>
                </c:pt>
                <c:pt idx="121">
                  <c:v>0.91007920000265585</c:v>
                </c:pt>
                <c:pt idx="122">
                  <c:v>0.94895720000204165</c:v>
                </c:pt>
                <c:pt idx="123">
                  <c:v>0.87722520000170334</c:v>
                </c:pt>
                <c:pt idx="124">
                  <c:v>0.91035199999896577</c:v>
                </c:pt>
                <c:pt idx="125">
                  <c:v>0.88310320000164211</c:v>
                </c:pt>
                <c:pt idx="126">
                  <c:v>0.87524440000197501</c:v>
                </c:pt>
                <c:pt idx="127">
                  <c:v>0.8468620000021474</c:v>
                </c:pt>
                <c:pt idx="128">
                  <c:v>0.83091480000075535</c:v>
                </c:pt>
                <c:pt idx="129">
                  <c:v>0.82006560000445461</c:v>
                </c:pt>
                <c:pt idx="130">
                  <c:v>0.80772360000264598</c:v>
                </c:pt>
                <c:pt idx="131">
                  <c:v>0.80709920000299462</c:v>
                </c:pt>
                <c:pt idx="132">
                  <c:v>0.80211839999901713</c:v>
                </c:pt>
                <c:pt idx="133">
                  <c:v>0.80287440000029164</c:v>
                </c:pt>
                <c:pt idx="168">
                  <c:v>0.23022560000390513</c:v>
                </c:pt>
                <c:pt idx="181">
                  <c:v>0.11752400000113994</c:v>
                </c:pt>
                <c:pt idx="183">
                  <c:v>0.12318479999521514</c:v>
                </c:pt>
                <c:pt idx="184">
                  <c:v>0.10556999999971595</c:v>
                </c:pt>
                <c:pt idx="185">
                  <c:v>0.12057960000674939</c:v>
                </c:pt>
                <c:pt idx="186">
                  <c:v>7.0632399998430628E-2</c:v>
                </c:pt>
                <c:pt idx="188">
                  <c:v>7.3699599997780751E-2</c:v>
                </c:pt>
                <c:pt idx="195">
                  <c:v>6.7761999998765532E-2</c:v>
                </c:pt>
                <c:pt idx="196">
                  <c:v>3.1147200003033504E-2</c:v>
                </c:pt>
                <c:pt idx="198">
                  <c:v>7.4537200001941528E-2</c:v>
                </c:pt>
                <c:pt idx="200">
                  <c:v>6.8805200004135258E-2</c:v>
                </c:pt>
                <c:pt idx="201">
                  <c:v>5.2955999999539927E-2</c:v>
                </c:pt>
                <c:pt idx="202">
                  <c:v>5.3712000000814442E-2</c:v>
                </c:pt>
                <c:pt idx="204">
                  <c:v>5.9604399997624569E-2</c:v>
                </c:pt>
                <c:pt idx="206">
                  <c:v>3.8647599998512305E-2</c:v>
                </c:pt>
                <c:pt idx="208">
                  <c:v>3.1417999998666346E-2</c:v>
                </c:pt>
                <c:pt idx="210">
                  <c:v>4.7934800000803079E-2</c:v>
                </c:pt>
                <c:pt idx="211">
                  <c:v>6.3573599996743724E-2</c:v>
                </c:pt>
                <c:pt idx="212">
                  <c:v>-5.670400001690723E-3</c:v>
                </c:pt>
                <c:pt idx="213">
                  <c:v>-4.6703999978490174E-3</c:v>
                </c:pt>
                <c:pt idx="214">
                  <c:v>-4.6703999978490174E-3</c:v>
                </c:pt>
                <c:pt idx="215">
                  <c:v>-2.6703999974415638E-3</c:v>
                </c:pt>
                <c:pt idx="216">
                  <c:v>2.2236400000110734E-2</c:v>
                </c:pt>
                <c:pt idx="217">
                  <c:v>1.999239999713609E-2</c:v>
                </c:pt>
                <c:pt idx="218">
                  <c:v>2.3992399997950997E-2</c:v>
                </c:pt>
                <c:pt idx="219">
                  <c:v>2.8743599999870639E-2</c:v>
                </c:pt>
                <c:pt idx="220">
                  <c:v>1.3119200004439335E-2</c:v>
                </c:pt>
                <c:pt idx="221">
                  <c:v>1.8119200001819991E-2</c:v>
                </c:pt>
                <c:pt idx="223">
                  <c:v>5.7382399994821753E-2</c:v>
                </c:pt>
                <c:pt idx="224">
                  <c:v>1.554759999999078E-2</c:v>
                </c:pt>
                <c:pt idx="227">
                  <c:v>7.1315999957732856E-3</c:v>
                </c:pt>
                <c:pt idx="231">
                  <c:v>-2.1836000014445744E-3</c:v>
                </c:pt>
                <c:pt idx="233">
                  <c:v>1.5484000003198162E-2</c:v>
                </c:pt>
                <c:pt idx="234">
                  <c:v>1.5484000003198162E-2</c:v>
                </c:pt>
                <c:pt idx="237">
                  <c:v>9.1660000034607947E-3</c:v>
                </c:pt>
                <c:pt idx="238">
                  <c:v>7.9219999970518984E-3</c:v>
                </c:pt>
                <c:pt idx="239">
                  <c:v>5.931599996984005E-3</c:v>
                </c:pt>
                <c:pt idx="240">
                  <c:v>7.2800001362338662E-5</c:v>
                </c:pt>
                <c:pt idx="241">
                  <c:v>-2.0443999965209514E-3</c:v>
                </c:pt>
                <c:pt idx="242">
                  <c:v>3.7116000021342188E-3</c:v>
                </c:pt>
                <c:pt idx="245">
                  <c:v>7.6231999992160127E-3</c:v>
                </c:pt>
                <c:pt idx="246">
                  <c:v>1.0393600001407322E-2</c:v>
                </c:pt>
                <c:pt idx="247">
                  <c:v>-7.3432000062894076E-3</c:v>
                </c:pt>
                <c:pt idx="248">
                  <c:v>1.5919999714242294E-4</c:v>
                </c:pt>
                <c:pt idx="251">
                  <c:v>-4.4172000052640215E-3</c:v>
                </c:pt>
                <c:pt idx="252">
                  <c:v>-7.0416000016848557E-3</c:v>
                </c:pt>
                <c:pt idx="253">
                  <c:v>-2.0415999970282428E-3</c:v>
                </c:pt>
                <c:pt idx="254">
                  <c:v>1.3958399998955429E-2</c:v>
                </c:pt>
                <c:pt idx="255">
                  <c:v>-4.5534400000178721E-2</c:v>
                </c:pt>
                <c:pt idx="257">
                  <c:v>7.8604000009363517E-3</c:v>
                </c:pt>
                <c:pt idx="259">
                  <c:v>2.6480000087758526E-4</c:v>
                </c:pt>
                <c:pt idx="260">
                  <c:v>-1.5476799999305513E-2</c:v>
                </c:pt>
                <c:pt idx="261">
                  <c:v>-3.476799996860791E-3</c:v>
                </c:pt>
                <c:pt idx="263">
                  <c:v>9.532800002489239E-3</c:v>
                </c:pt>
                <c:pt idx="264">
                  <c:v>7.8639999992446974E-4</c:v>
                </c:pt>
                <c:pt idx="266">
                  <c:v>9.1319999773986638E-4</c:v>
                </c:pt>
                <c:pt idx="269">
                  <c:v>-1.0433600000396837E-2</c:v>
                </c:pt>
                <c:pt idx="270">
                  <c:v>9.5663999964017421E-3</c:v>
                </c:pt>
                <c:pt idx="271">
                  <c:v>-2.3068000009516254E-3</c:v>
                </c:pt>
                <c:pt idx="272">
                  <c:v>-1.1794799997005612E-2</c:v>
                </c:pt>
                <c:pt idx="273">
                  <c:v>-6.7947999996249564E-3</c:v>
                </c:pt>
                <c:pt idx="274">
                  <c:v>1.9755999965127558E-3</c:v>
                </c:pt>
                <c:pt idx="276">
                  <c:v>-1.1273200005234685E-2</c:v>
                </c:pt>
                <c:pt idx="278">
                  <c:v>1.2989999995625112E-2</c:v>
                </c:pt>
                <c:pt idx="280">
                  <c:v>3.2579999970039353E-3</c:v>
                </c:pt>
                <c:pt idx="281">
                  <c:v>8.5308000052464195E-3</c:v>
                </c:pt>
                <c:pt idx="283">
                  <c:v>-1.6988000061246566E-3</c:v>
                </c:pt>
                <c:pt idx="285">
                  <c:v>2.0490399998379871E-2</c:v>
                </c:pt>
                <c:pt idx="287">
                  <c:v>-2.3780000046826899E-3</c:v>
                </c:pt>
                <c:pt idx="289">
                  <c:v>1.0792000030050986E-3</c:v>
                </c:pt>
                <c:pt idx="291">
                  <c:v>1.9474000000627711E-2</c:v>
                </c:pt>
                <c:pt idx="292">
                  <c:v>5.230000002484303E-3</c:v>
                </c:pt>
                <c:pt idx="293">
                  <c:v>2.7273199993942399E-2</c:v>
                </c:pt>
                <c:pt idx="294">
                  <c:v>2.2151199998916127E-2</c:v>
                </c:pt>
                <c:pt idx="295">
                  <c:v>1.1029199995391537E-2</c:v>
                </c:pt>
                <c:pt idx="296">
                  <c:v>8.907200004614424E-3</c:v>
                </c:pt>
                <c:pt idx="298">
                  <c:v>7.0387999949161895E-3</c:v>
                </c:pt>
                <c:pt idx="299">
                  <c:v>2.4192000055336393E-3</c:v>
                </c:pt>
                <c:pt idx="301">
                  <c:v>4.6728000015718862E-3</c:v>
                </c:pt>
                <c:pt idx="302">
                  <c:v>1.1672799999359995E-2</c:v>
                </c:pt>
                <c:pt idx="303">
                  <c:v>1.8301999996765517E-2</c:v>
                </c:pt>
                <c:pt idx="304">
                  <c:v>-2.8151999940746464E-3</c:v>
                </c:pt>
                <c:pt idx="306">
                  <c:v>7.3115999985020608E-3</c:v>
                </c:pt>
                <c:pt idx="307">
                  <c:v>3.5067600001639221E-2</c:v>
                </c:pt>
                <c:pt idx="308">
                  <c:v>1.947199999995064E-2</c:v>
                </c:pt>
                <c:pt idx="309">
                  <c:v>1.4354799997818191E-2</c:v>
                </c:pt>
                <c:pt idx="312">
                  <c:v>3.7486400004127063E-2</c:v>
                </c:pt>
                <c:pt idx="314">
                  <c:v>3.1237600000167731E-2</c:v>
                </c:pt>
                <c:pt idx="315">
                  <c:v>3.4927799999422859E-2</c:v>
                </c:pt>
                <c:pt idx="317">
                  <c:v>2.9866799995943438E-2</c:v>
                </c:pt>
                <c:pt idx="319">
                  <c:v>2.7622800000244752E-2</c:v>
                </c:pt>
                <c:pt idx="320">
                  <c:v>-7.1605999983148649E-3</c:v>
                </c:pt>
                <c:pt idx="321">
                  <c:v>1.179279999632854E-2</c:v>
                </c:pt>
                <c:pt idx="322">
                  <c:v>3.9919600007124245E-2</c:v>
                </c:pt>
                <c:pt idx="323">
                  <c:v>2.5422000006074086E-2</c:v>
                </c:pt>
                <c:pt idx="324">
                  <c:v>2.5422000006074086E-2</c:v>
                </c:pt>
                <c:pt idx="325">
                  <c:v>2.5422000006074086E-2</c:v>
                </c:pt>
                <c:pt idx="326">
                  <c:v>3.8422000005084556E-2</c:v>
                </c:pt>
                <c:pt idx="327">
                  <c:v>2.4802400002954528E-2</c:v>
                </c:pt>
                <c:pt idx="328">
                  <c:v>1.213619999907678E-2</c:v>
                </c:pt>
                <c:pt idx="329">
                  <c:v>4.5213999983388931E-3</c:v>
                </c:pt>
                <c:pt idx="330">
                  <c:v>-3.5180000122636557E-4</c:v>
                </c:pt>
                <c:pt idx="331">
                  <c:v>4.8367199997301213E-2</c:v>
                </c:pt>
                <c:pt idx="332">
                  <c:v>4.2625599999155384E-2</c:v>
                </c:pt>
                <c:pt idx="333">
                  <c:v>2.8049200001987629E-2</c:v>
                </c:pt>
                <c:pt idx="334">
                  <c:v>5.2936799998860806E-2</c:v>
                </c:pt>
                <c:pt idx="335">
                  <c:v>4.1458400002738927E-2</c:v>
                </c:pt>
                <c:pt idx="336">
                  <c:v>3.1618799999705516E-2</c:v>
                </c:pt>
                <c:pt idx="337">
                  <c:v>5.836999999883119E-2</c:v>
                </c:pt>
                <c:pt idx="338">
                  <c:v>5.262840000068536E-2</c:v>
                </c:pt>
                <c:pt idx="339">
                  <c:v>6.0755200000130571E-2</c:v>
                </c:pt>
                <c:pt idx="340">
                  <c:v>5.3140399999392685E-2</c:v>
                </c:pt>
                <c:pt idx="341">
                  <c:v>5.8267200001864694E-2</c:v>
                </c:pt>
                <c:pt idx="342">
                  <c:v>7.1774399999412708E-2</c:v>
                </c:pt>
                <c:pt idx="343">
                  <c:v>2.617879999888828E-2</c:v>
                </c:pt>
                <c:pt idx="344">
                  <c:v>5.9075999997730833E-2</c:v>
                </c:pt>
                <c:pt idx="345">
                  <c:v>7.7202799999213312E-2</c:v>
                </c:pt>
                <c:pt idx="346">
                  <c:v>2.2733999998308718E-2</c:v>
                </c:pt>
                <c:pt idx="347">
                  <c:v>5.3733999993710313E-2</c:v>
                </c:pt>
                <c:pt idx="348">
                  <c:v>5.8733999998366926E-2</c:v>
                </c:pt>
                <c:pt idx="349">
                  <c:v>4.8636000006808899E-2</c:v>
                </c:pt>
                <c:pt idx="352">
                  <c:v>6.6897199998493306E-2</c:v>
                </c:pt>
                <c:pt idx="353">
                  <c:v>9.9897200001578312E-2</c:v>
                </c:pt>
                <c:pt idx="354">
                  <c:v>9.5404400002735201E-2</c:v>
                </c:pt>
                <c:pt idx="355">
                  <c:v>0.11083279999729712</c:v>
                </c:pt>
                <c:pt idx="356">
                  <c:v>0.12083279999933438</c:v>
                </c:pt>
                <c:pt idx="357">
                  <c:v>9.7842399998626206E-2</c:v>
                </c:pt>
                <c:pt idx="358">
                  <c:v>0.11247159999766154</c:v>
                </c:pt>
                <c:pt idx="359">
                  <c:v>0.11112959999445593</c:v>
                </c:pt>
                <c:pt idx="360">
                  <c:v>0.1065052000049036</c:v>
                </c:pt>
                <c:pt idx="361">
                  <c:v>0.12982120000378927</c:v>
                </c:pt>
                <c:pt idx="362">
                  <c:v>0.1550987999944482</c:v>
                </c:pt>
                <c:pt idx="363">
                  <c:v>0.13011320000077831</c:v>
                </c:pt>
                <c:pt idx="364">
                  <c:v>0.12063479999778792</c:v>
                </c:pt>
                <c:pt idx="365">
                  <c:v>0.14240040000004228</c:v>
                </c:pt>
                <c:pt idx="369">
                  <c:v>0.15429279999807477</c:v>
                </c:pt>
                <c:pt idx="370">
                  <c:v>0.11811119999765651</c:v>
                </c:pt>
                <c:pt idx="371">
                  <c:v>0.14974999999685679</c:v>
                </c:pt>
                <c:pt idx="372">
                  <c:v>0.14827159999549622</c:v>
                </c:pt>
                <c:pt idx="373">
                  <c:v>0.1559008000040194</c:v>
                </c:pt>
                <c:pt idx="374">
                  <c:v>0.16692000000330154</c:v>
                </c:pt>
                <c:pt idx="375">
                  <c:v>0.16992000000027474</c:v>
                </c:pt>
                <c:pt idx="376">
                  <c:v>0.17805159999988973</c:v>
                </c:pt>
                <c:pt idx="377">
                  <c:v>0.16468080000049667</c:v>
                </c:pt>
                <c:pt idx="378">
                  <c:v>0.17994399999588495</c:v>
                </c:pt>
                <c:pt idx="379">
                  <c:v>0.17558279999502702</c:v>
                </c:pt>
                <c:pt idx="380">
                  <c:v>0.16370959999767365</c:v>
                </c:pt>
                <c:pt idx="381">
                  <c:v>0.17834839999704855</c:v>
                </c:pt>
                <c:pt idx="382">
                  <c:v>0.18410439999570372</c:v>
                </c:pt>
                <c:pt idx="385">
                  <c:v>0.18436759999895003</c:v>
                </c:pt>
                <c:pt idx="386">
                  <c:v>0.18762599999899976</c:v>
                </c:pt>
                <c:pt idx="387">
                  <c:v>0.19264520000433549</c:v>
                </c:pt>
                <c:pt idx="389">
                  <c:v>0.20166439999593422</c:v>
                </c:pt>
                <c:pt idx="390">
                  <c:v>0.19004960000165738</c:v>
                </c:pt>
                <c:pt idx="392">
                  <c:v>0.18409280000196304</c:v>
                </c:pt>
                <c:pt idx="394">
                  <c:v>0.20628679999936139</c:v>
                </c:pt>
                <c:pt idx="395">
                  <c:v>0.21579400000337046</c:v>
                </c:pt>
                <c:pt idx="397">
                  <c:v>0.23422240000218153</c:v>
                </c:pt>
                <c:pt idx="398">
                  <c:v>0.23598800000036135</c:v>
                </c:pt>
                <c:pt idx="399">
                  <c:v>0.23878719999629539</c:v>
                </c:pt>
                <c:pt idx="401">
                  <c:v>0.24193799999920884</c:v>
                </c:pt>
                <c:pt idx="406">
                  <c:v>0.26005319999967469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A-4468-9FC5-4D04EB07FCE3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187">
                  <c:v>6.9365999996080063E-2</c:v>
                </c:pt>
                <c:pt idx="189">
                  <c:v>6.1901799999759533E-2</c:v>
                </c:pt>
                <c:pt idx="190">
                  <c:v>5.9074800003145356E-2</c:v>
                </c:pt>
                <c:pt idx="191">
                  <c:v>5.6384399998933077E-2</c:v>
                </c:pt>
                <c:pt idx="192">
                  <c:v>5.9423400001833215E-2</c:v>
                </c:pt>
                <c:pt idx="193">
                  <c:v>5.7286799994471949E-2</c:v>
                </c:pt>
                <c:pt idx="194">
                  <c:v>5.6640399998286739E-2</c:v>
                </c:pt>
                <c:pt idx="197">
                  <c:v>4.4466599996667355E-2</c:v>
                </c:pt>
                <c:pt idx="199">
                  <c:v>4.5105200006219093E-2</c:v>
                </c:pt>
                <c:pt idx="203">
                  <c:v>3.807760000199778E-2</c:v>
                </c:pt>
                <c:pt idx="205">
                  <c:v>3.453359999548411E-2</c:v>
                </c:pt>
                <c:pt idx="207">
                  <c:v>2.884240000275895E-2</c:v>
                </c:pt>
                <c:pt idx="209">
                  <c:v>3.0098400005954318E-2</c:v>
                </c:pt>
                <c:pt idx="222">
                  <c:v>2.1399600002041552E-2</c:v>
                </c:pt>
                <c:pt idx="225">
                  <c:v>1.6952400001173373E-2</c:v>
                </c:pt>
                <c:pt idx="226">
                  <c:v>1.5593600001011509E-2</c:v>
                </c:pt>
                <c:pt idx="228">
                  <c:v>9.0583999990485609E-3</c:v>
                </c:pt>
                <c:pt idx="229">
                  <c:v>4.1995999999926426E-3</c:v>
                </c:pt>
                <c:pt idx="230">
                  <c:v>5.2708000002894551E-3</c:v>
                </c:pt>
                <c:pt idx="232">
                  <c:v>-6.7768000008072704E-3</c:v>
                </c:pt>
                <c:pt idx="235">
                  <c:v>2.0040000526932999E-4</c:v>
                </c:pt>
                <c:pt idx="236">
                  <c:v>9.2147999966982752E-3</c:v>
                </c:pt>
                <c:pt idx="243">
                  <c:v>5.3308000060496852E-3</c:v>
                </c:pt>
                <c:pt idx="244">
                  <c:v>1.6231999979936518E-3</c:v>
                </c:pt>
                <c:pt idx="249">
                  <c:v>-9.6775999991223216E-3</c:v>
                </c:pt>
                <c:pt idx="250">
                  <c:v>-1.5975999995134771E-3</c:v>
                </c:pt>
                <c:pt idx="256">
                  <c:v>8.6040000314824283E-4</c:v>
                </c:pt>
                <c:pt idx="258">
                  <c:v>-1.1661600001389161E-2</c:v>
                </c:pt>
                <c:pt idx="262">
                  <c:v>-1.498800003901124E-3</c:v>
                </c:pt>
                <c:pt idx="265">
                  <c:v>2.7864000003319234E-3</c:v>
                </c:pt>
                <c:pt idx="267">
                  <c:v>0</c:v>
                </c:pt>
                <c:pt idx="268">
                  <c:v>3.0000002880115062E-5</c:v>
                </c:pt>
                <c:pt idx="275">
                  <c:v>-3.9487999965786003E-3</c:v>
                </c:pt>
                <c:pt idx="277">
                  <c:v>-2.6600000273901969E-4</c:v>
                </c:pt>
                <c:pt idx="279">
                  <c:v>8.8459999969927594E-3</c:v>
                </c:pt>
                <c:pt idx="282">
                  <c:v>1.1530800002219621E-2</c:v>
                </c:pt>
                <c:pt idx="284">
                  <c:v>3.3375999992131256E-3</c:v>
                </c:pt>
                <c:pt idx="286">
                  <c:v>5.6464000008418225E-3</c:v>
                </c:pt>
                <c:pt idx="288">
                  <c:v>7.7214000048115849E-3</c:v>
                </c:pt>
                <c:pt idx="290">
                  <c:v>1.3473999999405351E-2</c:v>
                </c:pt>
                <c:pt idx="297">
                  <c:v>1.8607199999678414E-2</c:v>
                </c:pt>
                <c:pt idx="300">
                  <c:v>6.419199999072589E-3</c:v>
                </c:pt>
                <c:pt idx="305">
                  <c:v>1.4184800005750731E-2</c:v>
                </c:pt>
                <c:pt idx="310">
                  <c:v>2.4354799999855459E-2</c:v>
                </c:pt>
                <c:pt idx="311">
                  <c:v>2.4984000003314577E-2</c:v>
                </c:pt>
                <c:pt idx="313">
                  <c:v>2.5437600001168903E-2</c:v>
                </c:pt>
                <c:pt idx="316">
                  <c:v>3.9927799996803515E-2</c:v>
                </c:pt>
                <c:pt idx="318">
                  <c:v>2.9866799995943438E-2</c:v>
                </c:pt>
                <c:pt idx="350">
                  <c:v>7.3367199998756405E-2</c:v>
                </c:pt>
                <c:pt idx="351">
                  <c:v>7.3377200002141763E-2</c:v>
                </c:pt>
                <c:pt idx="366">
                  <c:v>0.14165160000266042</c:v>
                </c:pt>
                <c:pt idx="367">
                  <c:v>0.14366600000357721</c:v>
                </c:pt>
                <c:pt idx="368">
                  <c:v>0.1531537999981083</c:v>
                </c:pt>
                <c:pt idx="409">
                  <c:v>0.28372339999623364</c:v>
                </c:pt>
                <c:pt idx="411">
                  <c:v>0.29423959999985527</c:v>
                </c:pt>
                <c:pt idx="413">
                  <c:v>0.30153439999412512</c:v>
                </c:pt>
                <c:pt idx="424">
                  <c:v>0.3496242000037455</c:v>
                </c:pt>
                <c:pt idx="435">
                  <c:v>0.40385000000242144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A-4468-9FC5-4D04EB07FCE3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383">
                  <c:v>0.1733408000000054</c:v>
                </c:pt>
                <c:pt idx="384">
                  <c:v>0.18044080000254326</c:v>
                </c:pt>
                <c:pt idx="388">
                  <c:v>0.18831320000026608</c:v>
                </c:pt>
                <c:pt idx="391">
                  <c:v>0.19477120000374271</c:v>
                </c:pt>
                <c:pt idx="393">
                  <c:v>0.20014439999795286</c:v>
                </c:pt>
                <c:pt idx="396">
                  <c:v>0.21809120000398252</c:v>
                </c:pt>
                <c:pt idx="400">
                  <c:v>0.24369679999654181</c:v>
                </c:pt>
                <c:pt idx="402">
                  <c:v>0.24844519999896875</c:v>
                </c:pt>
                <c:pt idx="403">
                  <c:v>0.24635200000193436</c:v>
                </c:pt>
                <c:pt idx="404">
                  <c:v>0.25625199999922188</c:v>
                </c:pt>
                <c:pt idx="407">
                  <c:v>0.27693120000185445</c:v>
                </c:pt>
                <c:pt idx="408">
                  <c:v>0.27682359999744222</c:v>
                </c:pt>
                <c:pt idx="410">
                  <c:v>0.28878399999666726</c:v>
                </c:pt>
                <c:pt idx="412">
                  <c:v>0.30075159999978496</c:v>
                </c:pt>
                <c:pt idx="414">
                  <c:v>0.30906559999857564</c:v>
                </c:pt>
                <c:pt idx="415">
                  <c:v>0.31203400000231341</c:v>
                </c:pt>
                <c:pt idx="416">
                  <c:v>0.31726999999955297</c:v>
                </c:pt>
                <c:pt idx="417">
                  <c:v>0.31846999999834225</c:v>
                </c:pt>
                <c:pt idx="418">
                  <c:v>0.31879919999482809</c:v>
                </c:pt>
                <c:pt idx="419">
                  <c:v>0.32335000000603031</c:v>
                </c:pt>
                <c:pt idx="420">
                  <c:v>0.33021559999906458</c:v>
                </c:pt>
                <c:pt idx="421">
                  <c:v>0.33601040000212379</c:v>
                </c:pt>
                <c:pt idx="422">
                  <c:v>0.34230519999982789</c:v>
                </c:pt>
                <c:pt idx="423">
                  <c:v>0.34775359999912325</c:v>
                </c:pt>
                <c:pt idx="425">
                  <c:v>0.3533263999997871</c:v>
                </c:pt>
                <c:pt idx="426">
                  <c:v>0.3571384000024409</c:v>
                </c:pt>
                <c:pt idx="427">
                  <c:v>0.36286239999753889</c:v>
                </c:pt>
                <c:pt idx="428">
                  <c:v>0.37284000000363449</c:v>
                </c:pt>
                <c:pt idx="429">
                  <c:v>0.37784200000169221</c:v>
                </c:pt>
                <c:pt idx="430">
                  <c:v>0.3837439999988419</c:v>
                </c:pt>
                <c:pt idx="432">
                  <c:v>0.39725760000146693</c:v>
                </c:pt>
                <c:pt idx="433">
                  <c:v>0.39725760000146693</c:v>
                </c:pt>
                <c:pt idx="434">
                  <c:v>0.40144040000450332</c:v>
                </c:pt>
                <c:pt idx="436">
                  <c:v>0.41336880000017118</c:v>
                </c:pt>
                <c:pt idx="437">
                  <c:v>0.41336880000017118</c:v>
                </c:pt>
                <c:pt idx="438">
                  <c:v>0.42369480000343174</c:v>
                </c:pt>
                <c:pt idx="439">
                  <c:v>0.44444439999642782</c:v>
                </c:pt>
                <c:pt idx="440">
                  <c:v>0.44444439999642782</c:v>
                </c:pt>
                <c:pt idx="441">
                  <c:v>0.44444439999642782</c:v>
                </c:pt>
                <c:pt idx="442">
                  <c:v>0.45338759999867762</c:v>
                </c:pt>
                <c:pt idx="443">
                  <c:v>0.45444360000692541</c:v>
                </c:pt>
                <c:pt idx="444">
                  <c:v>0.45775319999665953</c:v>
                </c:pt>
                <c:pt idx="445">
                  <c:v>0.48064639999938663</c:v>
                </c:pt>
                <c:pt idx="446">
                  <c:v>0.49902960000326857</c:v>
                </c:pt>
                <c:pt idx="447">
                  <c:v>0.51132119999965653</c:v>
                </c:pt>
                <c:pt idx="448">
                  <c:v>0.51781519999349257</c:v>
                </c:pt>
                <c:pt idx="449">
                  <c:v>0.54070080000383314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A-4468-9FC5-4D04EB07FCE3}"/>
            </c:ext>
          </c:extLst>
        </c:ser>
        <c:ser>
          <c:idx val="4"/>
          <c:order val="4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A-4468-9FC5-4D04EB07FC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'Active 1'!$D$21:$D$62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A-4468-9FC5-4D04EB07FC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BA-4468-9FC5-4D04EB07FC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-1.1040828748998863</c:v>
                </c:pt>
                <c:pt idx="1">
                  <c:v>-1.0678546626278562</c:v>
                </c:pt>
                <c:pt idx="2">
                  <c:v>-1.0668483233980774</c:v>
                </c:pt>
                <c:pt idx="3">
                  <c:v>-1.0195503795984826</c:v>
                </c:pt>
                <c:pt idx="4">
                  <c:v>-1.0088160944808442</c:v>
                </c:pt>
                <c:pt idx="5">
                  <c:v>-1.0084806480709179</c:v>
                </c:pt>
                <c:pt idx="6">
                  <c:v>-1.0035607673920002</c:v>
                </c:pt>
                <c:pt idx="7">
                  <c:v>-0.99293829774433706</c:v>
                </c:pt>
                <c:pt idx="8">
                  <c:v>-0.99282648227436177</c:v>
                </c:pt>
                <c:pt idx="9">
                  <c:v>-0.9797440722872397</c:v>
                </c:pt>
                <c:pt idx="10">
                  <c:v>-0.97124609656910921</c:v>
                </c:pt>
                <c:pt idx="11">
                  <c:v>-0.9693452335795274</c:v>
                </c:pt>
                <c:pt idx="12">
                  <c:v>-0.96587895401028989</c:v>
                </c:pt>
                <c:pt idx="13">
                  <c:v>-0.95872276393186429</c:v>
                </c:pt>
                <c:pt idx="14">
                  <c:v>-0.95805187111201184</c:v>
                </c:pt>
                <c:pt idx="15">
                  <c:v>-0.95659827000233166</c:v>
                </c:pt>
                <c:pt idx="16">
                  <c:v>-0.95592737718247922</c:v>
                </c:pt>
                <c:pt idx="17">
                  <c:v>-0.95447377607279882</c:v>
                </c:pt>
                <c:pt idx="18">
                  <c:v>-0.94530490753481589</c:v>
                </c:pt>
                <c:pt idx="19">
                  <c:v>-0.94306859813530797</c:v>
                </c:pt>
                <c:pt idx="20">
                  <c:v>-0.94206225890552941</c:v>
                </c:pt>
                <c:pt idx="21">
                  <c:v>-0.94161499702562779</c:v>
                </c:pt>
                <c:pt idx="22">
                  <c:v>-0.94139136608567697</c:v>
                </c:pt>
                <c:pt idx="23">
                  <c:v>-0.94016139591594761</c:v>
                </c:pt>
                <c:pt idx="24">
                  <c:v>-0.93881961027624272</c:v>
                </c:pt>
                <c:pt idx="25">
                  <c:v>-0.93848416386631639</c:v>
                </c:pt>
                <c:pt idx="26">
                  <c:v>-0.93814871745639028</c:v>
                </c:pt>
                <c:pt idx="27">
                  <c:v>-0.93803690198641498</c:v>
                </c:pt>
                <c:pt idx="28">
                  <c:v>-0.93770145557648865</c:v>
                </c:pt>
                <c:pt idx="29">
                  <c:v>-0.93736600916656254</c:v>
                </c:pt>
                <c:pt idx="30">
                  <c:v>-0.93624785446680847</c:v>
                </c:pt>
                <c:pt idx="31">
                  <c:v>-0.93490606882710359</c:v>
                </c:pt>
                <c:pt idx="32">
                  <c:v>-0.93468243788715277</c:v>
                </c:pt>
                <c:pt idx="33">
                  <c:v>-0.93434699147722666</c:v>
                </c:pt>
                <c:pt idx="34">
                  <c:v>-0.93322883677747259</c:v>
                </c:pt>
                <c:pt idx="35">
                  <c:v>-0.93166342019781689</c:v>
                </c:pt>
                <c:pt idx="36">
                  <c:v>-0.93009800361816142</c:v>
                </c:pt>
                <c:pt idx="37">
                  <c:v>-0.92931529532833346</c:v>
                </c:pt>
                <c:pt idx="38">
                  <c:v>-0.92819714062857961</c:v>
                </c:pt>
                <c:pt idx="39">
                  <c:v>-0.92450723011939129</c:v>
                </c:pt>
                <c:pt idx="40">
                  <c:v>-0.92383633729953885</c:v>
                </c:pt>
                <c:pt idx="41">
                  <c:v>-0.9195873494404736</c:v>
                </c:pt>
                <c:pt idx="42">
                  <c:v>-0.91936371850052279</c:v>
                </c:pt>
                <c:pt idx="43">
                  <c:v>-0.91779830192086709</c:v>
                </c:pt>
                <c:pt idx="44">
                  <c:v>-0.91723922457099016</c:v>
                </c:pt>
                <c:pt idx="45">
                  <c:v>-0.91723922457099016</c:v>
                </c:pt>
                <c:pt idx="46">
                  <c:v>-0.91500291517148202</c:v>
                </c:pt>
                <c:pt idx="47">
                  <c:v>-0.91321386765187573</c:v>
                </c:pt>
                <c:pt idx="48">
                  <c:v>-0.91176026654219555</c:v>
                </c:pt>
                <c:pt idx="49">
                  <c:v>-0.91097755825236759</c:v>
                </c:pt>
                <c:pt idx="50">
                  <c:v>-0.90862943338288416</c:v>
                </c:pt>
                <c:pt idx="51">
                  <c:v>-0.90728764774317949</c:v>
                </c:pt>
                <c:pt idx="52">
                  <c:v>-0.90661675492332705</c:v>
                </c:pt>
                <c:pt idx="53">
                  <c:v>-0.90572223116352379</c:v>
                </c:pt>
                <c:pt idx="54">
                  <c:v>-0.90505133834367135</c:v>
                </c:pt>
                <c:pt idx="55">
                  <c:v>-0.90438044552381891</c:v>
                </c:pt>
                <c:pt idx="56">
                  <c:v>-0.90426863005384361</c:v>
                </c:pt>
                <c:pt idx="57">
                  <c:v>-0.90292684441413873</c:v>
                </c:pt>
                <c:pt idx="58">
                  <c:v>-0.90147324330445855</c:v>
                </c:pt>
                <c:pt idx="59">
                  <c:v>-0.90113779689453222</c:v>
                </c:pt>
                <c:pt idx="60">
                  <c:v>-0.90080235048460611</c:v>
                </c:pt>
                <c:pt idx="61">
                  <c:v>-0.89946056484490122</c:v>
                </c:pt>
                <c:pt idx="62">
                  <c:v>-0.89934874937492593</c:v>
                </c:pt>
                <c:pt idx="63">
                  <c:v>-0.89901330296499959</c:v>
                </c:pt>
                <c:pt idx="64">
                  <c:v>-0.89811877920519656</c:v>
                </c:pt>
                <c:pt idx="65">
                  <c:v>-0.89677699356549168</c:v>
                </c:pt>
                <c:pt idx="66">
                  <c:v>-0.89666517809551616</c:v>
                </c:pt>
                <c:pt idx="67">
                  <c:v>-0.89565883886573761</c:v>
                </c:pt>
                <c:pt idx="68">
                  <c:v>-0.89554702339576231</c:v>
                </c:pt>
                <c:pt idx="69">
                  <c:v>-0.89454068416598354</c:v>
                </c:pt>
                <c:pt idx="70">
                  <c:v>-0.89454068416598354</c:v>
                </c:pt>
                <c:pt idx="71">
                  <c:v>-0.89409342228608191</c:v>
                </c:pt>
                <c:pt idx="72">
                  <c:v>-0.8937579758761558</c:v>
                </c:pt>
                <c:pt idx="73">
                  <c:v>-0.89196892835654928</c:v>
                </c:pt>
                <c:pt idx="74">
                  <c:v>-0.88906172613718892</c:v>
                </c:pt>
                <c:pt idx="75">
                  <c:v>-0.88727267861758241</c:v>
                </c:pt>
                <c:pt idx="76">
                  <c:v>-0.88716086314760711</c:v>
                </c:pt>
                <c:pt idx="77">
                  <c:v>-0.88648997032775467</c:v>
                </c:pt>
                <c:pt idx="78">
                  <c:v>-0.88615452391782856</c:v>
                </c:pt>
                <c:pt idx="79">
                  <c:v>-0.88436547639822205</c:v>
                </c:pt>
                <c:pt idx="80">
                  <c:v>-0.88302369075851717</c:v>
                </c:pt>
                <c:pt idx="81">
                  <c:v>-0.8816819051188125</c:v>
                </c:pt>
                <c:pt idx="82">
                  <c:v>-0.8802283040091321</c:v>
                </c:pt>
                <c:pt idx="83">
                  <c:v>-0.87911014930937825</c:v>
                </c:pt>
                <c:pt idx="84">
                  <c:v>-0.87877470289945192</c:v>
                </c:pt>
                <c:pt idx="85">
                  <c:v>-0.87799199460962418</c:v>
                </c:pt>
                <c:pt idx="86">
                  <c:v>-0.87687383990987011</c:v>
                </c:pt>
                <c:pt idx="87">
                  <c:v>-0.876538393499944</c:v>
                </c:pt>
                <c:pt idx="88">
                  <c:v>-0.87620294709001767</c:v>
                </c:pt>
                <c:pt idx="89">
                  <c:v>-0.87072398906122306</c:v>
                </c:pt>
                <c:pt idx="90">
                  <c:v>-0.87027672718132143</c:v>
                </c:pt>
                <c:pt idx="91">
                  <c:v>-0.86848767966171514</c:v>
                </c:pt>
                <c:pt idx="92">
                  <c:v>-0.8678167868418627</c:v>
                </c:pt>
                <c:pt idx="93">
                  <c:v>-0.86770497137188718</c:v>
                </c:pt>
                <c:pt idx="94">
                  <c:v>-0.86669863214210863</c:v>
                </c:pt>
                <c:pt idx="95">
                  <c:v>-0.86669863214210863</c:v>
                </c:pt>
                <c:pt idx="96">
                  <c:v>-0.866251370262207</c:v>
                </c:pt>
                <c:pt idx="97">
                  <c:v>-0.866251370262207</c:v>
                </c:pt>
                <c:pt idx="98">
                  <c:v>-0.86546866197237926</c:v>
                </c:pt>
                <c:pt idx="99">
                  <c:v>-0.86412687633267438</c:v>
                </c:pt>
                <c:pt idx="100">
                  <c:v>-0.86379142992274827</c:v>
                </c:pt>
                <c:pt idx="101">
                  <c:v>-0.86300872163292031</c:v>
                </c:pt>
                <c:pt idx="102">
                  <c:v>-0.86300872163292031</c:v>
                </c:pt>
                <c:pt idx="103">
                  <c:v>-0.8626732752229942</c:v>
                </c:pt>
                <c:pt idx="104">
                  <c:v>-0.86222601334309257</c:v>
                </c:pt>
                <c:pt idx="105">
                  <c:v>-0.86155512052324013</c:v>
                </c:pt>
                <c:pt idx="106">
                  <c:v>-0.86155512052324013</c:v>
                </c:pt>
                <c:pt idx="107">
                  <c:v>-0.85965425753365832</c:v>
                </c:pt>
                <c:pt idx="108">
                  <c:v>-0.85931881112373198</c:v>
                </c:pt>
                <c:pt idx="109">
                  <c:v>-0.85607616249444551</c:v>
                </c:pt>
                <c:pt idx="110">
                  <c:v>-0.85417529950486371</c:v>
                </c:pt>
                <c:pt idx="111">
                  <c:v>-0.8527216983951833</c:v>
                </c:pt>
                <c:pt idx="112">
                  <c:v>-0.84858452600609358</c:v>
                </c:pt>
                <c:pt idx="113">
                  <c:v>-0.84646003207656095</c:v>
                </c:pt>
                <c:pt idx="114">
                  <c:v>-0.84467098455695444</c:v>
                </c:pt>
                <c:pt idx="115">
                  <c:v>-0.83852113370830739</c:v>
                </c:pt>
                <c:pt idx="116">
                  <c:v>-0.8351666696090454</c:v>
                </c:pt>
                <c:pt idx="117">
                  <c:v>-0.83404851490929133</c:v>
                </c:pt>
                <c:pt idx="118">
                  <c:v>-0.83281854473956196</c:v>
                </c:pt>
                <c:pt idx="119">
                  <c:v>-0.83259491379961115</c:v>
                </c:pt>
                <c:pt idx="120">
                  <c:v>-0.83225946738968481</c:v>
                </c:pt>
                <c:pt idx="121">
                  <c:v>-0.82465601543135758</c:v>
                </c:pt>
                <c:pt idx="122">
                  <c:v>-0.82409693808148066</c:v>
                </c:pt>
                <c:pt idx="123">
                  <c:v>-0.82074247398221845</c:v>
                </c:pt>
                <c:pt idx="124">
                  <c:v>-0.82040702757229234</c:v>
                </c:pt>
                <c:pt idx="125">
                  <c:v>-0.82018339663234152</c:v>
                </c:pt>
                <c:pt idx="126">
                  <c:v>-0.81716437894300564</c:v>
                </c:pt>
                <c:pt idx="127">
                  <c:v>-0.79524854682782697</c:v>
                </c:pt>
                <c:pt idx="128">
                  <c:v>-0.7854087854699916</c:v>
                </c:pt>
                <c:pt idx="129">
                  <c:v>-0.78060072026104921</c:v>
                </c:pt>
                <c:pt idx="130">
                  <c:v>-0.77445086941240215</c:v>
                </c:pt>
                <c:pt idx="131">
                  <c:v>-0.77433905394242686</c:v>
                </c:pt>
                <c:pt idx="132">
                  <c:v>-0.77076095890321406</c:v>
                </c:pt>
                <c:pt idx="133">
                  <c:v>-0.76964280420345998</c:v>
                </c:pt>
                <c:pt idx="134">
                  <c:v>-0.67459965472436845</c:v>
                </c:pt>
                <c:pt idx="135">
                  <c:v>-0.67448783925439315</c:v>
                </c:pt>
                <c:pt idx="136">
                  <c:v>-0.66900888122559854</c:v>
                </c:pt>
                <c:pt idx="137">
                  <c:v>-0.66386536960673004</c:v>
                </c:pt>
                <c:pt idx="138">
                  <c:v>-0.66352992319680371</c:v>
                </c:pt>
                <c:pt idx="139">
                  <c:v>-0.65659736405832891</c:v>
                </c:pt>
                <c:pt idx="140">
                  <c:v>-0.63378700818334699</c:v>
                </c:pt>
                <c:pt idx="141">
                  <c:v>-0.62841986562452767</c:v>
                </c:pt>
                <c:pt idx="142">
                  <c:v>-0.6237236158855608</c:v>
                </c:pt>
                <c:pt idx="143">
                  <c:v>-0.61656742580713497</c:v>
                </c:pt>
                <c:pt idx="144">
                  <c:v>-0.61634379486718416</c:v>
                </c:pt>
                <c:pt idx="145">
                  <c:v>-0.61589653298728253</c:v>
                </c:pt>
                <c:pt idx="146">
                  <c:v>-0.61567290204733194</c:v>
                </c:pt>
                <c:pt idx="147">
                  <c:v>-0.61489019375750398</c:v>
                </c:pt>
                <c:pt idx="148">
                  <c:v>-0.60359683128998842</c:v>
                </c:pt>
                <c:pt idx="149">
                  <c:v>-0.59722334950139055</c:v>
                </c:pt>
                <c:pt idx="150">
                  <c:v>-0.5895080820730878</c:v>
                </c:pt>
                <c:pt idx="151">
                  <c:v>-0.58883718925323536</c:v>
                </c:pt>
                <c:pt idx="152">
                  <c:v>-0.54265740015339459</c:v>
                </c:pt>
                <c:pt idx="153">
                  <c:v>-0.5310285912759527</c:v>
                </c:pt>
                <c:pt idx="154">
                  <c:v>-0.53069314486602659</c:v>
                </c:pt>
                <c:pt idx="155">
                  <c:v>-0.53058132939605107</c:v>
                </c:pt>
                <c:pt idx="156">
                  <c:v>-0.41966038318045268</c:v>
                </c:pt>
                <c:pt idx="157">
                  <c:v>-0.401099015164536</c:v>
                </c:pt>
                <c:pt idx="158">
                  <c:v>-0.3993099676449296</c:v>
                </c:pt>
                <c:pt idx="159">
                  <c:v>-0.39886270576502797</c:v>
                </c:pt>
                <c:pt idx="160">
                  <c:v>-0.39819181294517558</c:v>
                </c:pt>
                <c:pt idx="161">
                  <c:v>-0.39774455106527395</c:v>
                </c:pt>
                <c:pt idx="162">
                  <c:v>-0.38723389688758619</c:v>
                </c:pt>
                <c:pt idx="163">
                  <c:v>-0.38611574218783218</c:v>
                </c:pt>
                <c:pt idx="164">
                  <c:v>-0.38499758748807816</c:v>
                </c:pt>
                <c:pt idx="165">
                  <c:v>-0.38499758748807816</c:v>
                </c:pt>
                <c:pt idx="166">
                  <c:v>-0.38018952227913588</c:v>
                </c:pt>
                <c:pt idx="167">
                  <c:v>-0.37918318304935728</c:v>
                </c:pt>
                <c:pt idx="168">
                  <c:v>-0.37806502834960326</c:v>
                </c:pt>
                <c:pt idx="169">
                  <c:v>-0.37403967143048877</c:v>
                </c:pt>
                <c:pt idx="170">
                  <c:v>-0.37392785596051342</c:v>
                </c:pt>
                <c:pt idx="171">
                  <c:v>-0.37314514767068557</c:v>
                </c:pt>
                <c:pt idx="172">
                  <c:v>-0.37180336203098074</c:v>
                </c:pt>
                <c:pt idx="173">
                  <c:v>-0.36766618964189091</c:v>
                </c:pt>
                <c:pt idx="174">
                  <c:v>-0.36710711229201387</c:v>
                </c:pt>
                <c:pt idx="175">
                  <c:v>-0.36699529682203852</c:v>
                </c:pt>
                <c:pt idx="176">
                  <c:v>-0.36419991007265345</c:v>
                </c:pt>
                <c:pt idx="177">
                  <c:v>-0.36274630896297322</c:v>
                </c:pt>
                <c:pt idx="178">
                  <c:v>-0.35894458298380955</c:v>
                </c:pt>
                <c:pt idx="179">
                  <c:v>-0.34832211333614643</c:v>
                </c:pt>
                <c:pt idx="180">
                  <c:v>-0.31980916849241897</c:v>
                </c:pt>
                <c:pt idx="181">
                  <c:v>-0.27586568879208612</c:v>
                </c:pt>
                <c:pt idx="182">
                  <c:v>-0.27485934956230751</c:v>
                </c:pt>
                <c:pt idx="183">
                  <c:v>-0.24589914283867847</c:v>
                </c:pt>
                <c:pt idx="184">
                  <c:v>-0.24399827984909664</c:v>
                </c:pt>
                <c:pt idx="185">
                  <c:v>-0.24220923232949021</c:v>
                </c:pt>
                <c:pt idx="186">
                  <c:v>-0.23236947097165486</c:v>
                </c:pt>
                <c:pt idx="187">
                  <c:v>-0.22610780465303237</c:v>
                </c:pt>
                <c:pt idx="188">
                  <c:v>-0.21984613833440989</c:v>
                </c:pt>
                <c:pt idx="189">
                  <c:v>-0.21710665932001255</c:v>
                </c:pt>
                <c:pt idx="190">
                  <c:v>-0.21514988859544301</c:v>
                </c:pt>
                <c:pt idx="191">
                  <c:v>-0.21336084107583658</c:v>
                </c:pt>
                <c:pt idx="192">
                  <c:v>-0.21308130240089809</c:v>
                </c:pt>
                <c:pt idx="193">
                  <c:v>-0.21291357919593498</c:v>
                </c:pt>
                <c:pt idx="194">
                  <c:v>-0.21224268637608257</c:v>
                </c:pt>
                <c:pt idx="195">
                  <c:v>-0.20821732945696811</c:v>
                </c:pt>
                <c:pt idx="196">
                  <c:v>-0.20631646646738627</c:v>
                </c:pt>
                <c:pt idx="197">
                  <c:v>-0.20503058856266915</c:v>
                </c:pt>
                <c:pt idx="198">
                  <c:v>-0.20352107971800124</c:v>
                </c:pt>
                <c:pt idx="199">
                  <c:v>-0.20016661561873919</c:v>
                </c:pt>
                <c:pt idx="200">
                  <c:v>-0.20016661561873919</c:v>
                </c:pt>
                <c:pt idx="201">
                  <c:v>-0.19535855040979691</c:v>
                </c:pt>
                <c:pt idx="202">
                  <c:v>-0.1942403957100429</c:v>
                </c:pt>
                <c:pt idx="203">
                  <c:v>-0.19133319349068245</c:v>
                </c:pt>
                <c:pt idx="204">
                  <c:v>-0.19099774708075626</c:v>
                </c:pt>
                <c:pt idx="205">
                  <c:v>-0.19021503879092844</c:v>
                </c:pt>
                <c:pt idx="206">
                  <c:v>-0.18294703324252731</c:v>
                </c:pt>
                <c:pt idx="207">
                  <c:v>-0.17925712273333907</c:v>
                </c:pt>
                <c:pt idx="209">
                  <c:v>-0.17813896803358506</c:v>
                </c:pt>
                <c:pt idx="210">
                  <c:v>-0.17601447410405241</c:v>
                </c:pt>
                <c:pt idx="211">
                  <c:v>-0.17344271829461819</c:v>
                </c:pt>
                <c:pt idx="212">
                  <c:v>-0.17232456359486417</c:v>
                </c:pt>
                <c:pt idx="213">
                  <c:v>-0.17232456359486417</c:v>
                </c:pt>
                <c:pt idx="214">
                  <c:v>-0.17232456359486417</c:v>
                </c:pt>
                <c:pt idx="215">
                  <c:v>-0.17232456359486417</c:v>
                </c:pt>
                <c:pt idx="219">
                  <c:v>-0.16505655804646305</c:v>
                </c:pt>
                <c:pt idx="222">
                  <c:v>-0.16393840334670903</c:v>
                </c:pt>
                <c:pt idx="223">
                  <c:v>-0.16248480223702882</c:v>
                </c:pt>
                <c:pt idx="225">
                  <c:v>-0.15409864198887369</c:v>
                </c:pt>
                <c:pt idx="226">
                  <c:v>-0.15107962429953786</c:v>
                </c:pt>
                <c:pt idx="228">
                  <c:v>-0.13900355354219446</c:v>
                </c:pt>
                <c:pt idx="230">
                  <c:v>-0.11339781091782748</c:v>
                </c:pt>
                <c:pt idx="231">
                  <c:v>-0.10489983519969695</c:v>
                </c:pt>
                <c:pt idx="235">
                  <c:v>-8.9245669403140715E-2</c:v>
                </c:pt>
                <c:pt idx="244">
                  <c:v>-7.1019747797150243E-2</c:v>
                </c:pt>
                <c:pt idx="250">
                  <c:v>-5.6260105760397222E-2</c:v>
                </c:pt>
                <c:pt idx="256">
                  <c:v>-5.0110254911750127E-2</c:v>
                </c:pt>
                <c:pt idx="262">
                  <c:v>-4.2506802953422816E-2</c:v>
                </c:pt>
                <c:pt idx="265">
                  <c:v>-4.0605939963840987E-2</c:v>
                </c:pt>
                <c:pt idx="274">
                  <c:v>-2.864168467647301E-2</c:v>
                </c:pt>
                <c:pt idx="275">
                  <c:v>-2.8529869206497607E-2</c:v>
                </c:pt>
                <c:pt idx="277">
                  <c:v>-2.7076268096817385E-2</c:v>
                </c:pt>
                <c:pt idx="282">
                  <c:v>-1.8354661438736052E-2</c:v>
                </c:pt>
                <c:pt idx="286">
                  <c:v>-1.4705254724503986E-3</c:v>
                </c:pt>
                <c:pt idx="288">
                  <c:v>5.517941401012208E-3</c:v>
                </c:pt>
                <c:pt idx="290">
                  <c:v>1.7649919893343288E-2</c:v>
                </c:pt>
                <c:pt idx="297">
                  <c:v>2.8496020480957257E-2</c:v>
                </c:pt>
                <c:pt idx="300">
                  <c:v>3.0732329880465287E-2</c:v>
                </c:pt>
                <c:pt idx="305">
                  <c:v>3.3639532099825731E-2</c:v>
                </c:pt>
                <c:pt idx="309">
                  <c:v>4.2025692347980856E-2</c:v>
                </c:pt>
                <c:pt idx="311">
                  <c:v>4.2808400637808663E-2</c:v>
                </c:pt>
                <c:pt idx="313">
                  <c:v>4.3479293457661078E-2</c:v>
                </c:pt>
                <c:pt idx="315">
                  <c:v>4.3982463072550382E-2</c:v>
                </c:pt>
                <c:pt idx="318">
                  <c:v>4.4262001747488885E-2</c:v>
                </c:pt>
                <c:pt idx="335">
                  <c:v>8.4627386408608896E-2</c:v>
                </c:pt>
                <c:pt idx="339">
                  <c:v>9.3348993066690228E-2</c:v>
                </c:pt>
                <c:pt idx="340">
                  <c:v>9.5249856056272064E-2</c:v>
                </c:pt>
                <c:pt idx="341">
                  <c:v>9.5585302466198258E-2</c:v>
                </c:pt>
                <c:pt idx="351">
                  <c:v>0.12074378321066365</c:v>
                </c:pt>
                <c:pt idx="373">
                  <c:v>0.21366243876022245</c:v>
                </c:pt>
                <c:pt idx="376">
                  <c:v>0.21847050396916473</c:v>
                </c:pt>
                <c:pt idx="377">
                  <c:v>0.21925321225899252</c:v>
                </c:pt>
                <c:pt idx="378">
                  <c:v>0.22171315259845137</c:v>
                </c:pt>
                <c:pt idx="379">
                  <c:v>0.22428490840788562</c:v>
                </c:pt>
                <c:pt idx="381">
                  <c:v>0.22719211062724604</c:v>
                </c:pt>
                <c:pt idx="382">
                  <c:v>0.22831026532700005</c:v>
                </c:pt>
                <c:pt idx="384">
                  <c:v>0.23043475925653267</c:v>
                </c:pt>
                <c:pt idx="386">
                  <c:v>0.23233562224611454</c:v>
                </c:pt>
                <c:pt idx="392">
                  <c:v>0.24944338915235098</c:v>
                </c:pt>
                <c:pt idx="394">
                  <c:v>0.26230216819952218</c:v>
                </c:pt>
                <c:pt idx="395">
                  <c:v>0.26364395383922701</c:v>
                </c:pt>
                <c:pt idx="396">
                  <c:v>0.26778112622831685</c:v>
                </c:pt>
                <c:pt idx="397">
                  <c:v>0.27359553066703773</c:v>
                </c:pt>
                <c:pt idx="398">
                  <c:v>0.27650273288639815</c:v>
                </c:pt>
                <c:pt idx="399">
                  <c:v>0.28567160142438114</c:v>
                </c:pt>
                <c:pt idx="400">
                  <c:v>0.28746064894398754</c:v>
                </c:pt>
                <c:pt idx="401">
                  <c:v>0.29047966663332336</c:v>
                </c:pt>
                <c:pt idx="402">
                  <c:v>0.29182145227302819</c:v>
                </c:pt>
                <c:pt idx="403">
                  <c:v>0.29774767218172449</c:v>
                </c:pt>
                <c:pt idx="404">
                  <c:v>0.29774767218172449</c:v>
                </c:pt>
                <c:pt idx="405">
                  <c:v>0.29931308876138013</c:v>
                </c:pt>
                <c:pt idx="406">
                  <c:v>0.31194823686860051</c:v>
                </c:pt>
                <c:pt idx="407">
                  <c:v>0.31250731421847749</c:v>
                </c:pt>
                <c:pt idx="408">
                  <c:v>0.31574996284776419</c:v>
                </c:pt>
                <c:pt idx="409">
                  <c:v>0.31804217998225992</c:v>
                </c:pt>
                <c:pt idx="410">
                  <c:v>0.32234707557631287</c:v>
                </c:pt>
                <c:pt idx="411">
                  <c:v>0.32804966454505835</c:v>
                </c:pt>
                <c:pt idx="412">
                  <c:v>0.33028597394456638</c:v>
                </c:pt>
                <c:pt idx="413">
                  <c:v>0.33173957505424662</c:v>
                </c:pt>
                <c:pt idx="414">
                  <c:v>0.3375539794929675</c:v>
                </c:pt>
                <c:pt idx="415">
                  <c:v>0.33911939607262309</c:v>
                </c:pt>
                <c:pt idx="416">
                  <c:v>0.34303293752176217</c:v>
                </c:pt>
                <c:pt idx="417">
                  <c:v>0.34303293752176217</c:v>
                </c:pt>
                <c:pt idx="418">
                  <c:v>0.34381564581158996</c:v>
                </c:pt>
                <c:pt idx="419">
                  <c:v>0.34862371102053225</c:v>
                </c:pt>
                <c:pt idx="420">
                  <c:v>0.35153091323989272</c:v>
                </c:pt>
                <c:pt idx="421">
                  <c:v>0.35522082374908098</c:v>
                </c:pt>
                <c:pt idx="422">
                  <c:v>0.35891073425826919</c:v>
                </c:pt>
                <c:pt idx="423">
                  <c:v>0.3632715375873099</c:v>
                </c:pt>
                <c:pt idx="424">
                  <c:v>0.36478104643197778</c:v>
                </c:pt>
                <c:pt idx="425">
                  <c:v>0.36752052544637515</c:v>
                </c:pt>
                <c:pt idx="426">
                  <c:v>0.36975683484588318</c:v>
                </c:pt>
                <c:pt idx="427">
                  <c:v>0.37422945364489923</c:v>
                </c:pt>
                <c:pt idx="428">
                  <c:v>0.37937296526376774</c:v>
                </c:pt>
                <c:pt idx="429">
                  <c:v>0.38440466141266078</c:v>
                </c:pt>
                <c:pt idx="430">
                  <c:v>0.38943635756155387</c:v>
                </c:pt>
                <c:pt idx="431">
                  <c:v>0.39116949734617262</c:v>
                </c:pt>
                <c:pt idx="432">
                  <c:v>0.40128879737894646</c:v>
                </c:pt>
                <c:pt idx="433">
                  <c:v>0.40128879737894646</c:v>
                </c:pt>
                <c:pt idx="434">
                  <c:v>0.4027423984886267</c:v>
                </c:pt>
                <c:pt idx="435">
                  <c:v>0.4045314460082331</c:v>
                </c:pt>
                <c:pt idx="436">
                  <c:v>0.41269397531643742</c:v>
                </c:pt>
                <c:pt idx="437">
                  <c:v>0.41269397531643742</c:v>
                </c:pt>
                <c:pt idx="438">
                  <c:v>0.42219829026434658</c:v>
                </c:pt>
                <c:pt idx="439">
                  <c:v>0.44075965828026326</c:v>
                </c:pt>
                <c:pt idx="440">
                  <c:v>0.44075965828026326</c:v>
                </c:pt>
                <c:pt idx="441">
                  <c:v>0.44075965828026326</c:v>
                </c:pt>
                <c:pt idx="442">
                  <c:v>0.44881037211849217</c:v>
                </c:pt>
                <c:pt idx="443">
                  <c:v>0.44992852681824619</c:v>
                </c:pt>
                <c:pt idx="444">
                  <c:v>0.45171757433785259</c:v>
                </c:pt>
                <c:pt idx="445">
                  <c:v>0.47374522192300678</c:v>
                </c:pt>
                <c:pt idx="446">
                  <c:v>0.49856825625754592</c:v>
                </c:pt>
                <c:pt idx="447">
                  <c:v>0.5109797734248156</c:v>
                </c:pt>
                <c:pt idx="448">
                  <c:v>0.52383855247198663</c:v>
                </c:pt>
                <c:pt idx="449">
                  <c:v>0.54910884868642751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BA-4468-9FC5-4D04EB07FCE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1'!$P$21:$P$988</c:f>
              <c:numCache>
                <c:formatCode>0.00E+00</c:formatCode>
                <c:ptCount val="968"/>
                <c:pt idx="0">
                  <c:v>2.1687887395582797</c:v>
                </c:pt>
                <c:pt idx="1">
                  <c:v>2.0207104687529802</c:v>
                </c:pt>
                <c:pt idx="2">
                  <c:v>2.0166719455352005</c:v>
                </c:pt>
                <c:pt idx="3">
                  <c:v>1.8314198207271186</c:v>
                </c:pt>
                <c:pt idx="4">
                  <c:v>1.7906196768651919</c:v>
                </c:pt>
                <c:pt idx="5">
                  <c:v>1.7893520812245158</c:v>
                </c:pt>
                <c:pt idx="6">
                  <c:v>1.7708122660776315</c:v>
                </c:pt>
                <c:pt idx="7">
                  <c:v>1.731112526910827</c:v>
                </c:pt>
                <c:pt idx="8">
                  <c:v>1.7306970297010145</c:v>
                </c:pt>
                <c:pt idx="9">
                  <c:v>1.6824282556555255</c:v>
                </c:pt>
                <c:pt idx="10">
                  <c:v>1.651440082851205</c:v>
                </c:pt>
                <c:pt idx="11">
                  <c:v>1.6445479569382815</c:v>
                </c:pt>
                <c:pt idx="12">
                  <c:v>1.6320170817384458</c:v>
                </c:pt>
                <c:pt idx="13">
                  <c:v>1.6062985572672492</c:v>
                </c:pt>
                <c:pt idx="14">
                  <c:v>1.6038979227667745</c:v>
                </c:pt>
                <c:pt idx="15">
                  <c:v>1.5987027095887674</c:v>
                </c:pt>
                <c:pt idx="16">
                  <c:v>1.5963077626941586</c:v>
                </c:pt>
                <c:pt idx="17">
                  <c:v>1.591124872662194</c:v>
                </c:pt>
                <c:pt idx="18">
                  <c:v>1.5586271236097036</c:v>
                </c:pt>
                <c:pt idx="19">
                  <c:v>1.5507517324581133</c:v>
                </c:pt>
                <c:pt idx="20">
                  <c:v>1.5472143172518757</c:v>
                </c:pt>
                <c:pt idx="21">
                  <c:v>1.5456434298890378</c:v>
                </c:pt>
                <c:pt idx="22">
                  <c:v>1.5448582855552959</c:v>
                </c:pt>
                <c:pt idx="23">
                  <c:v>1.5405435589462018</c:v>
                </c:pt>
                <c:pt idx="24">
                  <c:v>1.535843469460128</c:v>
                </c:pt>
                <c:pt idx="25">
                  <c:v>1.5346695696423986</c:v>
                </c:pt>
                <c:pt idx="26">
                  <c:v>1.5334961188461851</c:v>
                </c:pt>
                <c:pt idx="27">
                  <c:v>1.5331050683633398</c:v>
                </c:pt>
                <c:pt idx="28">
                  <c:v>1.5319322162624807</c:v>
                </c:pt>
                <c:pt idx="29">
                  <c:v>1.530759813183137</c:v>
                </c:pt>
                <c:pt idx="30">
                  <c:v>1.5268550458518282</c:v>
                </c:pt>
                <c:pt idx="31">
                  <c:v>1.5221759107031545</c:v>
                </c:pt>
                <c:pt idx="32">
                  <c:v>1.5213967533229555</c:v>
                </c:pt>
                <c:pt idx="33">
                  <c:v>1.5202283914372536</c:v>
                </c:pt>
                <c:pt idx="34">
                  <c:v>1.5163370947514161</c:v>
                </c:pt>
                <c:pt idx="35">
                  <c:v>1.5108976611262037</c:v>
                </c:pt>
                <c:pt idx="36">
                  <c:v>1.505468006191778</c:v>
                </c:pt>
                <c:pt idx="37">
                  <c:v>1.5027568457336102</c:v>
                </c:pt>
                <c:pt idx="38">
                  <c:v>1.4988880001235589</c:v>
                </c:pt>
                <c:pt idx="39">
                  <c:v>1.4861562074732113</c:v>
                </c:pt>
                <c:pt idx="40">
                  <c:v>1.4838471733619434</c:v>
                </c:pt>
                <c:pt idx="41">
                  <c:v>1.4692649997669287</c:v>
                </c:pt>
                <c:pt idx="42">
                  <c:v>1.4684995125973195</c:v>
                </c:pt>
                <c:pt idx="43">
                  <c:v>1.4631466902333614</c:v>
                </c:pt>
                <c:pt idx="44">
                  <c:v>1.4612373377962966</c:v>
                </c:pt>
                <c:pt idx="45">
                  <c:v>1.4612373377962966</c:v>
                </c:pt>
                <c:pt idx="46">
                  <c:v>1.4536124008679185</c:v>
                </c:pt>
                <c:pt idx="47">
                  <c:v>1.4475268200137192</c:v>
                </c:pt>
                <c:pt idx="48">
                  <c:v>1.4425916900758724</c:v>
                </c:pt>
                <c:pt idx="49">
                  <c:v>1.4399378048065985</c:v>
                </c:pt>
                <c:pt idx="50">
                  <c:v>1.4319908170349571</c:v>
                </c:pt>
                <c:pt idx="51">
                  <c:v>1.4274595596387938</c:v>
                </c:pt>
                <c:pt idx="52">
                  <c:v>1.425196625069806</c:v>
                </c:pt>
                <c:pt idx="53">
                  <c:v>1.4221821728894763</c:v>
                </c:pt>
                <c:pt idx="54">
                  <c:v>1.4199234291879688</c:v>
                </c:pt>
                <c:pt idx="55">
                  <c:v>1.4176664815725244</c:v>
                </c:pt>
                <c:pt idx="56">
                  <c:v>1.4172904982560952</c:v>
                </c:pt>
                <c:pt idx="57">
                  <c:v>1.4127825899787489</c:v>
                </c:pt>
                <c:pt idx="58">
                  <c:v>1.4079071300112134</c:v>
                </c:pt>
                <c:pt idx="59">
                  <c:v>1.4067832212555675</c:v>
                </c:pt>
                <c:pt idx="60">
                  <c:v>1.4056597615214375</c:v>
                </c:pt>
                <c:pt idx="61">
                  <c:v>1.4011704128000746</c:v>
                </c:pt>
                <c:pt idx="62">
                  <c:v>1.4007966246999444</c:v>
                </c:pt>
                <c:pt idx="63">
                  <c:v>1.3996755597472315</c:v>
                </c:pt>
                <c:pt idx="64">
                  <c:v>1.396688248422963</c:v>
                </c:pt>
                <c:pt idx="65">
                  <c:v>1.3922132683901027</c:v>
                </c:pt>
                <c:pt idx="66">
                  <c:v>1.3918406776806815</c:v>
                </c:pt>
                <c:pt idx="67">
                  <c:v>1.3884896064034671</c:v>
                </c:pt>
                <c:pt idx="68">
                  <c:v>1.388117514606841</c:v>
                </c:pt>
                <c:pt idx="69">
                  <c:v>1.3847709335447838</c:v>
                </c:pt>
                <c:pt idx="70">
                  <c:v>1.3847709335447838</c:v>
                </c:pt>
                <c:pt idx="71">
                  <c:v>1.3832848613571371</c:v>
                </c:pt>
                <c:pt idx="72">
                  <c:v>1.3821708310748373</c:v>
                </c:pt>
                <c:pt idx="73">
                  <c:v>1.3762369197103916</c:v>
                </c:pt>
                <c:pt idx="74">
                  <c:v>1.3666215543817881</c:v>
                </c:pt>
                <c:pt idx="75">
                  <c:v>1.3607211699571828</c:v>
                </c:pt>
                <c:pt idx="76">
                  <c:v>1.3603528200065209</c:v>
                </c:pt>
                <c:pt idx="77">
                  <c:v>1.3581437680194199</c:v>
                </c:pt>
                <c:pt idx="78">
                  <c:v>1.3570399155581427</c:v>
                </c:pt>
                <c:pt idx="79">
                  <c:v>1.3511602859058198</c:v>
                </c:pt>
                <c:pt idx="80">
                  <c:v>1.3467589454015376</c:v>
                </c:pt>
                <c:pt idx="81">
                  <c:v>1.3423647892415069</c:v>
                </c:pt>
                <c:pt idx="82">
                  <c:v>1.3376125607343963</c:v>
                </c:pt>
                <c:pt idx="83">
                  <c:v>1.3339627378414565</c:v>
                </c:pt>
                <c:pt idx="84">
                  <c:v>1.3328687638535255</c:v>
                </c:pt>
                <c:pt idx="85">
                  <c:v>1.3303179040764694</c:v>
                </c:pt>
                <c:pt idx="86">
                  <c:v>1.3266780594394345</c:v>
                </c:pt>
                <c:pt idx="87">
                  <c:v>1.3255870789282747</c:v>
                </c:pt>
                <c:pt idx="88">
                  <c:v>1.3244965474386308</c:v>
                </c:pt>
                <c:pt idx="89">
                  <c:v>1.3067480945978924</c:v>
                </c:pt>
                <c:pt idx="90">
                  <c:v>1.3053045297804005</c:v>
                </c:pt>
                <c:pt idx="91">
                  <c:v>1.2995382531151567</c:v>
                </c:pt>
                <c:pt idx="92">
                  <c:v>1.297379192190139</c:v>
                </c:pt>
                <c:pt idx="93">
                  <c:v>1.2970195233221142</c:v>
                </c:pt>
                <c:pt idx="94">
                  <c:v>1.2937847486174712</c:v>
                </c:pt>
                <c:pt idx="95">
                  <c:v>1.2937847486174712</c:v>
                </c:pt>
                <c:pt idx="96">
                  <c:v>1.2923483681442309</c:v>
                </c:pt>
                <c:pt idx="97">
                  <c:v>1.2923483681442309</c:v>
                </c:pt>
                <c:pt idx="98">
                  <c:v>1.2898366231303218</c:v>
                </c:pt>
                <c:pt idx="99">
                  <c:v>1.2855364621409149</c:v>
                </c:pt>
                <c:pt idx="100">
                  <c:v>1.2844625444473525</c:v>
                </c:pt>
                <c:pt idx="101">
                  <c:v>1.2819584826904902</c:v>
                </c:pt>
                <c:pt idx="102">
                  <c:v>1.2819584826904902</c:v>
                </c:pt>
                <c:pt idx="103">
                  <c:v>1.2808860617353137</c:v>
                </c:pt>
                <c:pt idx="104">
                  <c:v>1.2794568656063245</c:v>
                </c:pt>
                <c:pt idx="105">
                  <c:v>1.277314568151227</c:v>
                </c:pt>
                <c:pt idx="106">
                  <c:v>1.277314568151227</c:v>
                </c:pt>
                <c:pt idx="107">
                  <c:v>1.2712544791069307</c:v>
                </c:pt>
                <c:pt idx="108">
                  <c:v>1.2701865483669112</c:v>
                </c:pt>
                <c:pt idx="109">
                  <c:v>1.2598863674337553</c:v>
                </c:pt>
                <c:pt idx="110">
                  <c:v>1.253867837825303</c:v>
                </c:pt>
                <c:pt idx="111">
                  <c:v>1.2492751616301112</c:v>
                </c:pt>
                <c:pt idx="112">
                  <c:v>1.2362498480465869</c:v>
                </c:pt>
                <c:pt idx="113">
                  <c:v>1.2295877156644031</c:v>
                </c:pt>
                <c:pt idx="114">
                  <c:v>1.2239914684797781</c:v>
                </c:pt>
                <c:pt idx="115">
                  <c:v>1.2048517815059017</c:v>
                </c:pt>
                <c:pt idx="116">
                  <c:v>1.1944755636288169</c:v>
                </c:pt>
                <c:pt idx="117">
                  <c:v>1.1910268025923603</c:v>
                </c:pt>
                <c:pt idx="118">
                  <c:v>1.187238927895043</c:v>
                </c:pt>
                <c:pt idx="119">
                  <c:v>1.1865508719912554</c:v>
                </c:pt>
                <c:pt idx="120">
                  <c:v>1.1855191623201706</c:v>
                </c:pt>
                <c:pt idx="121">
                  <c:v>1.162254180657686</c:v>
                </c:pt>
                <c:pt idx="122">
                  <c:v>1.1605526253998402</c:v>
                </c:pt>
                <c:pt idx="123">
                  <c:v>1.1503694867745147</c:v>
                </c:pt>
                <c:pt idx="124">
                  <c:v>1.1493536425303186</c:v>
                </c:pt>
                <c:pt idx="125">
                  <c:v>1.1486766624905853</c:v>
                </c:pt>
                <c:pt idx="126">
                  <c:v>1.139556964390122</c:v>
                </c:pt>
                <c:pt idx="127">
                  <c:v>1.07444503553541</c:v>
                </c:pt>
                <c:pt idx="128">
                  <c:v>1.0458345497234549</c:v>
                </c:pt>
                <c:pt idx="129">
                  <c:v>1.0319949447632117</c:v>
                </c:pt>
                <c:pt idx="130">
                  <c:v>1.0144275814635442</c:v>
                </c:pt>
                <c:pt idx="131">
                  <c:v>1.0141095718139224</c:v>
                </c:pt>
                <c:pt idx="132">
                  <c:v>1.0039596056216131</c:v>
                </c:pt>
                <c:pt idx="133">
                  <c:v>1.0007982183552164</c:v>
                </c:pt>
                <c:pt idx="134">
                  <c:v>0.75031556337764993</c:v>
                </c:pt>
                <c:pt idx="135">
                  <c:v>0.7500421066406433</c:v>
                </c:pt>
                <c:pt idx="136">
                  <c:v>0.73670384334473749</c:v>
                </c:pt>
                <c:pt idx="137">
                  <c:v>0.72429122085964781</c:v>
                </c:pt>
                <c:pt idx="138">
                  <c:v>0.72348536901096949</c:v>
                </c:pt>
                <c:pt idx="139">
                  <c:v>0.70693162839986157</c:v>
                </c:pt>
                <c:pt idx="140">
                  <c:v>0.65381813206904393</c:v>
                </c:pt>
                <c:pt idx="141">
                  <c:v>0.64162258127329697</c:v>
                </c:pt>
                <c:pt idx="142">
                  <c:v>0.63104576884531949</c:v>
                </c:pt>
                <c:pt idx="143">
                  <c:v>0.61509795255616684</c:v>
                </c:pt>
                <c:pt idx="144">
                  <c:v>0.61460287612157938</c:v>
                </c:pt>
                <c:pt idx="145">
                  <c:v>0.61361332194775886</c:v>
                </c:pt>
                <c:pt idx="146">
                  <c:v>0.6131188442085258</c:v>
                </c:pt>
                <c:pt idx="147">
                  <c:v>0.61138974369651489</c:v>
                </c:pt>
                <c:pt idx="148">
                  <c:v>0.58671340049031173</c:v>
                </c:pt>
                <c:pt idx="149">
                  <c:v>0.5730118078254397</c:v>
                </c:pt>
                <c:pt idx="150">
                  <c:v>0.55664254672847635</c:v>
                </c:pt>
                <c:pt idx="151">
                  <c:v>0.55523035825793765</c:v>
                </c:pt>
                <c:pt idx="152">
                  <c:v>0.46234148665978542</c:v>
                </c:pt>
                <c:pt idx="153">
                  <c:v>0.44029186152745736</c:v>
                </c:pt>
                <c:pt idx="154">
                  <c:v>0.43966382219900385</c:v>
                </c:pt>
                <c:pt idx="155">
                  <c:v>0.43945457553874501</c:v>
                </c:pt>
                <c:pt idx="156">
                  <c:v>0.25645474068358765</c:v>
                </c:pt>
                <c:pt idx="157">
                  <c:v>0.230627034887946</c:v>
                </c:pt>
                <c:pt idx="158">
                  <c:v>0.22821025916484747</c:v>
                </c:pt>
                <c:pt idx="159">
                  <c:v>0.22760806088525384</c:v>
                </c:pt>
                <c:pt idx="160">
                  <c:v>0.22670626020424911</c:v>
                </c:pt>
                <c:pt idx="161">
                  <c:v>0.22610605757583641</c:v>
                </c:pt>
                <c:pt idx="162">
                  <c:v>0.21223109504162735</c:v>
                </c:pt>
                <c:pt idx="163">
                  <c:v>0.2107809786629152</c:v>
                </c:pt>
                <c:pt idx="164">
                  <c:v>0.20933585141215549</c:v>
                </c:pt>
                <c:pt idx="165">
                  <c:v>0.20933585141215549</c:v>
                </c:pt>
                <c:pt idx="166">
                  <c:v>0.20317865534690674</c:v>
                </c:pt>
                <c:pt idx="167">
                  <c:v>0.20190161445079824</c:v>
                </c:pt>
                <c:pt idx="168">
                  <c:v>0.20048741979334359</c:v>
                </c:pt>
                <c:pt idx="169">
                  <c:v>0.1954376290059531</c:v>
                </c:pt>
                <c:pt idx="170">
                  <c:v>0.19529828002830787</c:v>
                </c:pt>
                <c:pt idx="171">
                  <c:v>0.19432423414061814</c:v>
                </c:pt>
                <c:pt idx="172">
                  <c:v>0.19266012879615865</c:v>
                </c:pt>
                <c:pt idx="173">
                  <c:v>0.18757436376229736</c:v>
                </c:pt>
                <c:pt idx="174">
                  <c:v>0.186892336801531</c:v>
                </c:pt>
                <c:pt idx="175">
                  <c:v>0.18675608108321631</c:v>
                </c:pt>
                <c:pt idx="176">
                  <c:v>0.18336590279119436</c:v>
                </c:pt>
                <c:pt idx="177">
                  <c:v>0.18161533322538542</c:v>
                </c:pt>
                <c:pt idx="178">
                  <c:v>0.17707678364714824</c:v>
                </c:pt>
                <c:pt idx="179">
                  <c:v>0.16470125099382957</c:v>
                </c:pt>
                <c:pt idx="180">
                  <c:v>0.13370911432579993</c:v>
                </c:pt>
                <c:pt idx="181">
                  <c:v>9.229751892416943E-2</c:v>
                </c:pt>
                <c:pt idx="182">
                  <c:v>9.1439415102226709E-2</c:v>
                </c:pt>
                <c:pt idx="183">
                  <c:v>6.8476620751268702E-2</c:v>
                </c:pt>
                <c:pt idx="184">
                  <c:v>6.7086455253008492E-2</c:v>
                </c:pt>
                <c:pt idx="185">
                  <c:v>6.5791235493616845E-2</c:v>
                </c:pt>
                <c:pt idx="186">
                  <c:v>5.8895829312066113E-2</c:v>
                </c:pt>
                <c:pt idx="187">
                  <c:v>5.4709005199212277E-2</c:v>
                </c:pt>
                <c:pt idx="188">
                  <c:v>5.0678640138946726E-2</c:v>
                </c:pt>
                <c:pt idx="189">
                  <c:v>4.8964554463101481E-2</c:v>
                </c:pt>
                <c:pt idx="190">
                  <c:v>4.7758542597008638E-2</c:v>
                </c:pt>
                <c:pt idx="191">
                  <c:v>4.6669274039493405E-2</c:v>
                </c:pt>
                <c:pt idx="192">
                  <c:v>4.6500229563220655E-2</c:v>
                </c:pt>
                <c:pt idx="193">
                  <c:v>4.6398952551295572E-2</c:v>
                </c:pt>
                <c:pt idx="194">
                  <c:v>4.5994967057384553E-2</c:v>
                </c:pt>
                <c:pt idx="195">
                  <c:v>4.3608771901238824E-2</c:v>
                </c:pt>
                <c:pt idx="196">
                  <c:v>4.2504433543373507E-2</c:v>
                </c:pt>
                <c:pt idx="197">
                  <c:v>4.1765557058249594E-2</c:v>
                </c:pt>
                <c:pt idx="198">
                  <c:v>4.0906599468263E-2</c:v>
                </c:pt>
                <c:pt idx="199">
                  <c:v>3.9030358883737959E-2</c:v>
                </c:pt>
                <c:pt idx="200">
                  <c:v>3.9030358883737959E-2</c:v>
                </c:pt>
                <c:pt idx="201">
                  <c:v>3.6419385075798845E-2</c:v>
                </c:pt>
                <c:pt idx="202">
                  <c:v>3.5825403053724156E-2</c:v>
                </c:pt>
                <c:pt idx="203">
                  <c:v>3.4304398915147361E-2</c:v>
                </c:pt>
                <c:pt idx="204">
                  <c:v>3.4131068708278575E-2</c:v>
                </c:pt>
                <c:pt idx="205">
                  <c:v>3.3728377753701431E-2</c:v>
                </c:pt>
                <c:pt idx="206">
                  <c:v>3.0105850198143446E-2</c:v>
                </c:pt>
                <c:pt idx="207">
                  <c:v>2.8347395022774082E-2</c:v>
                </c:pt>
                <c:pt idx="208">
                  <c:v>2.8294956654060253E-2</c:v>
                </c:pt>
                <c:pt idx="209">
                  <c:v>2.7825256443214427E-2</c:v>
                </c:pt>
                <c:pt idx="210">
                  <c:v>2.6846938189560035E-2</c:v>
                </c:pt>
                <c:pt idx="211">
                  <c:v>2.5686755686304442E-2</c:v>
                </c:pt>
                <c:pt idx="212">
                  <c:v>2.519056057209744E-2</c:v>
                </c:pt>
                <c:pt idx="213">
                  <c:v>2.519056057209744E-2</c:v>
                </c:pt>
                <c:pt idx="214">
                  <c:v>2.519056057209744E-2</c:v>
                </c:pt>
                <c:pt idx="215">
                  <c:v>2.519056057209744E-2</c:v>
                </c:pt>
                <c:pt idx="216">
                  <c:v>2.264401995796618E-2</c:v>
                </c:pt>
                <c:pt idx="217">
                  <c:v>2.2179256349859497E-2</c:v>
                </c:pt>
                <c:pt idx="218">
                  <c:v>2.2179256349859497E-2</c:v>
                </c:pt>
                <c:pt idx="219">
                  <c:v>2.2086902323592457E-2</c:v>
                </c:pt>
                <c:pt idx="220">
                  <c:v>2.2040800147378227E-2</c:v>
                </c:pt>
                <c:pt idx="221">
                  <c:v>2.2040800147378227E-2</c:v>
                </c:pt>
                <c:pt idx="222">
                  <c:v>2.1628125669028699E-2</c:v>
                </c:pt>
                <c:pt idx="223">
                  <c:v>2.1039174764384699E-2</c:v>
                </c:pt>
                <c:pt idx="224">
                  <c:v>1.8137521038806205E-2</c:v>
                </c:pt>
                <c:pt idx="225">
                  <c:v>1.7806022306176519E-2</c:v>
                </c:pt>
                <c:pt idx="226">
                  <c:v>1.6710787713126573E-2</c:v>
                </c:pt>
                <c:pt idx="227">
                  <c:v>1.2797288640591483E-2</c:v>
                </c:pt>
                <c:pt idx="228">
                  <c:v>1.2693556768659138E-2</c:v>
                </c:pt>
                <c:pt idx="229">
                  <c:v>1.1780175889475365E-2</c:v>
                </c:pt>
                <c:pt idx="230">
                  <c:v>6.1006691604408589E-3</c:v>
                </c:pt>
                <c:pt idx="231">
                  <c:v>4.4908765214614829E-3</c:v>
                </c:pt>
                <c:pt idx="232">
                  <c:v>3.5388113096481997E-3</c:v>
                </c:pt>
                <c:pt idx="233">
                  <c:v>3.247348935138979E-3</c:v>
                </c:pt>
                <c:pt idx="234">
                  <c:v>3.247348935138979E-3</c:v>
                </c:pt>
                <c:pt idx="235">
                  <c:v>2.2798251750125679E-3</c:v>
                </c:pt>
                <c:pt idx="236">
                  <c:v>1.9989738394394869E-3</c:v>
                </c:pt>
                <c:pt idx="237">
                  <c:v>1.9768667347426954E-3</c:v>
                </c:pt>
                <c:pt idx="238">
                  <c:v>1.8693246880302009E-3</c:v>
                </c:pt>
                <c:pt idx="239">
                  <c:v>1.707634799431269E-3</c:v>
                </c:pt>
                <c:pt idx="240">
                  <c:v>1.4637450001844438E-3</c:v>
                </c:pt>
                <c:pt idx="241">
                  <c:v>1.3592883110011868E-3</c:v>
                </c:pt>
                <c:pt idx="242">
                  <c:v>1.2846745087747476E-3</c:v>
                </c:pt>
                <c:pt idx="243">
                  <c:v>1.079437281490491E-3</c:v>
                </c:pt>
                <c:pt idx="244">
                  <c:v>9.3756988100340095E-4</c:v>
                </c:pt>
                <c:pt idx="245">
                  <c:v>9.3756988100340095E-4</c:v>
                </c:pt>
                <c:pt idx="246">
                  <c:v>8.2467614425116038E-4</c:v>
                </c:pt>
                <c:pt idx="247">
                  <c:v>7.8236028395140184E-4</c:v>
                </c:pt>
                <c:pt idx="248">
                  <c:v>7.7726083770489254E-4</c:v>
                </c:pt>
                <c:pt idx="249">
                  <c:v>7.6348278929304976E-4</c:v>
                </c:pt>
                <c:pt idx="250">
                  <c:v>8.2197334604628607E-4</c:v>
                </c:pt>
                <c:pt idx="251">
                  <c:v>8.4574778097557749E-4</c:v>
                </c:pt>
                <c:pt idx="252">
                  <c:v>8.4863884125423151E-4</c:v>
                </c:pt>
                <c:pt idx="253">
                  <c:v>8.4863884125423151E-4</c:v>
                </c:pt>
                <c:pt idx="254">
                  <c:v>8.4863884125423151E-4</c:v>
                </c:pt>
                <c:pt idx="255">
                  <c:v>8.8722308440097734E-4</c:v>
                </c:pt>
                <c:pt idx="256">
                  <c:v>1.0303740281013413E-3</c:v>
                </c:pt>
                <c:pt idx="257">
                  <c:v>1.0303740281013413E-3</c:v>
                </c:pt>
                <c:pt idx="258">
                  <c:v>1.0568032365804499E-3</c:v>
                </c:pt>
                <c:pt idx="259">
                  <c:v>1.3431630705238308E-3</c:v>
                </c:pt>
                <c:pt idx="260">
                  <c:v>1.4545334226290561E-3</c:v>
                </c:pt>
                <c:pt idx="261">
                  <c:v>1.4545334226290561E-3</c:v>
                </c:pt>
                <c:pt idx="262">
                  <c:v>1.4966783841583277E-3</c:v>
                </c:pt>
                <c:pt idx="263">
                  <c:v>1.5937877321208663E-3</c:v>
                </c:pt>
                <c:pt idx="264">
                  <c:v>1.6493009226289006E-3</c:v>
                </c:pt>
                <c:pt idx="265">
                  <c:v>1.6493009226289006E-3</c:v>
                </c:pt>
                <c:pt idx="266">
                  <c:v>1.6777310501564966E-3</c:v>
                </c:pt>
                <c:pt idx="267">
                  <c:v>1.9647317223942806E-3</c:v>
                </c:pt>
                <c:pt idx="268">
                  <c:v>1.9647317223942806E-3</c:v>
                </c:pt>
                <c:pt idx="269">
                  <c:v>2.181758634863246E-3</c:v>
                </c:pt>
                <c:pt idx="270">
                  <c:v>2.181758634863246E-3</c:v>
                </c:pt>
                <c:pt idx="271">
                  <c:v>2.2176724543194908E-3</c:v>
                </c:pt>
                <c:pt idx="272">
                  <c:v>2.4685729116517181E-3</c:v>
                </c:pt>
                <c:pt idx="273">
                  <c:v>2.4685729116517181E-3</c:v>
                </c:pt>
                <c:pt idx="274">
                  <c:v>2.9409038837198364E-3</c:v>
                </c:pt>
                <c:pt idx="275">
                  <c:v>2.9556690685252802E-3</c:v>
                </c:pt>
                <c:pt idx="276">
                  <c:v>2.9704841446102485E-3</c:v>
                </c:pt>
                <c:pt idx="277">
                  <c:v>3.1521565774327645E-3</c:v>
                </c:pt>
                <c:pt idx="278">
                  <c:v>3.3090383121992042E-3</c:v>
                </c:pt>
                <c:pt idx="279">
                  <c:v>3.4709091749180764E-3</c:v>
                </c:pt>
                <c:pt idx="280">
                  <c:v>3.8096182842131195E-3</c:v>
                </c:pt>
                <c:pt idx="281">
                  <c:v>4.5081457819095092E-3</c:v>
                </c:pt>
                <c:pt idx="282">
                  <c:v>4.5081457819095092E-3</c:v>
                </c:pt>
                <c:pt idx="283">
                  <c:v>5.194210995459846E-3</c:v>
                </c:pt>
                <c:pt idx="284">
                  <c:v>5.6027206387431793E-3</c:v>
                </c:pt>
                <c:pt idx="285">
                  <c:v>7.7296534463717845E-3</c:v>
                </c:pt>
                <c:pt idx="286">
                  <c:v>7.9957970832965006E-3</c:v>
                </c:pt>
                <c:pt idx="287">
                  <c:v>8.0226858490263561E-3</c:v>
                </c:pt>
                <c:pt idx="288">
                  <c:v>9.7722297442482814E-3</c:v>
                </c:pt>
                <c:pt idx="289">
                  <c:v>1.2178069019360017E-2</c:v>
                </c:pt>
                <c:pt idx="290">
                  <c:v>1.3318945770987876E-2</c:v>
                </c:pt>
                <c:pt idx="291">
                  <c:v>1.3318945770987876E-2</c:v>
                </c:pt>
                <c:pt idx="292">
                  <c:v>1.3675392623851625E-2</c:v>
                </c:pt>
                <c:pt idx="293">
                  <c:v>1.6389089021626429E-2</c:v>
                </c:pt>
                <c:pt idx="294">
                  <c:v>1.6587144231669224E-2</c:v>
                </c:pt>
                <c:pt idx="295">
                  <c:v>1.6786446723700128E-2</c:v>
                </c:pt>
                <c:pt idx="296">
                  <c:v>1.6986996497719137E-2</c:v>
                </c:pt>
                <c:pt idx="297">
                  <c:v>1.6986996497719137E-2</c:v>
                </c:pt>
                <c:pt idx="298">
                  <c:v>1.74325964331591E-2</c:v>
                </c:pt>
                <c:pt idx="299">
                  <c:v>1.780166841367626E-2</c:v>
                </c:pt>
                <c:pt idx="300">
                  <c:v>1.780166841367626E-2</c:v>
                </c:pt>
                <c:pt idx="301">
                  <c:v>1.80499615082663E-2</c:v>
                </c:pt>
                <c:pt idx="302">
                  <c:v>1.80499615082663E-2</c:v>
                </c:pt>
                <c:pt idx="303">
                  <c:v>1.834190683850636E-2</c:v>
                </c:pt>
                <c:pt idx="304">
                  <c:v>1.8890576889576072E-2</c:v>
                </c:pt>
                <c:pt idx="305">
                  <c:v>1.8890576889576072E-2</c:v>
                </c:pt>
                <c:pt idx="306">
                  <c:v>1.9018390445916127E-2</c:v>
                </c:pt>
                <c:pt idx="307">
                  <c:v>1.9447678566885396E-2</c:v>
                </c:pt>
                <c:pt idx="308">
                  <c:v>2.1623308204187217E-2</c:v>
                </c:pt>
                <c:pt idx="309">
                  <c:v>2.2220622252793143E-2</c:v>
                </c:pt>
                <c:pt idx="310">
                  <c:v>2.2220622252793143E-2</c:v>
                </c:pt>
                <c:pt idx="311">
                  <c:v>2.2545745283916889E-2</c:v>
                </c:pt>
                <c:pt idx="312">
                  <c:v>2.273262748127999E-2</c:v>
                </c:pt>
                <c:pt idx="313">
                  <c:v>2.2826367927638688E-2</c:v>
                </c:pt>
                <c:pt idx="314">
                  <c:v>2.2826367927638688E-2</c:v>
                </c:pt>
                <c:pt idx="315">
                  <c:v>2.3038013591908796E-2</c:v>
                </c:pt>
                <c:pt idx="316">
                  <c:v>2.3038013591908796E-2</c:v>
                </c:pt>
                <c:pt idx="317">
                  <c:v>2.3156031065199142E-2</c:v>
                </c:pt>
                <c:pt idx="318">
                  <c:v>2.3156031065199142E-2</c:v>
                </c:pt>
                <c:pt idx="319">
                  <c:v>2.3631219163330788E-2</c:v>
                </c:pt>
                <c:pt idx="320">
                  <c:v>2.6006658455684478E-2</c:v>
                </c:pt>
                <c:pt idx="321">
                  <c:v>2.7354158352801937E-2</c:v>
                </c:pt>
                <c:pt idx="322">
                  <c:v>2.7508913200085132E-2</c:v>
                </c:pt>
                <c:pt idx="323">
                  <c:v>2.7715951474376062E-2</c:v>
                </c:pt>
                <c:pt idx="324">
                  <c:v>2.7715951474376062E-2</c:v>
                </c:pt>
                <c:pt idx="325">
                  <c:v>2.7715951474376062E-2</c:v>
                </c:pt>
                <c:pt idx="326">
                  <c:v>2.7715951474376062E-2</c:v>
                </c:pt>
                <c:pt idx="327">
                  <c:v>2.8184706231382826E-2</c:v>
                </c:pt>
                <c:pt idx="328">
                  <c:v>3.0073091202879355E-2</c:v>
                </c:pt>
                <c:pt idx="329">
                  <c:v>3.099965221497105E-2</c:v>
                </c:pt>
                <c:pt idx="330">
                  <c:v>3.1164659720196494E-2</c:v>
                </c:pt>
                <c:pt idx="331">
                  <c:v>3.4124976419498722E-2</c:v>
                </c:pt>
                <c:pt idx="332">
                  <c:v>3.4937618596597893E-2</c:v>
                </c:pt>
                <c:pt idx="333">
                  <c:v>3.9831290747784368E-2</c:v>
                </c:pt>
                <c:pt idx="334">
                  <c:v>4.1153454125129191E-2</c:v>
                </c:pt>
                <c:pt idx="335">
                  <c:v>4.347120836765514E-2</c:v>
                </c:pt>
                <c:pt idx="336">
                  <c:v>4.7409570353772912E-2</c:v>
                </c:pt>
                <c:pt idx="337">
                  <c:v>4.754611751796349E-2</c:v>
                </c:pt>
                <c:pt idx="338">
                  <c:v>4.8507535490604201E-2</c:v>
                </c:pt>
                <c:pt idx="339">
                  <c:v>4.8714825855226511E-2</c:v>
                </c:pt>
                <c:pt idx="340">
                  <c:v>4.9897952772272068E-2</c:v>
                </c:pt>
                <c:pt idx="341">
                  <c:v>5.0108236613665827E-2</c:v>
                </c:pt>
                <c:pt idx="342">
                  <c:v>5.0953862194398097E-2</c:v>
                </c:pt>
                <c:pt idx="343">
                  <c:v>5.4481395832970611E-2</c:v>
                </c:pt>
                <c:pt idx="344">
                  <c:v>5.7224420708228169E-2</c:v>
                </c:pt>
                <c:pt idx="345">
                  <c:v>5.7449821607317805E-2</c:v>
                </c:pt>
                <c:pt idx="346">
                  <c:v>6.1428115054591351E-2</c:v>
                </c:pt>
                <c:pt idx="347">
                  <c:v>6.1428115054591351E-2</c:v>
                </c:pt>
                <c:pt idx="348">
                  <c:v>6.1428115054591351E-2</c:v>
                </c:pt>
                <c:pt idx="349">
                  <c:v>6.4979756716909143E-2</c:v>
                </c:pt>
                <c:pt idx="350">
                  <c:v>6.7159236037997463E-2</c:v>
                </c:pt>
                <c:pt idx="351">
                  <c:v>6.7159236037997463E-2</c:v>
                </c:pt>
                <c:pt idx="352">
                  <c:v>8.4436059350520606E-2</c:v>
                </c:pt>
                <c:pt idx="353">
                  <c:v>8.4436059350520606E-2</c:v>
                </c:pt>
                <c:pt idx="354">
                  <c:v>8.5536130456826939E-2</c:v>
                </c:pt>
                <c:pt idx="355">
                  <c:v>9.3919227517754333E-2</c:v>
                </c:pt>
                <c:pt idx="356">
                  <c:v>9.3919227517754333E-2</c:v>
                </c:pt>
                <c:pt idx="357">
                  <c:v>9.5468209821485531E-2</c:v>
                </c:pt>
                <c:pt idx="358">
                  <c:v>9.6149905827369625E-2</c:v>
                </c:pt>
                <c:pt idx="359">
                  <c:v>0.10159115336233376</c:v>
                </c:pt>
                <c:pt idx="360">
                  <c:v>0.10169148209152341</c:v>
                </c:pt>
                <c:pt idx="361">
                  <c:v>0.11303222856388261</c:v>
                </c:pt>
                <c:pt idx="362">
                  <c:v>0.1179537324541661</c:v>
                </c:pt>
                <c:pt idx="363">
                  <c:v>0.12056338228911445</c:v>
                </c:pt>
                <c:pt idx="364">
                  <c:v>0.12453173962342323</c:v>
                </c:pt>
                <c:pt idx="365">
                  <c:v>0.1274379878472762</c:v>
                </c:pt>
                <c:pt idx="366">
                  <c:v>0.12766294235878387</c:v>
                </c:pt>
                <c:pt idx="367">
                  <c:v>0.13037796257608758</c:v>
                </c:pt>
                <c:pt idx="368">
                  <c:v>0.1304348310813685</c:v>
                </c:pt>
                <c:pt idx="369">
                  <c:v>0.13071936070007129</c:v>
                </c:pt>
                <c:pt idx="370">
                  <c:v>0.14402521435459964</c:v>
                </c:pt>
                <c:pt idx="371">
                  <c:v>0.14678833239929859</c:v>
                </c:pt>
                <c:pt idx="372">
                  <c:v>0.15116619735594305</c:v>
                </c:pt>
                <c:pt idx="373">
                  <c:v>0.15202495751285899</c:v>
                </c:pt>
                <c:pt idx="374">
                  <c:v>0.15598185038861223</c:v>
                </c:pt>
                <c:pt idx="375">
                  <c:v>0.15598185038861223</c:v>
                </c:pt>
                <c:pt idx="376">
                  <c:v>0.15735383160225991</c:v>
                </c:pt>
                <c:pt idx="377">
                  <c:v>0.15823005370700935</c:v>
                </c:pt>
                <c:pt idx="378">
                  <c:v>0.16099980992581878</c:v>
                </c:pt>
                <c:pt idx="379">
                  <c:v>0.16392128289172792</c:v>
                </c:pt>
                <c:pt idx="380">
                  <c:v>0.16430429034283492</c:v>
                </c:pt>
                <c:pt idx="381">
                  <c:v>0.1672555982938996</c:v>
                </c:pt>
                <c:pt idx="382">
                  <c:v>0.16854700772504924</c:v>
                </c:pt>
                <c:pt idx="383">
                  <c:v>0.17101443069174252</c:v>
                </c:pt>
                <c:pt idx="384">
                  <c:v>0.17101443069174252</c:v>
                </c:pt>
                <c:pt idx="385">
                  <c:v>0.17140567020397102</c:v>
                </c:pt>
                <c:pt idx="386">
                  <c:v>0.1732373916566341</c:v>
                </c:pt>
                <c:pt idx="387">
                  <c:v>0.1774609035301653</c:v>
                </c:pt>
                <c:pt idx="388">
                  <c:v>0.18146684480155847</c:v>
                </c:pt>
                <c:pt idx="389">
                  <c:v>0.18173550407392947</c:v>
                </c:pt>
                <c:pt idx="390">
                  <c:v>0.18402716533072605</c:v>
                </c:pt>
                <c:pt idx="391">
                  <c:v>0.18892769133166737</c:v>
                </c:pt>
                <c:pt idx="392">
                  <c:v>0.19389287643087219</c:v>
                </c:pt>
                <c:pt idx="393">
                  <c:v>0.19542291321805294</c:v>
                </c:pt>
                <c:pt idx="394">
                  <c:v>0.21018706542113547</c:v>
                </c:pt>
                <c:pt idx="395">
                  <c:v>0.21192534577511696</c:v>
                </c:pt>
                <c:pt idx="396">
                  <c:v>0.2173302699781155</c:v>
                </c:pt>
                <c:pt idx="397">
                  <c:v>0.22504182808963538</c:v>
                </c:pt>
                <c:pt idx="398">
                  <c:v>0.228948196902833</c:v>
                </c:pt>
                <c:pt idx="399">
                  <c:v>0.24148920174557459</c:v>
                </c:pt>
                <c:pt idx="400">
                  <c:v>0.24397534184389075</c:v>
                </c:pt>
                <c:pt idx="401">
                  <c:v>0.24819966514756317</c:v>
                </c:pt>
                <c:pt idx="402">
                  <c:v>0.25008881673082628</c:v>
                </c:pt>
                <c:pt idx="403">
                  <c:v>0.2585185072858856</c:v>
                </c:pt>
                <c:pt idx="404">
                  <c:v>0.2585185072858856</c:v>
                </c:pt>
                <c:pt idx="405">
                  <c:v>0.26076861700863968</c:v>
                </c:pt>
                <c:pt idx="406">
                  <c:v>0.279288211789953</c:v>
                </c:pt>
                <c:pt idx="407">
                  <c:v>0.28012238081393098</c:v>
                </c:pt>
                <c:pt idx="408">
                  <c:v>0.28498515755380871</c:v>
                </c:pt>
                <c:pt idx="409">
                  <c:v>0.28844795125098122</c:v>
                </c:pt>
                <c:pt idx="410">
                  <c:v>0.29500791075175675</c:v>
                </c:pt>
                <c:pt idx="411">
                  <c:v>0.30381159160599791</c:v>
                </c:pt>
                <c:pt idx="412">
                  <c:v>0.30729943827886852</c:v>
                </c:pt>
                <c:pt idx="413">
                  <c:v>0.30957724029569234</c:v>
                </c:pt>
                <c:pt idx="414">
                  <c:v>0.31877276462538384</c:v>
                </c:pt>
                <c:pt idx="415">
                  <c:v>0.32127153248528717</c:v>
                </c:pt>
                <c:pt idx="416">
                  <c:v>0.32756123390723763</c:v>
                </c:pt>
                <c:pt idx="417">
                  <c:v>0.32756123390723763</c:v>
                </c:pt>
                <c:pt idx="418">
                  <c:v>0.32882650820971782</c:v>
                </c:pt>
                <c:pt idx="419">
                  <c:v>0.33665254062187033</c:v>
                </c:pt>
                <c:pt idx="420">
                  <c:v>0.34142931269764937</c:v>
                </c:pt>
                <c:pt idx="421">
                  <c:v>0.34754070795444741</c:v>
                </c:pt>
                <c:pt idx="422">
                  <c:v>0.35370643481464742</c:v>
                </c:pt>
                <c:pt idx="423">
                  <c:v>0.36106325027860864</c:v>
                </c:pt>
                <c:pt idx="424">
                  <c:v>0.36362752046908431</c:v>
                </c:pt>
                <c:pt idx="425">
                  <c:v>0.36830442039056627</c:v>
                </c:pt>
                <c:pt idx="426">
                  <c:v>0.37214449949687856</c:v>
                </c:pt>
                <c:pt idx="427">
                  <c:v>0.37988452724493244</c:v>
                </c:pt>
                <c:pt idx="428">
                  <c:v>0.38888424410609351</c:v>
                </c:pt>
                <c:pt idx="429">
                  <c:v>0.39779046734335965</c:v>
                </c:pt>
                <c:pt idx="430">
                  <c:v>0.40679772042166268</c:v>
                </c:pt>
                <c:pt idx="431">
                  <c:v>0.40992361147787626</c:v>
                </c:pt>
                <c:pt idx="432">
                  <c:v>0.42841408536058734</c:v>
                </c:pt>
                <c:pt idx="433">
                  <c:v>0.42841408536058734</c:v>
                </c:pt>
                <c:pt idx="434">
                  <c:v>0.43110373988988449</c:v>
                </c:pt>
                <c:pt idx="435">
                  <c:v>0.43442565870279221</c:v>
                </c:pt>
                <c:pt idx="436">
                  <c:v>0.44974398510821834</c:v>
                </c:pt>
                <c:pt idx="437">
                  <c:v>0.44974398510821834</c:v>
                </c:pt>
                <c:pt idx="438">
                  <c:v>0.46791541250859708</c:v>
                </c:pt>
                <c:pt idx="439">
                  <c:v>0.50444252634037301</c:v>
                </c:pt>
                <c:pt idx="440">
                  <c:v>0.50444252634037301</c:v>
                </c:pt>
                <c:pt idx="441">
                  <c:v>0.50444252634037301</c:v>
                </c:pt>
                <c:pt idx="442">
                  <c:v>0.52071308034073416</c:v>
                </c:pt>
                <c:pt idx="443">
                  <c:v>0.52299333493205602</c:v>
                </c:pt>
                <c:pt idx="444">
                  <c:v>0.52665211966431191</c:v>
                </c:pt>
                <c:pt idx="445">
                  <c:v>0.57274765067027356</c:v>
                </c:pt>
                <c:pt idx="446">
                  <c:v>0.6270132618715154</c:v>
                </c:pt>
                <c:pt idx="447">
                  <c:v>0.65506813315466528</c:v>
                </c:pt>
                <c:pt idx="448">
                  <c:v>0.6847823279677796</c:v>
                </c:pt>
                <c:pt idx="449">
                  <c:v>0.74509964105702842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BA-4468-9FC5-4D04EB07FCE3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431">
                  <c:v>0.41016579999995884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4BA-4468-9FC5-4D04EB07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3240"/>
        <c:axId val="1"/>
      </c:scatterChart>
      <c:valAx>
        <c:axId val="697103240"/>
        <c:scaling>
          <c:orientation val="minMax"/>
          <c:min val="2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06586512930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7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56477438136828E-2"/>
              <c:y val="0.3506103962614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32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525625890650128E-2"/>
          <c:y val="0.92073298764483702"/>
          <c:w val="0.771471229851727"/>
          <c:h val="6.0975609756097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0988677287432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9076885189241"/>
          <c:y val="0.1276595744680851"/>
          <c:w val="0.84883781173195894"/>
          <c:h val="0.62917933130699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134">
                  <c:v>0.60613440000088303</c:v>
                </c:pt>
                <c:pt idx="135">
                  <c:v>0.56150999999954365</c:v>
                </c:pt>
                <c:pt idx="136">
                  <c:v>0.59891440000137663</c:v>
                </c:pt>
                <c:pt idx="137">
                  <c:v>0.58019200000126148</c:v>
                </c:pt>
                <c:pt idx="138">
                  <c:v>0.57331880000128876</c:v>
                </c:pt>
                <c:pt idx="139">
                  <c:v>0.5416060000025027</c:v>
                </c:pt>
                <c:pt idx="140">
                  <c:v>0.54922840000290307</c:v>
                </c:pt>
                <c:pt idx="141">
                  <c:v>0.51125719999981811</c:v>
                </c:pt>
                <c:pt idx="142">
                  <c:v>0.50603240000054939</c:v>
                </c:pt>
                <c:pt idx="143">
                  <c:v>0.48507080000126734</c:v>
                </c:pt>
                <c:pt idx="144">
                  <c:v>0.4858219999987341</c:v>
                </c:pt>
                <c:pt idx="145">
                  <c:v>0.49632439999913913</c:v>
                </c:pt>
                <c:pt idx="146">
                  <c:v>0.45707559999937075</c:v>
                </c:pt>
                <c:pt idx="147">
                  <c:v>0.47270480000224779</c:v>
                </c:pt>
                <c:pt idx="148">
                  <c:v>0.46764039999834495</c:v>
                </c:pt>
                <c:pt idx="149">
                  <c:v>0.45504959999743733</c:v>
                </c:pt>
                <c:pt idx="150">
                  <c:v>0.45096600000033504</c:v>
                </c:pt>
                <c:pt idx="151">
                  <c:v>0.43421959999977844</c:v>
                </c:pt>
                <c:pt idx="152">
                  <c:v>0.37734239999917918</c:v>
                </c:pt>
                <c:pt idx="153">
                  <c:v>0.36740479999934905</c:v>
                </c:pt>
                <c:pt idx="154">
                  <c:v>0.35653160000219941</c:v>
                </c:pt>
                <c:pt idx="155">
                  <c:v>0.35590719999891007</c:v>
                </c:pt>
                <c:pt idx="156">
                  <c:v>0.23350240000218037</c:v>
                </c:pt>
                <c:pt idx="157">
                  <c:v>0.19985199999791803</c:v>
                </c:pt>
                <c:pt idx="158">
                  <c:v>0.21486159999767551</c:v>
                </c:pt>
                <c:pt idx="159">
                  <c:v>0.25136399999973946</c:v>
                </c:pt>
                <c:pt idx="160">
                  <c:v>0.26061760000084178</c:v>
                </c:pt>
                <c:pt idx="161">
                  <c:v>0.24411999999938416</c:v>
                </c:pt>
                <c:pt idx="162">
                  <c:v>0.21942639999906532</c:v>
                </c:pt>
                <c:pt idx="163">
                  <c:v>0.21018239999830257</c:v>
                </c:pt>
                <c:pt idx="164">
                  <c:v>0.22293839999838383</c:v>
                </c:pt>
                <c:pt idx="165">
                  <c:v>0.23193840000021737</c:v>
                </c:pt>
                <c:pt idx="166">
                  <c:v>0.20708919999742648</c:v>
                </c:pt>
                <c:pt idx="167">
                  <c:v>0.21346959999937098</c:v>
                </c:pt>
                <c:pt idx="169">
                  <c:v>0.21174720000271918</c:v>
                </c:pt>
                <c:pt idx="170">
                  <c:v>0.22612279999884777</c:v>
                </c:pt>
                <c:pt idx="171">
                  <c:v>0.1727519999985816</c:v>
                </c:pt>
                <c:pt idx="172">
                  <c:v>0.20425919999979669</c:v>
                </c:pt>
                <c:pt idx="173">
                  <c:v>0.1761564000044018</c:v>
                </c:pt>
                <c:pt idx="174">
                  <c:v>0.1900344000023324</c:v>
                </c:pt>
                <c:pt idx="175">
                  <c:v>0.19840999999723863</c:v>
                </c:pt>
                <c:pt idx="176">
                  <c:v>0.19580000000132713</c:v>
                </c:pt>
                <c:pt idx="177">
                  <c:v>0.20468280000204686</c:v>
                </c:pt>
                <c:pt idx="178">
                  <c:v>0.20245319999958156</c:v>
                </c:pt>
                <c:pt idx="179">
                  <c:v>0.20213519999379059</c:v>
                </c:pt>
                <c:pt idx="180">
                  <c:v>0.16991319999942789</c:v>
                </c:pt>
                <c:pt idx="182">
                  <c:v>9.6904400001221802E-2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2-43B9-9CB0-15104846EE4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0">
                  <c:v>0.99345480000010866</c:v>
                </c:pt>
                <c:pt idx="1">
                  <c:v>0.99314919999960694</c:v>
                </c:pt>
                <c:pt idx="2">
                  <c:v>1.0225296000007802</c:v>
                </c:pt>
                <c:pt idx="3">
                  <c:v>1.0184083999993163</c:v>
                </c:pt>
                <c:pt idx="4">
                  <c:v>1.0264660000011645</c:v>
                </c:pt>
                <c:pt idx="5">
                  <c:v>1.0255928000024142</c:v>
                </c:pt>
                <c:pt idx="6">
                  <c:v>1.1441192000002047</c:v>
                </c:pt>
                <c:pt idx="7">
                  <c:v>1.0538012000033632</c:v>
                </c:pt>
                <c:pt idx="8">
                  <c:v>1.0261768000018492</c:v>
                </c:pt>
                <c:pt idx="9">
                  <c:v>1.0351220000029571</c:v>
                </c:pt>
                <c:pt idx="10">
                  <c:v>1.0146676000022126</c:v>
                </c:pt>
                <c:pt idx="11">
                  <c:v>1.0540528000001359</c:v>
                </c:pt>
                <c:pt idx="12">
                  <c:v>1.0406964000012522</c:v>
                </c:pt>
                <c:pt idx="13">
                  <c:v>1.0177348000015627</c:v>
                </c:pt>
                <c:pt idx="14">
                  <c:v>1.0359884000026796</c:v>
                </c:pt>
                <c:pt idx="15">
                  <c:v>1.0268711999997322</c:v>
                </c:pt>
                <c:pt idx="16">
                  <c:v>1.0031247999995685</c:v>
                </c:pt>
                <c:pt idx="17">
                  <c:v>1.046007599999939</c:v>
                </c:pt>
                <c:pt idx="18">
                  <c:v>1.0338068000019121</c:v>
                </c:pt>
                <c:pt idx="19">
                  <c:v>1.0243188000022201</c:v>
                </c:pt>
                <c:pt idx="20">
                  <c:v>1.0556992000001628</c:v>
                </c:pt>
                <c:pt idx="21">
                  <c:v>1.0272015999998985</c:v>
                </c:pt>
                <c:pt idx="22">
                  <c:v>1.046952799999417</c:v>
                </c:pt>
                <c:pt idx="23">
                  <c:v>0.99308440000095288</c:v>
                </c:pt>
                <c:pt idx="24">
                  <c:v>1.0165916000005382</c:v>
                </c:pt>
                <c:pt idx="25">
                  <c:v>1.0227184000013949</c:v>
                </c:pt>
                <c:pt idx="26">
                  <c:v>1.0278452000020479</c:v>
                </c:pt>
                <c:pt idx="27">
                  <c:v>1.0092208000023675</c:v>
                </c:pt>
                <c:pt idx="28">
                  <c:v>1.0073476000015944</c:v>
                </c:pt>
                <c:pt idx="29">
                  <c:v>1.0144744000026549</c:v>
                </c:pt>
                <c:pt idx="30">
                  <c:v>1.0222304000035365</c:v>
                </c:pt>
                <c:pt idx="31">
                  <c:v>1.0147375999986252</c:v>
                </c:pt>
                <c:pt idx="32">
                  <c:v>1.0014888000005158</c:v>
                </c:pt>
                <c:pt idx="33">
                  <c:v>1.0266155999997864</c:v>
                </c:pt>
                <c:pt idx="34">
                  <c:v>1.0273716000010609</c:v>
                </c:pt>
                <c:pt idx="35">
                  <c:v>0.99163000000044121</c:v>
                </c:pt>
                <c:pt idx="36">
                  <c:v>1.0118884000039543</c:v>
                </c:pt>
                <c:pt idx="37">
                  <c:v>1.0495176000040374</c:v>
                </c:pt>
                <c:pt idx="38">
                  <c:v>1.0062735999999859</c:v>
                </c:pt>
                <c:pt idx="39">
                  <c:v>1.0016684000001987</c:v>
                </c:pt>
                <c:pt idx="40">
                  <c:v>1.0109220000013011</c:v>
                </c:pt>
                <c:pt idx="41">
                  <c:v>0.96319479999874602</c:v>
                </c:pt>
                <c:pt idx="42">
                  <c:v>0.99494599999889033</c:v>
                </c:pt>
                <c:pt idx="43">
                  <c:v>0.98520439999992959</c:v>
                </c:pt>
                <c:pt idx="44">
                  <c:v>1.0110824000003049</c:v>
                </c:pt>
                <c:pt idx="45">
                  <c:v>1.0120824000005086</c:v>
                </c:pt>
                <c:pt idx="46">
                  <c:v>1.0025944000044547</c:v>
                </c:pt>
                <c:pt idx="47">
                  <c:v>0.99960400000054506</c:v>
                </c:pt>
                <c:pt idx="48">
                  <c:v>1.0154867999990529</c:v>
                </c:pt>
                <c:pt idx="49">
                  <c:v>0.98711600000024191</c:v>
                </c:pt>
                <c:pt idx="50">
                  <c:v>0.96100360000127694</c:v>
                </c:pt>
                <c:pt idx="51">
                  <c:v>0.98551080000106595</c:v>
                </c:pt>
                <c:pt idx="52">
                  <c:v>0.99476439999853028</c:v>
                </c:pt>
                <c:pt idx="53">
                  <c:v>0.99476919999870006</c:v>
                </c:pt>
                <c:pt idx="54">
                  <c:v>0.96602279999933671</c:v>
                </c:pt>
                <c:pt idx="55">
                  <c:v>0.99427640000067186</c:v>
                </c:pt>
                <c:pt idx="56">
                  <c:v>0.98965200000020559</c:v>
                </c:pt>
                <c:pt idx="57">
                  <c:v>0.99715920000016922</c:v>
                </c:pt>
                <c:pt idx="58">
                  <c:v>0.99904200000310084</c:v>
                </c:pt>
                <c:pt idx="59">
                  <c:v>0.99716880000414676</c:v>
                </c:pt>
                <c:pt idx="60">
                  <c:v>0.98529560000315541</c:v>
                </c:pt>
                <c:pt idx="61">
                  <c:v>0.99480279999988852</c:v>
                </c:pt>
                <c:pt idx="62">
                  <c:v>0.9881783999990148</c:v>
                </c:pt>
                <c:pt idx="63">
                  <c:v>1.0013051999994786</c:v>
                </c:pt>
                <c:pt idx="64">
                  <c:v>1.0193099999996775</c:v>
                </c:pt>
                <c:pt idx="65">
                  <c:v>0.99381720000019413</c:v>
                </c:pt>
                <c:pt idx="66">
                  <c:v>0.98619280000275467</c:v>
                </c:pt>
                <c:pt idx="67">
                  <c:v>0.98757320000004256</c:v>
                </c:pt>
                <c:pt idx="68">
                  <c:v>0.97994880000260309</c:v>
                </c:pt>
                <c:pt idx="69">
                  <c:v>0.98632920000090962</c:v>
                </c:pt>
                <c:pt idx="70">
                  <c:v>0.98732920000111335</c:v>
                </c:pt>
                <c:pt idx="71">
                  <c:v>0.98983160000352655</c:v>
                </c:pt>
                <c:pt idx="72">
                  <c:v>0.9779584000025352</c:v>
                </c:pt>
                <c:pt idx="73">
                  <c:v>0.9719680000016524</c:v>
                </c:pt>
                <c:pt idx="74">
                  <c:v>0.98273360000166576</c:v>
                </c:pt>
                <c:pt idx="75">
                  <c:v>0.9817432000018016</c:v>
                </c:pt>
                <c:pt idx="76">
                  <c:v>0.96111880000171368</c:v>
                </c:pt>
                <c:pt idx="77">
                  <c:v>0.97737240000424208</c:v>
                </c:pt>
                <c:pt idx="78">
                  <c:v>0.98049919999903068</c:v>
                </c:pt>
                <c:pt idx="79">
                  <c:v>0.98750880000079633</c:v>
                </c:pt>
                <c:pt idx="80">
                  <c:v>0.95001600000250619</c:v>
                </c:pt>
                <c:pt idx="81">
                  <c:v>0.97552320000249892</c:v>
                </c:pt>
                <c:pt idx="82">
                  <c:v>0.96040600000196719</c:v>
                </c:pt>
                <c:pt idx="83">
                  <c:v>0.97316199999841047</c:v>
                </c:pt>
                <c:pt idx="84">
                  <c:v>0.96228880000126082</c:v>
                </c:pt>
                <c:pt idx="85">
                  <c:v>0.96791799999846262</c:v>
                </c:pt>
                <c:pt idx="86">
                  <c:v>0.95767400000113412</c:v>
                </c:pt>
                <c:pt idx="87">
                  <c:v>0.96380080000017188</c:v>
                </c:pt>
                <c:pt idx="88">
                  <c:v>0.97292759999982081</c:v>
                </c:pt>
                <c:pt idx="89">
                  <c:v>0.96633199999996577</c:v>
                </c:pt>
                <c:pt idx="90">
                  <c:v>0.95783440000013798</c:v>
                </c:pt>
                <c:pt idx="91">
                  <c:v>0.96284400000149617</c:v>
                </c:pt>
                <c:pt idx="92">
                  <c:v>0.95209760000216193</c:v>
                </c:pt>
                <c:pt idx="93">
                  <c:v>0.95347320000291802</c:v>
                </c:pt>
                <c:pt idx="94">
                  <c:v>0.94485360000180663</c:v>
                </c:pt>
                <c:pt idx="95">
                  <c:v>0.94885360000262153</c:v>
                </c:pt>
                <c:pt idx="96">
                  <c:v>0.95035600000119302</c:v>
                </c:pt>
                <c:pt idx="97">
                  <c:v>0.9533560000018042</c:v>
                </c:pt>
                <c:pt idx="98">
                  <c:v>0.94998520000444842</c:v>
                </c:pt>
                <c:pt idx="99">
                  <c:v>0.9474923999987368</c:v>
                </c:pt>
                <c:pt idx="100">
                  <c:v>0.95561919999818201</c:v>
                </c:pt>
                <c:pt idx="101">
                  <c:v>0.93824840000161203</c:v>
                </c:pt>
                <c:pt idx="102">
                  <c:v>1.0112484000019322</c:v>
                </c:pt>
                <c:pt idx="103">
                  <c:v>0.94237520000024233</c:v>
                </c:pt>
                <c:pt idx="104">
                  <c:v>0.95387760000085109</c:v>
                </c:pt>
                <c:pt idx="105">
                  <c:v>0.9451312000019243</c:v>
                </c:pt>
                <c:pt idx="106">
                  <c:v>0.94913120000273921</c:v>
                </c:pt>
                <c:pt idx="107">
                  <c:v>0.90451640000173938</c:v>
                </c:pt>
                <c:pt idx="108">
                  <c:v>0.92464320000362932</c:v>
                </c:pt>
                <c:pt idx="109">
                  <c:v>0.92753559999982826</c:v>
                </c:pt>
                <c:pt idx="110">
                  <c:v>0.98292080000101123</c:v>
                </c:pt>
                <c:pt idx="111">
                  <c:v>0.94480360000306973</c:v>
                </c:pt>
                <c:pt idx="112">
                  <c:v>0.92270080000162125</c:v>
                </c:pt>
                <c:pt idx="113">
                  <c:v>0.92783720000079484</c:v>
                </c:pt>
                <c:pt idx="114">
                  <c:v>0.89884680000250228</c:v>
                </c:pt>
                <c:pt idx="115">
                  <c:v>0.91850480000357493</c:v>
                </c:pt>
                <c:pt idx="116">
                  <c:v>0.89277280000169412</c:v>
                </c:pt>
                <c:pt idx="117">
                  <c:v>0.91952880000098958</c:v>
                </c:pt>
                <c:pt idx="118">
                  <c:v>0.90166040000258363</c:v>
                </c:pt>
                <c:pt idx="119">
                  <c:v>0.91441160000249511</c:v>
                </c:pt>
                <c:pt idx="120">
                  <c:v>0.92053840000153286</c:v>
                </c:pt>
                <c:pt idx="121">
                  <c:v>0.91007920000265585</c:v>
                </c:pt>
                <c:pt idx="122">
                  <c:v>0.94895720000204165</c:v>
                </c:pt>
                <c:pt idx="123">
                  <c:v>0.87722520000170334</c:v>
                </c:pt>
                <c:pt idx="124">
                  <c:v>0.91035199999896577</c:v>
                </c:pt>
                <c:pt idx="125">
                  <c:v>0.88310320000164211</c:v>
                </c:pt>
                <c:pt idx="126">
                  <c:v>0.87524440000197501</c:v>
                </c:pt>
                <c:pt idx="127">
                  <c:v>0.8468620000021474</c:v>
                </c:pt>
                <c:pt idx="128">
                  <c:v>0.83091480000075535</c:v>
                </c:pt>
                <c:pt idx="129">
                  <c:v>0.82006560000445461</c:v>
                </c:pt>
                <c:pt idx="130">
                  <c:v>0.80772360000264598</c:v>
                </c:pt>
                <c:pt idx="131">
                  <c:v>0.80709920000299462</c:v>
                </c:pt>
                <c:pt idx="132">
                  <c:v>0.80211839999901713</c:v>
                </c:pt>
                <c:pt idx="133">
                  <c:v>0.80287440000029164</c:v>
                </c:pt>
                <c:pt idx="168">
                  <c:v>0.23022560000390513</c:v>
                </c:pt>
                <c:pt idx="181">
                  <c:v>0.11752400000113994</c:v>
                </c:pt>
                <c:pt idx="183">
                  <c:v>0.12318479999521514</c:v>
                </c:pt>
                <c:pt idx="184">
                  <c:v>0.10556999999971595</c:v>
                </c:pt>
                <c:pt idx="185">
                  <c:v>0.12057960000674939</c:v>
                </c:pt>
                <c:pt idx="186">
                  <c:v>7.0632399998430628E-2</c:v>
                </c:pt>
                <c:pt idx="188">
                  <c:v>7.3699599997780751E-2</c:v>
                </c:pt>
                <c:pt idx="195">
                  <c:v>6.7761999998765532E-2</c:v>
                </c:pt>
                <c:pt idx="196">
                  <c:v>3.1147200003033504E-2</c:v>
                </c:pt>
                <c:pt idx="198">
                  <c:v>7.4537200001941528E-2</c:v>
                </c:pt>
                <c:pt idx="200">
                  <c:v>6.8805200004135258E-2</c:v>
                </c:pt>
                <c:pt idx="201">
                  <c:v>5.2955999999539927E-2</c:v>
                </c:pt>
                <c:pt idx="202">
                  <c:v>5.3712000000814442E-2</c:v>
                </c:pt>
                <c:pt idx="204">
                  <c:v>5.9604399997624569E-2</c:v>
                </c:pt>
                <c:pt idx="206">
                  <c:v>3.8647599998512305E-2</c:v>
                </c:pt>
                <c:pt idx="208">
                  <c:v>3.1417999998666346E-2</c:v>
                </c:pt>
                <c:pt idx="210">
                  <c:v>4.7934800000803079E-2</c:v>
                </c:pt>
                <c:pt idx="211">
                  <c:v>6.3573599996743724E-2</c:v>
                </c:pt>
                <c:pt idx="212">
                  <c:v>-5.670400001690723E-3</c:v>
                </c:pt>
                <c:pt idx="213">
                  <c:v>-4.6703999978490174E-3</c:v>
                </c:pt>
                <c:pt idx="214">
                  <c:v>-4.6703999978490174E-3</c:v>
                </c:pt>
                <c:pt idx="215">
                  <c:v>-2.6703999974415638E-3</c:v>
                </c:pt>
                <c:pt idx="216">
                  <c:v>2.2236400000110734E-2</c:v>
                </c:pt>
                <c:pt idx="217">
                  <c:v>1.999239999713609E-2</c:v>
                </c:pt>
                <c:pt idx="218">
                  <c:v>2.3992399997950997E-2</c:v>
                </c:pt>
                <c:pt idx="219">
                  <c:v>2.8743599999870639E-2</c:v>
                </c:pt>
                <c:pt idx="220">
                  <c:v>1.3119200004439335E-2</c:v>
                </c:pt>
                <c:pt idx="221">
                  <c:v>1.8119200001819991E-2</c:v>
                </c:pt>
                <c:pt idx="223">
                  <c:v>5.7382399994821753E-2</c:v>
                </c:pt>
                <c:pt idx="224">
                  <c:v>1.554759999999078E-2</c:v>
                </c:pt>
                <c:pt idx="227">
                  <c:v>7.1315999957732856E-3</c:v>
                </c:pt>
                <c:pt idx="231">
                  <c:v>-2.1836000014445744E-3</c:v>
                </c:pt>
                <c:pt idx="233">
                  <c:v>1.5484000003198162E-2</c:v>
                </c:pt>
                <c:pt idx="234">
                  <c:v>1.5484000003198162E-2</c:v>
                </c:pt>
                <c:pt idx="237">
                  <c:v>9.1660000034607947E-3</c:v>
                </c:pt>
                <c:pt idx="238">
                  <c:v>7.9219999970518984E-3</c:v>
                </c:pt>
                <c:pt idx="239">
                  <c:v>5.931599996984005E-3</c:v>
                </c:pt>
                <c:pt idx="240">
                  <c:v>7.2800001362338662E-5</c:v>
                </c:pt>
                <c:pt idx="241">
                  <c:v>-2.0443999965209514E-3</c:v>
                </c:pt>
                <c:pt idx="242">
                  <c:v>3.7116000021342188E-3</c:v>
                </c:pt>
                <c:pt idx="245">
                  <c:v>7.6231999992160127E-3</c:v>
                </c:pt>
                <c:pt idx="246">
                  <c:v>1.0393600001407322E-2</c:v>
                </c:pt>
                <c:pt idx="247">
                  <c:v>-7.3432000062894076E-3</c:v>
                </c:pt>
                <c:pt idx="248">
                  <c:v>1.5919999714242294E-4</c:v>
                </c:pt>
                <c:pt idx="251">
                  <c:v>-4.4172000052640215E-3</c:v>
                </c:pt>
                <c:pt idx="252">
                  <c:v>-7.0416000016848557E-3</c:v>
                </c:pt>
                <c:pt idx="253">
                  <c:v>-2.0415999970282428E-3</c:v>
                </c:pt>
                <c:pt idx="254">
                  <c:v>1.3958399998955429E-2</c:v>
                </c:pt>
                <c:pt idx="255">
                  <c:v>-4.5534400000178721E-2</c:v>
                </c:pt>
                <c:pt idx="257">
                  <c:v>7.8604000009363517E-3</c:v>
                </c:pt>
                <c:pt idx="259">
                  <c:v>2.6480000087758526E-4</c:v>
                </c:pt>
                <c:pt idx="260">
                  <c:v>-1.5476799999305513E-2</c:v>
                </c:pt>
                <c:pt idx="261">
                  <c:v>-3.476799996860791E-3</c:v>
                </c:pt>
                <c:pt idx="263">
                  <c:v>9.532800002489239E-3</c:v>
                </c:pt>
                <c:pt idx="264">
                  <c:v>7.8639999992446974E-4</c:v>
                </c:pt>
                <c:pt idx="266">
                  <c:v>9.1319999773986638E-4</c:v>
                </c:pt>
                <c:pt idx="269">
                  <c:v>-1.0433600000396837E-2</c:v>
                </c:pt>
                <c:pt idx="270">
                  <c:v>9.5663999964017421E-3</c:v>
                </c:pt>
                <c:pt idx="271">
                  <c:v>-2.3068000009516254E-3</c:v>
                </c:pt>
                <c:pt idx="272">
                  <c:v>-1.1794799997005612E-2</c:v>
                </c:pt>
                <c:pt idx="273">
                  <c:v>-6.7947999996249564E-3</c:v>
                </c:pt>
                <c:pt idx="274">
                  <c:v>1.9755999965127558E-3</c:v>
                </c:pt>
                <c:pt idx="276">
                  <c:v>-1.1273200005234685E-2</c:v>
                </c:pt>
                <c:pt idx="278">
                  <c:v>1.2989999995625112E-2</c:v>
                </c:pt>
                <c:pt idx="280">
                  <c:v>3.2579999970039353E-3</c:v>
                </c:pt>
                <c:pt idx="281">
                  <c:v>8.5308000052464195E-3</c:v>
                </c:pt>
                <c:pt idx="283">
                  <c:v>-1.6988000061246566E-3</c:v>
                </c:pt>
                <c:pt idx="285">
                  <c:v>2.0490399998379871E-2</c:v>
                </c:pt>
                <c:pt idx="287">
                  <c:v>-2.3780000046826899E-3</c:v>
                </c:pt>
                <c:pt idx="289">
                  <c:v>1.0792000030050986E-3</c:v>
                </c:pt>
                <c:pt idx="291">
                  <c:v>1.9474000000627711E-2</c:v>
                </c:pt>
                <c:pt idx="292">
                  <c:v>5.230000002484303E-3</c:v>
                </c:pt>
                <c:pt idx="293">
                  <c:v>2.7273199993942399E-2</c:v>
                </c:pt>
                <c:pt idx="294">
                  <c:v>2.2151199998916127E-2</c:v>
                </c:pt>
                <c:pt idx="295">
                  <c:v>1.1029199995391537E-2</c:v>
                </c:pt>
                <c:pt idx="296">
                  <c:v>8.907200004614424E-3</c:v>
                </c:pt>
                <c:pt idx="298">
                  <c:v>7.0387999949161895E-3</c:v>
                </c:pt>
                <c:pt idx="299">
                  <c:v>2.4192000055336393E-3</c:v>
                </c:pt>
                <c:pt idx="301">
                  <c:v>4.6728000015718862E-3</c:v>
                </c:pt>
                <c:pt idx="302">
                  <c:v>1.1672799999359995E-2</c:v>
                </c:pt>
                <c:pt idx="303">
                  <c:v>1.8301999996765517E-2</c:v>
                </c:pt>
                <c:pt idx="304">
                  <c:v>-2.8151999940746464E-3</c:v>
                </c:pt>
                <c:pt idx="306">
                  <c:v>7.3115999985020608E-3</c:v>
                </c:pt>
                <c:pt idx="307">
                  <c:v>3.5067600001639221E-2</c:v>
                </c:pt>
                <c:pt idx="308">
                  <c:v>1.947199999995064E-2</c:v>
                </c:pt>
                <c:pt idx="309">
                  <c:v>1.4354799997818191E-2</c:v>
                </c:pt>
                <c:pt idx="312">
                  <c:v>3.7486400004127063E-2</c:v>
                </c:pt>
                <c:pt idx="314">
                  <c:v>3.1237600000167731E-2</c:v>
                </c:pt>
                <c:pt idx="315">
                  <c:v>3.4927799999422859E-2</c:v>
                </c:pt>
                <c:pt idx="317">
                  <c:v>2.9866799995943438E-2</c:v>
                </c:pt>
                <c:pt idx="319">
                  <c:v>2.7622800000244752E-2</c:v>
                </c:pt>
                <c:pt idx="320">
                  <c:v>-7.1605999983148649E-3</c:v>
                </c:pt>
                <c:pt idx="321">
                  <c:v>1.179279999632854E-2</c:v>
                </c:pt>
                <c:pt idx="322">
                  <c:v>3.9919600007124245E-2</c:v>
                </c:pt>
                <c:pt idx="323">
                  <c:v>2.5422000006074086E-2</c:v>
                </c:pt>
                <c:pt idx="324">
                  <c:v>2.5422000006074086E-2</c:v>
                </c:pt>
                <c:pt idx="325">
                  <c:v>2.5422000006074086E-2</c:v>
                </c:pt>
                <c:pt idx="326">
                  <c:v>3.8422000005084556E-2</c:v>
                </c:pt>
                <c:pt idx="327">
                  <c:v>2.4802400002954528E-2</c:v>
                </c:pt>
                <c:pt idx="328">
                  <c:v>1.213619999907678E-2</c:v>
                </c:pt>
                <c:pt idx="329">
                  <c:v>4.5213999983388931E-3</c:v>
                </c:pt>
                <c:pt idx="330">
                  <c:v>-3.5180000122636557E-4</c:v>
                </c:pt>
                <c:pt idx="331">
                  <c:v>4.8367199997301213E-2</c:v>
                </c:pt>
                <c:pt idx="332">
                  <c:v>4.2625599999155384E-2</c:v>
                </c:pt>
                <c:pt idx="333">
                  <c:v>2.8049200001987629E-2</c:v>
                </c:pt>
                <c:pt idx="334">
                  <c:v>5.2936799998860806E-2</c:v>
                </c:pt>
                <c:pt idx="335">
                  <c:v>4.1458400002738927E-2</c:v>
                </c:pt>
                <c:pt idx="336">
                  <c:v>3.1618799999705516E-2</c:v>
                </c:pt>
                <c:pt idx="337">
                  <c:v>5.836999999883119E-2</c:v>
                </c:pt>
                <c:pt idx="338">
                  <c:v>5.262840000068536E-2</c:v>
                </c:pt>
                <c:pt idx="339">
                  <c:v>6.0755200000130571E-2</c:v>
                </c:pt>
                <c:pt idx="340">
                  <c:v>5.3140399999392685E-2</c:v>
                </c:pt>
                <c:pt idx="341">
                  <c:v>5.8267200001864694E-2</c:v>
                </c:pt>
                <c:pt idx="342">
                  <c:v>7.1774399999412708E-2</c:v>
                </c:pt>
                <c:pt idx="343">
                  <c:v>2.617879999888828E-2</c:v>
                </c:pt>
                <c:pt idx="344">
                  <c:v>5.9075999997730833E-2</c:v>
                </c:pt>
                <c:pt idx="345">
                  <c:v>7.7202799999213312E-2</c:v>
                </c:pt>
                <c:pt idx="346">
                  <c:v>2.2733999998308718E-2</c:v>
                </c:pt>
                <c:pt idx="347">
                  <c:v>5.3733999993710313E-2</c:v>
                </c:pt>
                <c:pt idx="348">
                  <c:v>5.8733999998366926E-2</c:v>
                </c:pt>
                <c:pt idx="349">
                  <c:v>4.8636000006808899E-2</c:v>
                </c:pt>
                <c:pt idx="352">
                  <c:v>6.6897199998493306E-2</c:v>
                </c:pt>
                <c:pt idx="353">
                  <c:v>9.9897200001578312E-2</c:v>
                </c:pt>
                <c:pt idx="354">
                  <c:v>9.5404400002735201E-2</c:v>
                </c:pt>
                <c:pt idx="355">
                  <c:v>0.11083279999729712</c:v>
                </c:pt>
                <c:pt idx="356">
                  <c:v>0.12083279999933438</c:v>
                </c:pt>
                <c:pt idx="357">
                  <c:v>9.7842399998626206E-2</c:v>
                </c:pt>
                <c:pt idx="358">
                  <c:v>0.11247159999766154</c:v>
                </c:pt>
                <c:pt idx="359">
                  <c:v>0.11112959999445593</c:v>
                </c:pt>
                <c:pt idx="360">
                  <c:v>0.1065052000049036</c:v>
                </c:pt>
                <c:pt idx="361">
                  <c:v>0.12982120000378927</c:v>
                </c:pt>
                <c:pt idx="362">
                  <c:v>0.1550987999944482</c:v>
                </c:pt>
                <c:pt idx="363">
                  <c:v>0.13011320000077831</c:v>
                </c:pt>
                <c:pt idx="364">
                  <c:v>0.12063479999778792</c:v>
                </c:pt>
                <c:pt idx="365">
                  <c:v>0.14240040000004228</c:v>
                </c:pt>
                <c:pt idx="369">
                  <c:v>0.15429279999807477</c:v>
                </c:pt>
                <c:pt idx="370">
                  <c:v>0.11811119999765651</c:v>
                </c:pt>
                <c:pt idx="371">
                  <c:v>0.14974999999685679</c:v>
                </c:pt>
                <c:pt idx="372">
                  <c:v>0.14827159999549622</c:v>
                </c:pt>
                <c:pt idx="373">
                  <c:v>0.1559008000040194</c:v>
                </c:pt>
                <c:pt idx="374">
                  <c:v>0.16692000000330154</c:v>
                </c:pt>
                <c:pt idx="375">
                  <c:v>0.16992000000027474</c:v>
                </c:pt>
                <c:pt idx="376">
                  <c:v>0.17805159999988973</c:v>
                </c:pt>
                <c:pt idx="377">
                  <c:v>0.16468080000049667</c:v>
                </c:pt>
                <c:pt idx="378">
                  <c:v>0.17994399999588495</c:v>
                </c:pt>
                <c:pt idx="379">
                  <c:v>0.17558279999502702</c:v>
                </c:pt>
                <c:pt idx="380">
                  <c:v>0.16370959999767365</c:v>
                </c:pt>
                <c:pt idx="381">
                  <c:v>0.17834839999704855</c:v>
                </c:pt>
                <c:pt idx="382">
                  <c:v>0.18410439999570372</c:v>
                </c:pt>
                <c:pt idx="385">
                  <c:v>0.18436759999895003</c:v>
                </c:pt>
                <c:pt idx="386">
                  <c:v>0.18762599999899976</c:v>
                </c:pt>
                <c:pt idx="387">
                  <c:v>0.19264520000433549</c:v>
                </c:pt>
                <c:pt idx="389">
                  <c:v>0.20166439999593422</c:v>
                </c:pt>
                <c:pt idx="390">
                  <c:v>0.19004960000165738</c:v>
                </c:pt>
                <c:pt idx="392">
                  <c:v>0.18409280000196304</c:v>
                </c:pt>
                <c:pt idx="394">
                  <c:v>0.20628679999936139</c:v>
                </c:pt>
                <c:pt idx="395">
                  <c:v>0.21579400000337046</c:v>
                </c:pt>
                <c:pt idx="397">
                  <c:v>0.23422240000218153</c:v>
                </c:pt>
                <c:pt idx="398">
                  <c:v>0.23598800000036135</c:v>
                </c:pt>
                <c:pt idx="399">
                  <c:v>0.23878719999629539</c:v>
                </c:pt>
                <c:pt idx="401">
                  <c:v>0.24193799999920884</c:v>
                </c:pt>
                <c:pt idx="406">
                  <c:v>0.26005319999967469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3B9-9CB0-15104846EE45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187">
                  <c:v>6.9365999996080063E-2</c:v>
                </c:pt>
                <c:pt idx="189">
                  <c:v>6.1901799999759533E-2</c:v>
                </c:pt>
                <c:pt idx="190">
                  <c:v>5.9074800003145356E-2</c:v>
                </c:pt>
                <c:pt idx="191">
                  <c:v>5.6384399998933077E-2</c:v>
                </c:pt>
                <c:pt idx="192">
                  <c:v>5.9423400001833215E-2</c:v>
                </c:pt>
                <c:pt idx="193">
                  <c:v>5.7286799994471949E-2</c:v>
                </c:pt>
                <c:pt idx="194">
                  <c:v>5.6640399998286739E-2</c:v>
                </c:pt>
                <c:pt idx="197">
                  <c:v>4.4466599996667355E-2</c:v>
                </c:pt>
                <c:pt idx="199">
                  <c:v>4.5105200006219093E-2</c:v>
                </c:pt>
                <c:pt idx="203">
                  <c:v>3.807760000199778E-2</c:v>
                </c:pt>
                <c:pt idx="205">
                  <c:v>3.453359999548411E-2</c:v>
                </c:pt>
                <c:pt idx="207">
                  <c:v>2.884240000275895E-2</c:v>
                </c:pt>
                <c:pt idx="209">
                  <c:v>3.0098400005954318E-2</c:v>
                </c:pt>
                <c:pt idx="222">
                  <c:v>2.1399600002041552E-2</c:v>
                </c:pt>
                <c:pt idx="225">
                  <c:v>1.6952400001173373E-2</c:v>
                </c:pt>
                <c:pt idx="226">
                  <c:v>1.5593600001011509E-2</c:v>
                </c:pt>
                <c:pt idx="228">
                  <c:v>9.0583999990485609E-3</c:v>
                </c:pt>
                <c:pt idx="229">
                  <c:v>4.1995999999926426E-3</c:v>
                </c:pt>
                <c:pt idx="230">
                  <c:v>5.2708000002894551E-3</c:v>
                </c:pt>
                <c:pt idx="232">
                  <c:v>-6.7768000008072704E-3</c:v>
                </c:pt>
                <c:pt idx="235">
                  <c:v>2.0040000526932999E-4</c:v>
                </c:pt>
                <c:pt idx="236">
                  <c:v>9.2147999966982752E-3</c:v>
                </c:pt>
                <c:pt idx="243">
                  <c:v>5.3308000060496852E-3</c:v>
                </c:pt>
                <c:pt idx="244">
                  <c:v>1.6231999979936518E-3</c:v>
                </c:pt>
                <c:pt idx="249">
                  <c:v>-9.6775999991223216E-3</c:v>
                </c:pt>
                <c:pt idx="250">
                  <c:v>-1.5975999995134771E-3</c:v>
                </c:pt>
                <c:pt idx="256">
                  <c:v>8.6040000314824283E-4</c:v>
                </c:pt>
                <c:pt idx="258">
                  <c:v>-1.1661600001389161E-2</c:v>
                </c:pt>
                <c:pt idx="262">
                  <c:v>-1.498800003901124E-3</c:v>
                </c:pt>
                <c:pt idx="265">
                  <c:v>2.7864000003319234E-3</c:v>
                </c:pt>
                <c:pt idx="267">
                  <c:v>0</c:v>
                </c:pt>
                <c:pt idx="268">
                  <c:v>3.0000002880115062E-5</c:v>
                </c:pt>
                <c:pt idx="275">
                  <c:v>-3.9487999965786003E-3</c:v>
                </c:pt>
                <c:pt idx="277">
                  <c:v>-2.6600000273901969E-4</c:v>
                </c:pt>
                <c:pt idx="279">
                  <c:v>8.8459999969927594E-3</c:v>
                </c:pt>
                <c:pt idx="282">
                  <c:v>1.1530800002219621E-2</c:v>
                </c:pt>
                <c:pt idx="284">
                  <c:v>3.3375999992131256E-3</c:v>
                </c:pt>
                <c:pt idx="286">
                  <c:v>5.6464000008418225E-3</c:v>
                </c:pt>
                <c:pt idx="288">
                  <c:v>7.7214000048115849E-3</c:v>
                </c:pt>
                <c:pt idx="290">
                  <c:v>1.3473999999405351E-2</c:v>
                </c:pt>
                <c:pt idx="297">
                  <c:v>1.8607199999678414E-2</c:v>
                </c:pt>
                <c:pt idx="300">
                  <c:v>6.419199999072589E-3</c:v>
                </c:pt>
                <c:pt idx="305">
                  <c:v>1.4184800005750731E-2</c:v>
                </c:pt>
                <c:pt idx="310">
                  <c:v>2.4354799999855459E-2</c:v>
                </c:pt>
                <c:pt idx="311">
                  <c:v>2.4984000003314577E-2</c:v>
                </c:pt>
                <c:pt idx="313">
                  <c:v>2.5437600001168903E-2</c:v>
                </c:pt>
                <c:pt idx="316">
                  <c:v>3.9927799996803515E-2</c:v>
                </c:pt>
                <c:pt idx="318">
                  <c:v>2.9866799995943438E-2</c:v>
                </c:pt>
                <c:pt idx="350">
                  <c:v>7.3367199998756405E-2</c:v>
                </c:pt>
                <c:pt idx="351">
                  <c:v>7.3377200002141763E-2</c:v>
                </c:pt>
                <c:pt idx="366">
                  <c:v>0.14165160000266042</c:v>
                </c:pt>
                <c:pt idx="367">
                  <c:v>0.14366600000357721</c:v>
                </c:pt>
                <c:pt idx="368">
                  <c:v>0.1531537999981083</c:v>
                </c:pt>
                <c:pt idx="409">
                  <c:v>0.28372339999623364</c:v>
                </c:pt>
                <c:pt idx="411">
                  <c:v>0.29423959999985527</c:v>
                </c:pt>
                <c:pt idx="413">
                  <c:v>0.30153439999412512</c:v>
                </c:pt>
                <c:pt idx="424">
                  <c:v>0.3496242000037455</c:v>
                </c:pt>
                <c:pt idx="435">
                  <c:v>0.40385000000242144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92-43B9-9CB0-15104846EE45}"/>
            </c:ext>
          </c:extLst>
        </c:ser>
        <c:ser>
          <c:idx val="3"/>
          <c:order val="3"/>
          <c:tx>
            <c:strRef>
              <c:f>'Active 1'!$K$20:$K$20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383">
                  <c:v>0.1733408000000054</c:v>
                </c:pt>
                <c:pt idx="384">
                  <c:v>0.18044080000254326</c:v>
                </c:pt>
                <c:pt idx="388">
                  <c:v>0.18831320000026608</c:v>
                </c:pt>
                <c:pt idx="391">
                  <c:v>0.19477120000374271</c:v>
                </c:pt>
                <c:pt idx="393">
                  <c:v>0.20014439999795286</c:v>
                </c:pt>
                <c:pt idx="396">
                  <c:v>0.21809120000398252</c:v>
                </c:pt>
                <c:pt idx="400">
                  <c:v>0.24369679999654181</c:v>
                </c:pt>
                <c:pt idx="402">
                  <c:v>0.24844519999896875</c:v>
                </c:pt>
                <c:pt idx="403">
                  <c:v>0.24635200000193436</c:v>
                </c:pt>
                <c:pt idx="404">
                  <c:v>0.25625199999922188</c:v>
                </c:pt>
                <c:pt idx="407">
                  <c:v>0.27693120000185445</c:v>
                </c:pt>
                <c:pt idx="408">
                  <c:v>0.27682359999744222</c:v>
                </c:pt>
                <c:pt idx="410">
                  <c:v>0.28878399999666726</c:v>
                </c:pt>
                <c:pt idx="412">
                  <c:v>0.30075159999978496</c:v>
                </c:pt>
                <c:pt idx="414">
                  <c:v>0.30906559999857564</c:v>
                </c:pt>
                <c:pt idx="415">
                  <c:v>0.31203400000231341</c:v>
                </c:pt>
                <c:pt idx="416">
                  <c:v>0.31726999999955297</c:v>
                </c:pt>
                <c:pt idx="417">
                  <c:v>0.31846999999834225</c:v>
                </c:pt>
                <c:pt idx="418">
                  <c:v>0.31879919999482809</c:v>
                </c:pt>
                <c:pt idx="419">
                  <c:v>0.32335000000603031</c:v>
                </c:pt>
                <c:pt idx="420">
                  <c:v>0.33021559999906458</c:v>
                </c:pt>
                <c:pt idx="421">
                  <c:v>0.33601040000212379</c:v>
                </c:pt>
                <c:pt idx="422">
                  <c:v>0.34230519999982789</c:v>
                </c:pt>
                <c:pt idx="423">
                  <c:v>0.34775359999912325</c:v>
                </c:pt>
                <c:pt idx="425">
                  <c:v>0.3533263999997871</c:v>
                </c:pt>
                <c:pt idx="426">
                  <c:v>0.3571384000024409</c:v>
                </c:pt>
                <c:pt idx="427">
                  <c:v>0.36286239999753889</c:v>
                </c:pt>
                <c:pt idx="428">
                  <c:v>0.37284000000363449</c:v>
                </c:pt>
                <c:pt idx="429">
                  <c:v>0.37784200000169221</c:v>
                </c:pt>
                <c:pt idx="430">
                  <c:v>0.3837439999988419</c:v>
                </c:pt>
                <c:pt idx="432">
                  <c:v>0.39725760000146693</c:v>
                </c:pt>
                <c:pt idx="433">
                  <c:v>0.39725760000146693</c:v>
                </c:pt>
                <c:pt idx="434">
                  <c:v>0.40144040000450332</c:v>
                </c:pt>
                <c:pt idx="436">
                  <c:v>0.41336880000017118</c:v>
                </c:pt>
                <c:pt idx="437">
                  <c:v>0.41336880000017118</c:v>
                </c:pt>
                <c:pt idx="438">
                  <c:v>0.42369480000343174</c:v>
                </c:pt>
                <c:pt idx="439">
                  <c:v>0.44444439999642782</c:v>
                </c:pt>
                <c:pt idx="440">
                  <c:v>0.44444439999642782</c:v>
                </c:pt>
                <c:pt idx="441">
                  <c:v>0.44444439999642782</c:v>
                </c:pt>
                <c:pt idx="442">
                  <c:v>0.45338759999867762</c:v>
                </c:pt>
                <c:pt idx="443">
                  <c:v>0.45444360000692541</c:v>
                </c:pt>
                <c:pt idx="444">
                  <c:v>0.45775319999665953</c:v>
                </c:pt>
                <c:pt idx="445">
                  <c:v>0.48064639999938663</c:v>
                </c:pt>
                <c:pt idx="446">
                  <c:v>0.49902960000326857</c:v>
                </c:pt>
                <c:pt idx="447">
                  <c:v>0.51132119999965653</c:v>
                </c:pt>
                <c:pt idx="448">
                  <c:v>0.51781519999349257</c:v>
                </c:pt>
                <c:pt idx="449">
                  <c:v>0.54070080000383314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92-43B9-9CB0-15104846EE45}"/>
            </c:ext>
          </c:extLst>
        </c:ser>
        <c:ser>
          <c:idx val="4"/>
          <c:order val="4"/>
          <c:tx>
            <c:strRef>
              <c:f>'Active 1'!$L$20:$L$20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92-43B9-9CB0-15104846EE4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'Active 1'!$D$21:$D$62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92-43B9-9CB0-15104846EE4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92-43B9-9CB0-15104846EE4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-1.1040828748998863</c:v>
                </c:pt>
                <c:pt idx="1">
                  <c:v>-1.0678546626278562</c:v>
                </c:pt>
                <c:pt idx="2">
                  <c:v>-1.0668483233980774</c:v>
                </c:pt>
                <c:pt idx="3">
                  <c:v>-1.0195503795984826</c:v>
                </c:pt>
                <c:pt idx="4">
                  <c:v>-1.0088160944808442</c:v>
                </c:pt>
                <c:pt idx="5">
                  <c:v>-1.0084806480709179</c:v>
                </c:pt>
                <c:pt idx="6">
                  <c:v>-1.0035607673920002</c:v>
                </c:pt>
                <c:pt idx="7">
                  <c:v>-0.99293829774433706</c:v>
                </c:pt>
                <c:pt idx="8">
                  <c:v>-0.99282648227436177</c:v>
                </c:pt>
                <c:pt idx="9">
                  <c:v>-0.9797440722872397</c:v>
                </c:pt>
                <c:pt idx="10">
                  <c:v>-0.97124609656910921</c:v>
                </c:pt>
                <c:pt idx="11">
                  <c:v>-0.9693452335795274</c:v>
                </c:pt>
                <c:pt idx="12">
                  <c:v>-0.96587895401028989</c:v>
                </c:pt>
                <c:pt idx="13">
                  <c:v>-0.95872276393186429</c:v>
                </c:pt>
                <c:pt idx="14">
                  <c:v>-0.95805187111201184</c:v>
                </c:pt>
                <c:pt idx="15">
                  <c:v>-0.95659827000233166</c:v>
                </c:pt>
                <c:pt idx="16">
                  <c:v>-0.95592737718247922</c:v>
                </c:pt>
                <c:pt idx="17">
                  <c:v>-0.95447377607279882</c:v>
                </c:pt>
                <c:pt idx="18">
                  <c:v>-0.94530490753481589</c:v>
                </c:pt>
                <c:pt idx="19">
                  <c:v>-0.94306859813530797</c:v>
                </c:pt>
                <c:pt idx="20">
                  <c:v>-0.94206225890552941</c:v>
                </c:pt>
                <c:pt idx="21">
                  <c:v>-0.94161499702562779</c:v>
                </c:pt>
                <c:pt idx="22">
                  <c:v>-0.94139136608567697</c:v>
                </c:pt>
                <c:pt idx="23">
                  <c:v>-0.94016139591594761</c:v>
                </c:pt>
                <c:pt idx="24">
                  <c:v>-0.93881961027624272</c:v>
                </c:pt>
                <c:pt idx="25">
                  <c:v>-0.93848416386631639</c:v>
                </c:pt>
                <c:pt idx="26">
                  <c:v>-0.93814871745639028</c:v>
                </c:pt>
                <c:pt idx="27">
                  <c:v>-0.93803690198641498</c:v>
                </c:pt>
                <c:pt idx="28">
                  <c:v>-0.93770145557648865</c:v>
                </c:pt>
                <c:pt idx="29">
                  <c:v>-0.93736600916656254</c:v>
                </c:pt>
                <c:pt idx="30">
                  <c:v>-0.93624785446680847</c:v>
                </c:pt>
                <c:pt idx="31">
                  <c:v>-0.93490606882710359</c:v>
                </c:pt>
                <c:pt idx="32">
                  <c:v>-0.93468243788715277</c:v>
                </c:pt>
                <c:pt idx="33">
                  <c:v>-0.93434699147722666</c:v>
                </c:pt>
                <c:pt idx="34">
                  <c:v>-0.93322883677747259</c:v>
                </c:pt>
                <c:pt idx="35">
                  <c:v>-0.93166342019781689</c:v>
                </c:pt>
                <c:pt idx="36">
                  <c:v>-0.93009800361816142</c:v>
                </c:pt>
                <c:pt idx="37">
                  <c:v>-0.92931529532833346</c:v>
                </c:pt>
                <c:pt idx="38">
                  <c:v>-0.92819714062857961</c:v>
                </c:pt>
                <c:pt idx="39">
                  <c:v>-0.92450723011939129</c:v>
                </c:pt>
                <c:pt idx="40">
                  <c:v>-0.92383633729953885</c:v>
                </c:pt>
                <c:pt idx="41">
                  <c:v>-0.9195873494404736</c:v>
                </c:pt>
                <c:pt idx="42">
                  <c:v>-0.91936371850052279</c:v>
                </c:pt>
                <c:pt idx="43">
                  <c:v>-0.91779830192086709</c:v>
                </c:pt>
                <c:pt idx="44">
                  <c:v>-0.91723922457099016</c:v>
                </c:pt>
                <c:pt idx="45">
                  <c:v>-0.91723922457099016</c:v>
                </c:pt>
                <c:pt idx="46">
                  <c:v>-0.91500291517148202</c:v>
                </c:pt>
                <c:pt idx="47">
                  <c:v>-0.91321386765187573</c:v>
                </c:pt>
                <c:pt idx="48">
                  <c:v>-0.91176026654219555</c:v>
                </c:pt>
                <c:pt idx="49">
                  <c:v>-0.91097755825236759</c:v>
                </c:pt>
                <c:pt idx="50">
                  <c:v>-0.90862943338288416</c:v>
                </c:pt>
                <c:pt idx="51">
                  <c:v>-0.90728764774317949</c:v>
                </c:pt>
                <c:pt idx="52">
                  <c:v>-0.90661675492332705</c:v>
                </c:pt>
                <c:pt idx="53">
                  <c:v>-0.90572223116352379</c:v>
                </c:pt>
                <c:pt idx="54">
                  <c:v>-0.90505133834367135</c:v>
                </c:pt>
                <c:pt idx="55">
                  <c:v>-0.90438044552381891</c:v>
                </c:pt>
                <c:pt idx="56">
                  <c:v>-0.90426863005384361</c:v>
                </c:pt>
                <c:pt idx="57">
                  <c:v>-0.90292684441413873</c:v>
                </c:pt>
                <c:pt idx="58">
                  <c:v>-0.90147324330445855</c:v>
                </c:pt>
                <c:pt idx="59">
                  <c:v>-0.90113779689453222</c:v>
                </c:pt>
                <c:pt idx="60">
                  <c:v>-0.90080235048460611</c:v>
                </c:pt>
                <c:pt idx="61">
                  <c:v>-0.89946056484490122</c:v>
                </c:pt>
                <c:pt idx="62">
                  <c:v>-0.89934874937492593</c:v>
                </c:pt>
                <c:pt idx="63">
                  <c:v>-0.89901330296499959</c:v>
                </c:pt>
                <c:pt idx="64">
                  <c:v>-0.89811877920519656</c:v>
                </c:pt>
                <c:pt idx="65">
                  <c:v>-0.89677699356549168</c:v>
                </c:pt>
                <c:pt idx="66">
                  <c:v>-0.89666517809551616</c:v>
                </c:pt>
                <c:pt idx="67">
                  <c:v>-0.89565883886573761</c:v>
                </c:pt>
                <c:pt idx="68">
                  <c:v>-0.89554702339576231</c:v>
                </c:pt>
                <c:pt idx="69">
                  <c:v>-0.89454068416598354</c:v>
                </c:pt>
                <c:pt idx="70">
                  <c:v>-0.89454068416598354</c:v>
                </c:pt>
                <c:pt idx="71">
                  <c:v>-0.89409342228608191</c:v>
                </c:pt>
                <c:pt idx="72">
                  <c:v>-0.8937579758761558</c:v>
                </c:pt>
                <c:pt idx="73">
                  <c:v>-0.89196892835654928</c:v>
                </c:pt>
                <c:pt idx="74">
                  <c:v>-0.88906172613718892</c:v>
                </c:pt>
                <c:pt idx="75">
                  <c:v>-0.88727267861758241</c:v>
                </c:pt>
                <c:pt idx="76">
                  <c:v>-0.88716086314760711</c:v>
                </c:pt>
                <c:pt idx="77">
                  <c:v>-0.88648997032775467</c:v>
                </c:pt>
                <c:pt idx="78">
                  <c:v>-0.88615452391782856</c:v>
                </c:pt>
                <c:pt idx="79">
                  <c:v>-0.88436547639822205</c:v>
                </c:pt>
                <c:pt idx="80">
                  <c:v>-0.88302369075851717</c:v>
                </c:pt>
                <c:pt idx="81">
                  <c:v>-0.8816819051188125</c:v>
                </c:pt>
                <c:pt idx="82">
                  <c:v>-0.8802283040091321</c:v>
                </c:pt>
                <c:pt idx="83">
                  <c:v>-0.87911014930937825</c:v>
                </c:pt>
                <c:pt idx="84">
                  <c:v>-0.87877470289945192</c:v>
                </c:pt>
                <c:pt idx="85">
                  <c:v>-0.87799199460962418</c:v>
                </c:pt>
                <c:pt idx="86">
                  <c:v>-0.87687383990987011</c:v>
                </c:pt>
                <c:pt idx="87">
                  <c:v>-0.876538393499944</c:v>
                </c:pt>
                <c:pt idx="88">
                  <c:v>-0.87620294709001767</c:v>
                </c:pt>
                <c:pt idx="89">
                  <c:v>-0.87072398906122306</c:v>
                </c:pt>
                <c:pt idx="90">
                  <c:v>-0.87027672718132143</c:v>
                </c:pt>
                <c:pt idx="91">
                  <c:v>-0.86848767966171514</c:v>
                </c:pt>
                <c:pt idx="92">
                  <c:v>-0.8678167868418627</c:v>
                </c:pt>
                <c:pt idx="93">
                  <c:v>-0.86770497137188718</c:v>
                </c:pt>
                <c:pt idx="94">
                  <c:v>-0.86669863214210863</c:v>
                </c:pt>
                <c:pt idx="95">
                  <c:v>-0.86669863214210863</c:v>
                </c:pt>
                <c:pt idx="96">
                  <c:v>-0.866251370262207</c:v>
                </c:pt>
                <c:pt idx="97">
                  <c:v>-0.866251370262207</c:v>
                </c:pt>
                <c:pt idx="98">
                  <c:v>-0.86546866197237926</c:v>
                </c:pt>
                <c:pt idx="99">
                  <c:v>-0.86412687633267438</c:v>
                </c:pt>
                <c:pt idx="100">
                  <c:v>-0.86379142992274827</c:v>
                </c:pt>
                <c:pt idx="101">
                  <c:v>-0.86300872163292031</c:v>
                </c:pt>
                <c:pt idx="102">
                  <c:v>-0.86300872163292031</c:v>
                </c:pt>
                <c:pt idx="103">
                  <c:v>-0.8626732752229942</c:v>
                </c:pt>
                <c:pt idx="104">
                  <c:v>-0.86222601334309257</c:v>
                </c:pt>
                <c:pt idx="105">
                  <c:v>-0.86155512052324013</c:v>
                </c:pt>
                <c:pt idx="106">
                  <c:v>-0.86155512052324013</c:v>
                </c:pt>
                <c:pt idx="107">
                  <c:v>-0.85965425753365832</c:v>
                </c:pt>
                <c:pt idx="108">
                  <c:v>-0.85931881112373198</c:v>
                </c:pt>
                <c:pt idx="109">
                  <c:v>-0.85607616249444551</c:v>
                </c:pt>
                <c:pt idx="110">
                  <c:v>-0.85417529950486371</c:v>
                </c:pt>
                <c:pt idx="111">
                  <c:v>-0.8527216983951833</c:v>
                </c:pt>
                <c:pt idx="112">
                  <c:v>-0.84858452600609358</c:v>
                </c:pt>
                <c:pt idx="113">
                  <c:v>-0.84646003207656095</c:v>
                </c:pt>
                <c:pt idx="114">
                  <c:v>-0.84467098455695444</c:v>
                </c:pt>
                <c:pt idx="115">
                  <c:v>-0.83852113370830739</c:v>
                </c:pt>
                <c:pt idx="116">
                  <c:v>-0.8351666696090454</c:v>
                </c:pt>
                <c:pt idx="117">
                  <c:v>-0.83404851490929133</c:v>
                </c:pt>
                <c:pt idx="118">
                  <c:v>-0.83281854473956196</c:v>
                </c:pt>
                <c:pt idx="119">
                  <c:v>-0.83259491379961115</c:v>
                </c:pt>
                <c:pt idx="120">
                  <c:v>-0.83225946738968481</c:v>
                </c:pt>
                <c:pt idx="121">
                  <c:v>-0.82465601543135758</c:v>
                </c:pt>
                <c:pt idx="122">
                  <c:v>-0.82409693808148066</c:v>
                </c:pt>
                <c:pt idx="123">
                  <c:v>-0.82074247398221845</c:v>
                </c:pt>
                <c:pt idx="124">
                  <c:v>-0.82040702757229234</c:v>
                </c:pt>
                <c:pt idx="125">
                  <c:v>-0.82018339663234152</c:v>
                </c:pt>
                <c:pt idx="126">
                  <c:v>-0.81716437894300564</c:v>
                </c:pt>
                <c:pt idx="127">
                  <c:v>-0.79524854682782697</c:v>
                </c:pt>
                <c:pt idx="128">
                  <c:v>-0.7854087854699916</c:v>
                </c:pt>
                <c:pt idx="129">
                  <c:v>-0.78060072026104921</c:v>
                </c:pt>
                <c:pt idx="130">
                  <c:v>-0.77445086941240215</c:v>
                </c:pt>
                <c:pt idx="131">
                  <c:v>-0.77433905394242686</c:v>
                </c:pt>
                <c:pt idx="132">
                  <c:v>-0.77076095890321406</c:v>
                </c:pt>
                <c:pt idx="133">
                  <c:v>-0.76964280420345998</c:v>
                </c:pt>
                <c:pt idx="134">
                  <c:v>-0.67459965472436845</c:v>
                </c:pt>
                <c:pt idx="135">
                  <c:v>-0.67448783925439315</c:v>
                </c:pt>
                <c:pt idx="136">
                  <c:v>-0.66900888122559854</c:v>
                </c:pt>
                <c:pt idx="137">
                  <c:v>-0.66386536960673004</c:v>
                </c:pt>
                <c:pt idx="138">
                  <c:v>-0.66352992319680371</c:v>
                </c:pt>
                <c:pt idx="139">
                  <c:v>-0.65659736405832891</c:v>
                </c:pt>
                <c:pt idx="140">
                  <c:v>-0.63378700818334699</c:v>
                </c:pt>
                <c:pt idx="141">
                  <c:v>-0.62841986562452767</c:v>
                </c:pt>
                <c:pt idx="142">
                  <c:v>-0.6237236158855608</c:v>
                </c:pt>
                <c:pt idx="143">
                  <c:v>-0.61656742580713497</c:v>
                </c:pt>
                <c:pt idx="144">
                  <c:v>-0.61634379486718416</c:v>
                </c:pt>
                <c:pt idx="145">
                  <c:v>-0.61589653298728253</c:v>
                </c:pt>
                <c:pt idx="146">
                  <c:v>-0.61567290204733194</c:v>
                </c:pt>
                <c:pt idx="147">
                  <c:v>-0.61489019375750398</c:v>
                </c:pt>
                <c:pt idx="148">
                  <c:v>-0.60359683128998842</c:v>
                </c:pt>
                <c:pt idx="149">
                  <c:v>-0.59722334950139055</c:v>
                </c:pt>
                <c:pt idx="150">
                  <c:v>-0.5895080820730878</c:v>
                </c:pt>
                <c:pt idx="151">
                  <c:v>-0.58883718925323536</c:v>
                </c:pt>
                <c:pt idx="152">
                  <c:v>-0.54265740015339459</c:v>
                </c:pt>
                <c:pt idx="153">
                  <c:v>-0.5310285912759527</c:v>
                </c:pt>
                <c:pt idx="154">
                  <c:v>-0.53069314486602659</c:v>
                </c:pt>
                <c:pt idx="155">
                  <c:v>-0.53058132939605107</c:v>
                </c:pt>
                <c:pt idx="156">
                  <c:v>-0.41966038318045268</c:v>
                </c:pt>
                <c:pt idx="157">
                  <c:v>-0.401099015164536</c:v>
                </c:pt>
                <c:pt idx="158">
                  <c:v>-0.3993099676449296</c:v>
                </c:pt>
                <c:pt idx="159">
                  <c:v>-0.39886270576502797</c:v>
                </c:pt>
                <c:pt idx="160">
                  <c:v>-0.39819181294517558</c:v>
                </c:pt>
                <c:pt idx="161">
                  <c:v>-0.39774455106527395</c:v>
                </c:pt>
                <c:pt idx="162">
                  <c:v>-0.38723389688758619</c:v>
                </c:pt>
                <c:pt idx="163">
                  <c:v>-0.38611574218783218</c:v>
                </c:pt>
                <c:pt idx="164">
                  <c:v>-0.38499758748807816</c:v>
                </c:pt>
                <c:pt idx="165">
                  <c:v>-0.38499758748807816</c:v>
                </c:pt>
                <c:pt idx="166">
                  <c:v>-0.38018952227913588</c:v>
                </c:pt>
                <c:pt idx="167">
                  <c:v>-0.37918318304935728</c:v>
                </c:pt>
                <c:pt idx="168">
                  <c:v>-0.37806502834960326</c:v>
                </c:pt>
                <c:pt idx="169">
                  <c:v>-0.37403967143048877</c:v>
                </c:pt>
                <c:pt idx="170">
                  <c:v>-0.37392785596051342</c:v>
                </c:pt>
                <c:pt idx="171">
                  <c:v>-0.37314514767068557</c:v>
                </c:pt>
                <c:pt idx="172">
                  <c:v>-0.37180336203098074</c:v>
                </c:pt>
                <c:pt idx="173">
                  <c:v>-0.36766618964189091</c:v>
                </c:pt>
                <c:pt idx="174">
                  <c:v>-0.36710711229201387</c:v>
                </c:pt>
                <c:pt idx="175">
                  <c:v>-0.36699529682203852</c:v>
                </c:pt>
                <c:pt idx="176">
                  <c:v>-0.36419991007265345</c:v>
                </c:pt>
                <c:pt idx="177">
                  <c:v>-0.36274630896297322</c:v>
                </c:pt>
                <c:pt idx="178">
                  <c:v>-0.35894458298380955</c:v>
                </c:pt>
                <c:pt idx="179">
                  <c:v>-0.34832211333614643</c:v>
                </c:pt>
                <c:pt idx="180">
                  <c:v>-0.31980916849241897</c:v>
                </c:pt>
                <c:pt idx="181">
                  <c:v>-0.27586568879208612</c:v>
                </c:pt>
                <c:pt idx="182">
                  <c:v>-0.27485934956230751</c:v>
                </c:pt>
                <c:pt idx="183">
                  <c:v>-0.24589914283867847</c:v>
                </c:pt>
                <c:pt idx="184">
                  <c:v>-0.24399827984909664</c:v>
                </c:pt>
                <c:pt idx="185">
                  <c:v>-0.24220923232949021</c:v>
                </c:pt>
                <c:pt idx="186">
                  <c:v>-0.23236947097165486</c:v>
                </c:pt>
                <c:pt idx="187">
                  <c:v>-0.22610780465303237</c:v>
                </c:pt>
                <c:pt idx="188">
                  <c:v>-0.21984613833440989</c:v>
                </c:pt>
                <c:pt idx="189">
                  <c:v>-0.21710665932001255</c:v>
                </c:pt>
                <c:pt idx="190">
                  <c:v>-0.21514988859544301</c:v>
                </c:pt>
                <c:pt idx="191">
                  <c:v>-0.21336084107583658</c:v>
                </c:pt>
                <c:pt idx="192">
                  <c:v>-0.21308130240089809</c:v>
                </c:pt>
                <c:pt idx="193">
                  <c:v>-0.21291357919593498</c:v>
                </c:pt>
                <c:pt idx="194">
                  <c:v>-0.21224268637608257</c:v>
                </c:pt>
                <c:pt idx="195">
                  <c:v>-0.20821732945696811</c:v>
                </c:pt>
                <c:pt idx="196">
                  <c:v>-0.20631646646738627</c:v>
                </c:pt>
                <c:pt idx="197">
                  <c:v>-0.20503058856266915</c:v>
                </c:pt>
                <c:pt idx="198">
                  <c:v>-0.20352107971800124</c:v>
                </c:pt>
                <c:pt idx="199">
                  <c:v>-0.20016661561873919</c:v>
                </c:pt>
                <c:pt idx="200">
                  <c:v>-0.20016661561873919</c:v>
                </c:pt>
                <c:pt idx="201">
                  <c:v>-0.19535855040979691</c:v>
                </c:pt>
                <c:pt idx="202">
                  <c:v>-0.1942403957100429</c:v>
                </c:pt>
                <c:pt idx="203">
                  <c:v>-0.19133319349068245</c:v>
                </c:pt>
                <c:pt idx="204">
                  <c:v>-0.19099774708075626</c:v>
                </c:pt>
                <c:pt idx="205">
                  <c:v>-0.19021503879092844</c:v>
                </c:pt>
                <c:pt idx="206">
                  <c:v>-0.18294703324252731</c:v>
                </c:pt>
                <c:pt idx="207">
                  <c:v>-0.17925712273333907</c:v>
                </c:pt>
                <c:pt idx="209">
                  <c:v>-0.17813896803358506</c:v>
                </c:pt>
                <c:pt idx="210">
                  <c:v>-0.17601447410405241</c:v>
                </c:pt>
                <c:pt idx="211">
                  <c:v>-0.17344271829461819</c:v>
                </c:pt>
                <c:pt idx="212">
                  <c:v>-0.17232456359486417</c:v>
                </c:pt>
                <c:pt idx="213">
                  <c:v>-0.17232456359486417</c:v>
                </c:pt>
                <c:pt idx="214">
                  <c:v>-0.17232456359486417</c:v>
                </c:pt>
                <c:pt idx="215">
                  <c:v>-0.17232456359486417</c:v>
                </c:pt>
                <c:pt idx="219">
                  <c:v>-0.16505655804646305</c:v>
                </c:pt>
                <c:pt idx="222">
                  <c:v>-0.16393840334670903</c:v>
                </c:pt>
                <c:pt idx="223">
                  <c:v>-0.16248480223702882</c:v>
                </c:pt>
                <c:pt idx="225">
                  <c:v>-0.15409864198887369</c:v>
                </c:pt>
                <c:pt idx="226">
                  <c:v>-0.15107962429953786</c:v>
                </c:pt>
                <c:pt idx="228">
                  <c:v>-0.13900355354219446</c:v>
                </c:pt>
                <c:pt idx="230">
                  <c:v>-0.11339781091782748</c:v>
                </c:pt>
                <c:pt idx="231">
                  <c:v>-0.10489983519969695</c:v>
                </c:pt>
                <c:pt idx="235">
                  <c:v>-8.9245669403140715E-2</c:v>
                </c:pt>
                <c:pt idx="244">
                  <c:v>-7.1019747797150243E-2</c:v>
                </c:pt>
                <c:pt idx="250">
                  <c:v>-5.6260105760397222E-2</c:v>
                </c:pt>
                <c:pt idx="256">
                  <c:v>-5.0110254911750127E-2</c:v>
                </c:pt>
                <c:pt idx="262">
                  <c:v>-4.2506802953422816E-2</c:v>
                </c:pt>
                <c:pt idx="265">
                  <c:v>-4.0605939963840987E-2</c:v>
                </c:pt>
                <c:pt idx="274">
                  <c:v>-2.864168467647301E-2</c:v>
                </c:pt>
                <c:pt idx="275">
                  <c:v>-2.8529869206497607E-2</c:v>
                </c:pt>
                <c:pt idx="277">
                  <c:v>-2.7076268096817385E-2</c:v>
                </c:pt>
                <c:pt idx="282">
                  <c:v>-1.8354661438736052E-2</c:v>
                </c:pt>
                <c:pt idx="286">
                  <c:v>-1.4705254724503986E-3</c:v>
                </c:pt>
                <c:pt idx="288">
                  <c:v>5.517941401012208E-3</c:v>
                </c:pt>
                <c:pt idx="290">
                  <c:v>1.7649919893343288E-2</c:v>
                </c:pt>
                <c:pt idx="297">
                  <c:v>2.8496020480957257E-2</c:v>
                </c:pt>
                <c:pt idx="300">
                  <c:v>3.0732329880465287E-2</c:v>
                </c:pt>
                <c:pt idx="305">
                  <c:v>3.3639532099825731E-2</c:v>
                </c:pt>
                <c:pt idx="309">
                  <c:v>4.2025692347980856E-2</c:v>
                </c:pt>
                <c:pt idx="311">
                  <c:v>4.2808400637808663E-2</c:v>
                </c:pt>
                <c:pt idx="313">
                  <c:v>4.3479293457661078E-2</c:v>
                </c:pt>
                <c:pt idx="315">
                  <c:v>4.3982463072550382E-2</c:v>
                </c:pt>
                <c:pt idx="318">
                  <c:v>4.4262001747488885E-2</c:v>
                </c:pt>
                <c:pt idx="335">
                  <c:v>8.4627386408608896E-2</c:v>
                </c:pt>
                <c:pt idx="339">
                  <c:v>9.3348993066690228E-2</c:v>
                </c:pt>
                <c:pt idx="340">
                  <c:v>9.5249856056272064E-2</c:v>
                </c:pt>
                <c:pt idx="341">
                  <c:v>9.5585302466198258E-2</c:v>
                </c:pt>
                <c:pt idx="351">
                  <c:v>0.12074378321066365</c:v>
                </c:pt>
                <c:pt idx="373">
                  <c:v>0.21366243876022245</c:v>
                </c:pt>
                <c:pt idx="376">
                  <c:v>0.21847050396916473</c:v>
                </c:pt>
                <c:pt idx="377">
                  <c:v>0.21925321225899252</c:v>
                </c:pt>
                <c:pt idx="378">
                  <c:v>0.22171315259845137</c:v>
                </c:pt>
                <c:pt idx="379">
                  <c:v>0.22428490840788562</c:v>
                </c:pt>
                <c:pt idx="381">
                  <c:v>0.22719211062724604</c:v>
                </c:pt>
                <c:pt idx="382">
                  <c:v>0.22831026532700005</c:v>
                </c:pt>
                <c:pt idx="384">
                  <c:v>0.23043475925653267</c:v>
                </c:pt>
                <c:pt idx="386">
                  <c:v>0.23233562224611454</c:v>
                </c:pt>
                <c:pt idx="392">
                  <c:v>0.24944338915235098</c:v>
                </c:pt>
                <c:pt idx="394">
                  <c:v>0.26230216819952218</c:v>
                </c:pt>
                <c:pt idx="395">
                  <c:v>0.26364395383922701</c:v>
                </c:pt>
                <c:pt idx="396">
                  <c:v>0.26778112622831685</c:v>
                </c:pt>
                <c:pt idx="397">
                  <c:v>0.27359553066703773</c:v>
                </c:pt>
                <c:pt idx="398">
                  <c:v>0.27650273288639815</c:v>
                </c:pt>
                <c:pt idx="399">
                  <c:v>0.28567160142438114</c:v>
                </c:pt>
                <c:pt idx="400">
                  <c:v>0.28746064894398754</c:v>
                </c:pt>
                <c:pt idx="401">
                  <c:v>0.29047966663332336</c:v>
                </c:pt>
                <c:pt idx="402">
                  <c:v>0.29182145227302819</c:v>
                </c:pt>
                <c:pt idx="403">
                  <c:v>0.29774767218172449</c:v>
                </c:pt>
                <c:pt idx="404">
                  <c:v>0.29774767218172449</c:v>
                </c:pt>
                <c:pt idx="405">
                  <c:v>0.29931308876138013</c:v>
                </c:pt>
                <c:pt idx="406">
                  <c:v>0.31194823686860051</c:v>
                </c:pt>
                <c:pt idx="407">
                  <c:v>0.31250731421847749</c:v>
                </c:pt>
                <c:pt idx="408">
                  <c:v>0.31574996284776419</c:v>
                </c:pt>
                <c:pt idx="409">
                  <c:v>0.31804217998225992</c:v>
                </c:pt>
                <c:pt idx="410">
                  <c:v>0.32234707557631287</c:v>
                </c:pt>
                <c:pt idx="411">
                  <c:v>0.32804966454505835</c:v>
                </c:pt>
                <c:pt idx="412">
                  <c:v>0.33028597394456638</c:v>
                </c:pt>
                <c:pt idx="413">
                  <c:v>0.33173957505424662</c:v>
                </c:pt>
                <c:pt idx="414">
                  <c:v>0.3375539794929675</c:v>
                </c:pt>
                <c:pt idx="415">
                  <c:v>0.33911939607262309</c:v>
                </c:pt>
                <c:pt idx="416">
                  <c:v>0.34303293752176217</c:v>
                </c:pt>
                <c:pt idx="417">
                  <c:v>0.34303293752176217</c:v>
                </c:pt>
                <c:pt idx="418">
                  <c:v>0.34381564581158996</c:v>
                </c:pt>
                <c:pt idx="419">
                  <c:v>0.34862371102053225</c:v>
                </c:pt>
                <c:pt idx="420">
                  <c:v>0.35153091323989272</c:v>
                </c:pt>
                <c:pt idx="421">
                  <c:v>0.35522082374908098</c:v>
                </c:pt>
                <c:pt idx="422">
                  <c:v>0.35891073425826919</c:v>
                </c:pt>
                <c:pt idx="423">
                  <c:v>0.3632715375873099</c:v>
                </c:pt>
                <c:pt idx="424">
                  <c:v>0.36478104643197778</c:v>
                </c:pt>
                <c:pt idx="425">
                  <c:v>0.36752052544637515</c:v>
                </c:pt>
                <c:pt idx="426">
                  <c:v>0.36975683484588318</c:v>
                </c:pt>
                <c:pt idx="427">
                  <c:v>0.37422945364489923</c:v>
                </c:pt>
                <c:pt idx="428">
                  <c:v>0.37937296526376774</c:v>
                </c:pt>
                <c:pt idx="429">
                  <c:v>0.38440466141266078</c:v>
                </c:pt>
                <c:pt idx="430">
                  <c:v>0.38943635756155387</c:v>
                </c:pt>
                <c:pt idx="431">
                  <c:v>0.39116949734617262</c:v>
                </c:pt>
                <c:pt idx="432">
                  <c:v>0.40128879737894646</c:v>
                </c:pt>
                <c:pt idx="433">
                  <c:v>0.40128879737894646</c:v>
                </c:pt>
                <c:pt idx="434">
                  <c:v>0.4027423984886267</c:v>
                </c:pt>
                <c:pt idx="435">
                  <c:v>0.4045314460082331</c:v>
                </c:pt>
                <c:pt idx="436">
                  <c:v>0.41269397531643742</c:v>
                </c:pt>
                <c:pt idx="437">
                  <c:v>0.41269397531643742</c:v>
                </c:pt>
                <c:pt idx="438">
                  <c:v>0.42219829026434658</c:v>
                </c:pt>
                <c:pt idx="439">
                  <c:v>0.44075965828026326</c:v>
                </c:pt>
                <c:pt idx="440">
                  <c:v>0.44075965828026326</c:v>
                </c:pt>
                <c:pt idx="441">
                  <c:v>0.44075965828026326</c:v>
                </c:pt>
                <c:pt idx="442">
                  <c:v>0.44881037211849217</c:v>
                </c:pt>
                <c:pt idx="443">
                  <c:v>0.44992852681824619</c:v>
                </c:pt>
                <c:pt idx="444">
                  <c:v>0.45171757433785259</c:v>
                </c:pt>
                <c:pt idx="445">
                  <c:v>0.47374522192300678</c:v>
                </c:pt>
                <c:pt idx="446">
                  <c:v>0.49856825625754592</c:v>
                </c:pt>
                <c:pt idx="447">
                  <c:v>0.5109797734248156</c:v>
                </c:pt>
                <c:pt idx="448">
                  <c:v>0.52383855247198663</c:v>
                </c:pt>
                <c:pt idx="449">
                  <c:v>0.54910884868642751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92-43B9-9CB0-15104846EE4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1'!$P$21:$P$988</c:f>
              <c:numCache>
                <c:formatCode>0.00E+00</c:formatCode>
                <c:ptCount val="968"/>
                <c:pt idx="0">
                  <c:v>2.1687887395582797</c:v>
                </c:pt>
                <c:pt idx="1">
                  <c:v>2.0207104687529802</c:v>
                </c:pt>
                <c:pt idx="2">
                  <c:v>2.0166719455352005</c:v>
                </c:pt>
                <c:pt idx="3">
                  <c:v>1.8314198207271186</c:v>
                </c:pt>
                <c:pt idx="4">
                  <c:v>1.7906196768651919</c:v>
                </c:pt>
                <c:pt idx="5">
                  <c:v>1.7893520812245158</c:v>
                </c:pt>
                <c:pt idx="6">
                  <c:v>1.7708122660776315</c:v>
                </c:pt>
                <c:pt idx="7">
                  <c:v>1.731112526910827</c:v>
                </c:pt>
                <c:pt idx="8">
                  <c:v>1.7306970297010145</c:v>
                </c:pt>
                <c:pt idx="9">
                  <c:v>1.6824282556555255</c:v>
                </c:pt>
                <c:pt idx="10">
                  <c:v>1.651440082851205</c:v>
                </c:pt>
                <c:pt idx="11">
                  <c:v>1.6445479569382815</c:v>
                </c:pt>
                <c:pt idx="12">
                  <c:v>1.6320170817384458</c:v>
                </c:pt>
                <c:pt idx="13">
                  <c:v>1.6062985572672492</c:v>
                </c:pt>
                <c:pt idx="14">
                  <c:v>1.6038979227667745</c:v>
                </c:pt>
                <c:pt idx="15">
                  <c:v>1.5987027095887674</c:v>
                </c:pt>
                <c:pt idx="16">
                  <c:v>1.5963077626941586</c:v>
                </c:pt>
                <c:pt idx="17">
                  <c:v>1.591124872662194</c:v>
                </c:pt>
                <c:pt idx="18">
                  <c:v>1.5586271236097036</c:v>
                </c:pt>
                <c:pt idx="19">
                  <c:v>1.5507517324581133</c:v>
                </c:pt>
                <c:pt idx="20">
                  <c:v>1.5472143172518757</c:v>
                </c:pt>
                <c:pt idx="21">
                  <c:v>1.5456434298890378</c:v>
                </c:pt>
                <c:pt idx="22">
                  <c:v>1.5448582855552959</c:v>
                </c:pt>
                <c:pt idx="23">
                  <c:v>1.5405435589462018</c:v>
                </c:pt>
                <c:pt idx="24">
                  <c:v>1.535843469460128</c:v>
                </c:pt>
                <c:pt idx="25">
                  <c:v>1.5346695696423986</c:v>
                </c:pt>
                <c:pt idx="26">
                  <c:v>1.5334961188461851</c:v>
                </c:pt>
                <c:pt idx="27">
                  <c:v>1.5331050683633398</c:v>
                </c:pt>
                <c:pt idx="28">
                  <c:v>1.5319322162624807</c:v>
                </c:pt>
                <c:pt idx="29">
                  <c:v>1.530759813183137</c:v>
                </c:pt>
                <c:pt idx="30">
                  <c:v>1.5268550458518282</c:v>
                </c:pt>
                <c:pt idx="31">
                  <c:v>1.5221759107031545</c:v>
                </c:pt>
                <c:pt idx="32">
                  <c:v>1.5213967533229555</c:v>
                </c:pt>
                <c:pt idx="33">
                  <c:v>1.5202283914372536</c:v>
                </c:pt>
                <c:pt idx="34">
                  <c:v>1.5163370947514161</c:v>
                </c:pt>
                <c:pt idx="35">
                  <c:v>1.5108976611262037</c:v>
                </c:pt>
                <c:pt idx="36">
                  <c:v>1.505468006191778</c:v>
                </c:pt>
                <c:pt idx="37">
                  <c:v>1.5027568457336102</c:v>
                </c:pt>
                <c:pt idx="38">
                  <c:v>1.4988880001235589</c:v>
                </c:pt>
                <c:pt idx="39">
                  <c:v>1.4861562074732113</c:v>
                </c:pt>
                <c:pt idx="40">
                  <c:v>1.4838471733619434</c:v>
                </c:pt>
                <c:pt idx="41">
                  <c:v>1.4692649997669287</c:v>
                </c:pt>
                <c:pt idx="42">
                  <c:v>1.4684995125973195</c:v>
                </c:pt>
                <c:pt idx="43">
                  <c:v>1.4631466902333614</c:v>
                </c:pt>
                <c:pt idx="44">
                  <c:v>1.4612373377962966</c:v>
                </c:pt>
                <c:pt idx="45">
                  <c:v>1.4612373377962966</c:v>
                </c:pt>
                <c:pt idx="46">
                  <c:v>1.4536124008679185</c:v>
                </c:pt>
                <c:pt idx="47">
                  <c:v>1.4475268200137192</c:v>
                </c:pt>
                <c:pt idx="48">
                  <c:v>1.4425916900758724</c:v>
                </c:pt>
                <c:pt idx="49">
                  <c:v>1.4399378048065985</c:v>
                </c:pt>
                <c:pt idx="50">
                  <c:v>1.4319908170349571</c:v>
                </c:pt>
                <c:pt idx="51">
                  <c:v>1.4274595596387938</c:v>
                </c:pt>
                <c:pt idx="52">
                  <c:v>1.425196625069806</c:v>
                </c:pt>
                <c:pt idx="53">
                  <c:v>1.4221821728894763</c:v>
                </c:pt>
                <c:pt idx="54">
                  <c:v>1.4199234291879688</c:v>
                </c:pt>
                <c:pt idx="55">
                  <c:v>1.4176664815725244</c:v>
                </c:pt>
                <c:pt idx="56">
                  <c:v>1.4172904982560952</c:v>
                </c:pt>
                <c:pt idx="57">
                  <c:v>1.4127825899787489</c:v>
                </c:pt>
                <c:pt idx="58">
                  <c:v>1.4079071300112134</c:v>
                </c:pt>
                <c:pt idx="59">
                  <c:v>1.4067832212555675</c:v>
                </c:pt>
                <c:pt idx="60">
                  <c:v>1.4056597615214375</c:v>
                </c:pt>
                <c:pt idx="61">
                  <c:v>1.4011704128000746</c:v>
                </c:pt>
                <c:pt idx="62">
                  <c:v>1.4007966246999444</c:v>
                </c:pt>
                <c:pt idx="63">
                  <c:v>1.3996755597472315</c:v>
                </c:pt>
                <c:pt idx="64">
                  <c:v>1.396688248422963</c:v>
                </c:pt>
                <c:pt idx="65">
                  <c:v>1.3922132683901027</c:v>
                </c:pt>
                <c:pt idx="66">
                  <c:v>1.3918406776806815</c:v>
                </c:pt>
                <c:pt idx="67">
                  <c:v>1.3884896064034671</c:v>
                </c:pt>
                <c:pt idx="68">
                  <c:v>1.388117514606841</c:v>
                </c:pt>
                <c:pt idx="69">
                  <c:v>1.3847709335447838</c:v>
                </c:pt>
                <c:pt idx="70">
                  <c:v>1.3847709335447838</c:v>
                </c:pt>
                <c:pt idx="71">
                  <c:v>1.3832848613571371</c:v>
                </c:pt>
                <c:pt idx="72">
                  <c:v>1.3821708310748373</c:v>
                </c:pt>
                <c:pt idx="73">
                  <c:v>1.3762369197103916</c:v>
                </c:pt>
                <c:pt idx="74">
                  <c:v>1.3666215543817881</c:v>
                </c:pt>
                <c:pt idx="75">
                  <c:v>1.3607211699571828</c:v>
                </c:pt>
                <c:pt idx="76">
                  <c:v>1.3603528200065209</c:v>
                </c:pt>
                <c:pt idx="77">
                  <c:v>1.3581437680194199</c:v>
                </c:pt>
                <c:pt idx="78">
                  <c:v>1.3570399155581427</c:v>
                </c:pt>
                <c:pt idx="79">
                  <c:v>1.3511602859058198</c:v>
                </c:pt>
                <c:pt idx="80">
                  <c:v>1.3467589454015376</c:v>
                </c:pt>
                <c:pt idx="81">
                  <c:v>1.3423647892415069</c:v>
                </c:pt>
                <c:pt idx="82">
                  <c:v>1.3376125607343963</c:v>
                </c:pt>
                <c:pt idx="83">
                  <c:v>1.3339627378414565</c:v>
                </c:pt>
                <c:pt idx="84">
                  <c:v>1.3328687638535255</c:v>
                </c:pt>
                <c:pt idx="85">
                  <c:v>1.3303179040764694</c:v>
                </c:pt>
                <c:pt idx="86">
                  <c:v>1.3266780594394345</c:v>
                </c:pt>
                <c:pt idx="87">
                  <c:v>1.3255870789282747</c:v>
                </c:pt>
                <c:pt idx="88">
                  <c:v>1.3244965474386308</c:v>
                </c:pt>
                <c:pt idx="89">
                  <c:v>1.3067480945978924</c:v>
                </c:pt>
                <c:pt idx="90">
                  <c:v>1.3053045297804005</c:v>
                </c:pt>
                <c:pt idx="91">
                  <c:v>1.2995382531151567</c:v>
                </c:pt>
                <c:pt idx="92">
                  <c:v>1.297379192190139</c:v>
                </c:pt>
                <c:pt idx="93">
                  <c:v>1.2970195233221142</c:v>
                </c:pt>
                <c:pt idx="94">
                  <c:v>1.2937847486174712</c:v>
                </c:pt>
                <c:pt idx="95">
                  <c:v>1.2937847486174712</c:v>
                </c:pt>
                <c:pt idx="96">
                  <c:v>1.2923483681442309</c:v>
                </c:pt>
                <c:pt idx="97">
                  <c:v>1.2923483681442309</c:v>
                </c:pt>
                <c:pt idx="98">
                  <c:v>1.2898366231303218</c:v>
                </c:pt>
                <c:pt idx="99">
                  <c:v>1.2855364621409149</c:v>
                </c:pt>
                <c:pt idx="100">
                  <c:v>1.2844625444473525</c:v>
                </c:pt>
                <c:pt idx="101">
                  <c:v>1.2819584826904902</c:v>
                </c:pt>
                <c:pt idx="102">
                  <c:v>1.2819584826904902</c:v>
                </c:pt>
                <c:pt idx="103">
                  <c:v>1.2808860617353137</c:v>
                </c:pt>
                <c:pt idx="104">
                  <c:v>1.2794568656063245</c:v>
                </c:pt>
                <c:pt idx="105">
                  <c:v>1.277314568151227</c:v>
                </c:pt>
                <c:pt idx="106">
                  <c:v>1.277314568151227</c:v>
                </c:pt>
                <c:pt idx="107">
                  <c:v>1.2712544791069307</c:v>
                </c:pt>
                <c:pt idx="108">
                  <c:v>1.2701865483669112</c:v>
                </c:pt>
                <c:pt idx="109">
                  <c:v>1.2598863674337553</c:v>
                </c:pt>
                <c:pt idx="110">
                  <c:v>1.253867837825303</c:v>
                </c:pt>
                <c:pt idx="111">
                  <c:v>1.2492751616301112</c:v>
                </c:pt>
                <c:pt idx="112">
                  <c:v>1.2362498480465869</c:v>
                </c:pt>
                <c:pt idx="113">
                  <c:v>1.2295877156644031</c:v>
                </c:pt>
                <c:pt idx="114">
                  <c:v>1.2239914684797781</c:v>
                </c:pt>
                <c:pt idx="115">
                  <c:v>1.2048517815059017</c:v>
                </c:pt>
                <c:pt idx="116">
                  <c:v>1.1944755636288169</c:v>
                </c:pt>
                <c:pt idx="117">
                  <c:v>1.1910268025923603</c:v>
                </c:pt>
                <c:pt idx="118">
                  <c:v>1.187238927895043</c:v>
                </c:pt>
                <c:pt idx="119">
                  <c:v>1.1865508719912554</c:v>
                </c:pt>
                <c:pt idx="120">
                  <c:v>1.1855191623201706</c:v>
                </c:pt>
                <c:pt idx="121">
                  <c:v>1.162254180657686</c:v>
                </c:pt>
                <c:pt idx="122">
                  <c:v>1.1605526253998402</c:v>
                </c:pt>
                <c:pt idx="123">
                  <c:v>1.1503694867745147</c:v>
                </c:pt>
                <c:pt idx="124">
                  <c:v>1.1493536425303186</c:v>
                </c:pt>
                <c:pt idx="125">
                  <c:v>1.1486766624905853</c:v>
                </c:pt>
                <c:pt idx="126">
                  <c:v>1.139556964390122</c:v>
                </c:pt>
                <c:pt idx="127">
                  <c:v>1.07444503553541</c:v>
                </c:pt>
                <c:pt idx="128">
                  <c:v>1.0458345497234549</c:v>
                </c:pt>
                <c:pt idx="129">
                  <c:v>1.0319949447632117</c:v>
                </c:pt>
                <c:pt idx="130">
                  <c:v>1.0144275814635442</c:v>
                </c:pt>
                <c:pt idx="131">
                  <c:v>1.0141095718139224</c:v>
                </c:pt>
                <c:pt idx="132">
                  <c:v>1.0039596056216131</c:v>
                </c:pt>
                <c:pt idx="133">
                  <c:v>1.0007982183552164</c:v>
                </c:pt>
                <c:pt idx="134">
                  <c:v>0.75031556337764993</c:v>
                </c:pt>
                <c:pt idx="135">
                  <c:v>0.7500421066406433</c:v>
                </c:pt>
                <c:pt idx="136">
                  <c:v>0.73670384334473749</c:v>
                </c:pt>
                <c:pt idx="137">
                  <c:v>0.72429122085964781</c:v>
                </c:pt>
                <c:pt idx="138">
                  <c:v>0.72348536901096949</c:v>
                </c:pt>
                <c:pt idx="139">
                  <c:v>0.70693162839986157</c:v>
                </c:pt>
                <c:pt idx="140">
                  <c:v>0.65381813206904393</c:v>
                </c:pt>
                <c:pt idx="141">
                  <c:v>0.64162258127329697</c:v>
                </c:pt>
                <c:pt idx="142">
                  <c:v>0.63104576884531949</c:v>
                </c:pt>
                <c:pt idx="143">
                  <c:v>0.61509795255616684</c:v>
                </c:pt>
                <c:pt idx="144">
                  <c:v>0.61460287612157938</c:v>
                </c:pt>
                <c:pt idx="145">
                  <c:v>0.61361332194775886</c:v>
                </c:pt>
                <c:pt idx="146">
                  <c:v>0.6131188442085258</c:v>
                </c:pt>
                <c:pt idx="147">
                  <c:v>0.61138974369651489</c:v>
                </c:pt>
                <c:pt idx="148">
                  <c:v>0.58671340049031173</c:v>
                </c:pt>
                <c:pt idx="149">
                  <c:v>0.5730118078254397</c:v>
                </c:pt>
                <c:pt idx="150">
                  <c:v>0.55664254672847635</c:v>
                </c:pt>
                <c:pt idx="151">
                  <c:v>0.55523035825793765</c:v>
                </c:pt>
                <c:pt idx="152">
                  <c:v>0.46234148665978542</c:v>
                </c:pt>
                <c:pt idx="153">
                  <c:v>0.44029186152745736</c:v>
                </c:pt>
                <c:pt idx="154">
                  <c:v>0.43966382219900385</c:v>
                </c:pt>
                <c:pt idx="155">
                  <c:v>0.43945457553874501</c:v>
                </c:pt>
                <c:pt idx="156">
                  <c:v>0.25645474068358765</c:v>
                </c:pt>
                <c:pt idx="157">
                  <c:v>0.230627034887946</c:v>
                </c:pt>
                <c:pt idx="158">
                  <c:v>0.22821025916484747</c:v>
                </c:pt>
                <c:pt idx="159">
                  <c:v>0.22760806088525384</c:v>
                </c:pt>
                <c:pt idx="160">
                  <c:v>0.22670626020424911</c:v>
                </c:pt>
                <c:pt idx="161">
                  <c:v>0.22610605757583641</c:v>
                </c:pt>
                <c:pt idx="162">
                  <c:v>0.21223109504162735</c:v>
                </c:pt>
                <c:pt idx="163">
                  <c:v>0.2107809786629152</c:v>
                </c:pt>
                <c:pt idx="164">
                  <c:v>0.20933585141215549</c:v>
                </c:pt>
                <c:pt idx="165">
                  <c:v>0.20933585141215549</c:v>
                </c:pt>
                <c:pt idx="166">
                  <c:v>0.20317865534690674</c:v>
                </c:pt>
                <c:pt idx="167">
                  <c:v>0.20190161445079824</c:v>
                </c:pt>
                <c:pt idx="168">
                  <c:v>0.20048741979334359</c:v>
                </c:pt>
                <c:pt idx="169">
                  <c:v>0.1954376290059531</c:v>
                </c:pt>
                <c:pt idx="170">
                  <c:v>0.19529828002830787</c:v>
                </c:pt>
                <c:pt idx="171">
                  <c:v>0.19432423414061814</c:v>
                </c:pt>
                <c:pt idx="172">
                  <c:v>0.19266012879615865</c:v>
                </c:pt>
                <c:pt idx="173">
                  <c:v>0.18757436376229736</c:v>
                </c:pt>
                <c:pt idx="174">
                  <c:v>0.186892336801531</c:v>
                </c:pt>
                <c:pt idx="175">
                  <c:v>0.18675608108321631</c:v>
                </c:pt>
                <c:pt idx="176">
                  <c:v>0.18336590279119436</c:v>
                </c:pt>
                <c:pt idx="177">
                  <c:v>0.18161533322538542</c:v>
                </c:pt>
                <c:pt idx="178">
                  <c:v>0.17707678364714824</c:v>
                </c:pt>
                <c:pt idx="179">
                  <c:v>0.16470125099382957</c:v>
                </c:pt>
                <c:pt idx="180">
                  <c:v>0.13370911432579993</c:v>
                </c:pt>
                <c:pt idx="181">
                  <c:v>9.229751892416943E-2</c:v>
                </c:pt>
                <c:pt idx="182">
                  <c:v>9.1439415102226709E-2</c:v>
                </c:pt>
                <c:pt idx="183">
                  <c:v>6.8476620751268702E-2</c:v>
                </c:pt>
                <c:pt idx="184">
                  <c:v>6.7086455253008492E-2</c:v>
                </c:pt>
                <c:pt idx="185">
                  <c:v>6.5791235493616845E-2</c:v>
                </c:pt>
                <c:pt idx="186">
                  <c:v>5.8895829312066113E-2</c:v>
                </c:pt>
                <c:pt idx="187">
                  <c:v>5.4709005199212277E-2</c:v>
                </c:pt>
                <c:pt idx="188">
                  <c:v>5.0678640138946726E-2</c:v>
                </c:pt>
                <c:pt idx="189">
                  <c:v>4.8964554463101481E-2</c:v>
                </c:pt>
                <c:pt idx="190">
                  <c:v>4.7758542597008638E-2</c:v>
                </c:pt>
                <c:pt idx="191">
                  <c:v>4.6669274039493405E-2</c:v>
                </c:pt>
                <c:pt idx="192">
                  <c:v>4.6500229563220655E-2</c:v>
                </c:pt>
                <c:pt idx="193">
                  <c:v>4.6398952551295572E-2</c:v>
                </c:pt>
                <c:pt idx="194">
                  <c:v>4.5994967057384553E-2</c:v>
                </c:pt>
                <c:pt idx="195">
                  <c:v>4.3608771901238824E-2</c:v>
                </c:pt>
                <c:pt idx="196">
                  <c:v>4.2504433543373507E-2</c:v>
                </c:pt>
                <c:pt idx="197">
                  <c:v>4.1765557058249594E-2</c:v>
                </c:pt>
                <c:pt idx="198">
                  <c:v>4.0906599468263E-2</c:v>
                </c:pt>
                <c:pt idx="199">
                  <c:v>3.9030358883737959E-2</c:v>
                </c:pt>
                <c:pt idx="200">
                  <c:v>3.9030358883737959E-2</c:v>
                </c:pt>
                <c:pt idx="201">
                  <c:v>3.6419385075798845E-2</c:v>
                </c:pt>
                <c:pt idx="202">
                  <c:v>3.5825403053724156E-2</c:v>
                </c:pt>
                <c:pt idx="203">
                  <c:v>3.4304398915147361E-2</c:v>
                </c:pt>
                <c:pt idx="204">
                  <c:v>3.4131068708278575E-2</c:v>
                </c:pt>
                <c:pt idx="205">
                  <c:v>3.3728377753701431E-2</c:v>
                </c:pt>
                <c:pt idx="206">
                  <c:v>3.0105850198143446E-2</c:v>
                </c:pt>
                <c:pt idx="207">
                  <c:v>2.8347395022774082E-2</c:v>
                </c:pt>
                <c:pt idx="208">
                  <c:v>2.8294956654060253E-2</c:v>
                </c:pt>
                <c:pt idx="209">
                  <c:v>2.7825256443214427E-2</c:v>
                </c:pt>
                <c:pt idx="210">
                  <c:v>2.6846938189560035E-2</c:v>
                </c:pt>
                <c:pt idx="211">
                  <c:v>2.5686755686304442E-2</c:v>
                </c:pt>
                <c:pt idx="212">
                  <c:v>2.519056057209744E-2</c:v>
                </c:pt>
                <c:pt idx="213">
                  <c:v>2.519056057209744E-2</c:v>
                </c:pt>
                <c:pt idx="214">
                  <c:v>2.519056057209744E-2</c:v>
                </c:pt>
                <c:pt idx="215">
                  <c:v>2.519056057209744E-2</c:v>
                </c:pt>
                <c:pt idx="216">
                  <c:v>2.264401995796618E-2</c:v>
                </c:pt>
                <c:pt idx="217">
                  <c:v>2.2179256349859497E-2</c:v>
                </c:pt>
                <c:pt idx="218">
                  <c:v>2.2179256349859497E-2</c:v>
                </c:pt>
                <c:pt idx="219">
                  <c:v>2.2086902323592457E-2</c:v>
                </c:pt>
                <c:pt idx="220">
                  <c:v>2.2040800147378227E-2</c:v>
                </c:pt>
                <c:pt idx="221">
                  <c:v>2.2040800147378227E-2</c:v>
                </c:pt>
                <c:pt idx="222">
                  <c:v>2.1628125669028699E-2</c:v>
                </c:pt>
                <c:pt idx="223">
                  <c:v>2.1039174764384699E-2</c:v>
                </c:pt>
                <c:pt idx="224">
                  <c:v>1.8137521038806205E-2</c:v>
                </c:pt>
                <c:pt idx="225">
                  <c:v>1.7806022306176519E-2</c:v>
                </c:pt>
                <c:pt idx="226">
                  <c:v>1.6710787713126573E-2</c:v>
                </c:pt>
                <c:pt idx="227">
                  <c:v>1.2797288640591483E-2</c:v>
                </c:pt>
                <c:pt idx="228">
                  <c:v>1.2693556768659138E-2</c:v>
                </c:pt>
                <c:pt idx="229">
                  <c:v>1.1780175889475365E-2</c:v>
                </c:pt>
                <c:pt idx="230">
                  <c:v>6.1006691604408589E-3</c:v>
                </c:pt>
                <c:pt idx="231">
                  <c:v>4.4908765214614829E-3</c:v>
                </c:pt>
                <c:pt idx="232">
                  <c:v>3.5388113096481997E-3</c:v>
                </c:pt>
                <c:pt idx="233">
                  <c:v>3.247348935138979E-3</c:v>
                </c:pt>
                <c:pt idx="234">
                  <c:v>3.247348935138979E-3</c:v>
                </c:pt>
                <c:pt idx="235">
                  <c:v>2.2798251750125679E-3</c:v>
                </c:pt>
                <c:pt idx="236">
                  <c:v>1.9989738394394869E-3</c:v>
                </c:pt>
                <c:pt idx="237">
                  <c:v>1.9768667347426954E-3</c:v>
                </c:pt>
                <c:pt idx="238">
                  <c:v>1.8693246880302009E-3</c:v>
                </c:pt>
                <c:pt idx="239">
                  <c:v>1.707634799431269E-3</c:v>
                </c:pt>
                <c:pt idx="240">
                  <c:v>1.4637450001844438E-3</c:v>
                </c:pt>
                <c:pt idx="241">
                  <c:v>1.3592883110011868E-3</c:v>
                </c:pt>
                <c:pt idx="242">
                  <c:v>1.2846745087747476E-3</c:v>
                </c:pt>
                <c:pt idx="243">
                  <c:v>1.079437281490491E-3</c:v>
                </c:pt>
                <c:pt idx="244">
                  <c:v>9.3756988100340095E-4</c:v>
                </c:pt>
                <c:pt idx="245">
                  <c:v>9.3756988100340095E-4</c:v>
                </c:pt>
                <c:pt idx="246">
                  <c:v>8.2467614425116038E-4</c:v>
                </c:pt>
                <c:pt idx="247">
                  <c:v>7.8236028395140184E-4</c:v>
                </c:pt>
                <c:pt idx="248">
                  <c:v>7.7726083770489254E-4</c:v>
                </c:pt>
                <c:pt idx="249">
                  <c:v>7.6348278929304976E-4</c:v>
                </c:pt>
                <c:pt idx="250">
                  <c:v>8.2197334604628607E-4</c:v>
                </c:pt>
                <c:pt idx="251">
                  <c:v>8.4574778097557749E-4</c:v>
                </c:pt>
                <c:pt idx="252">
                  <c:v>8.4863884125423151E-4</c:v>
                </c:pt>
                <c:pt idx="253">
                  <c:v>8.4863884125423151E-4</c:v>
                </c:pt>
                <c:pt idx="254">
                  <c:v>8.4863884125423151E-4</c:v>
                </c:pt>
                <c:pt idx="255">
                  <c:v>8.8722308440097734E-4</c:v>
                </c:pt>
                <c:pt idx="256">
                  <c:v>1.0303740281013413E-3</c:v>
                </c:pt>
                <c:pt idx="257">
                  <c:v>1.0303740281013413E-3</c:v>
                </c:pt>
                <c:pt idx="258">
                  <c:v>1.0568032365804499E-3</c:v>
                </c:pt>
                <c:pt idx="259">
                  <c:v>1.3431630705238308E-3</c:v>
                </c:pt>
                <c:pt idx="260">
                  <c:v>1.4545334226290561E-3</c:v>
                </c:pt>
                <c:pt idx="261">
                  <c:v>1.4545334226290561E-3</c:v>
                </c:pt>
                <c:pt idx="262">
                  <c:v>1.4966783841583277E-3</c:v>
                </c:pt>
                <c:pt idx="263">
                  <c:v>1.5937877321208663E-3</c:v>
                </c:pt>
                <c:pt idx="264">
                  <c:v>1.6493009226289006E-3</c:v>
                </c:pt>
                <c:pt idx="265">
                  <c:v>1.6493009226289006E-3</c:v>
                </c:pt>
                <c:pt idx="266">
                  <c:v>1.6777310501564966E-3</c:v>
                </c:pt>
                <c:pt idx="267">
                  <c:v>1.9647317223942806E-3</c:v>
                </c:pt>
                <c:pt idx="268">
                  <c:v>1.9647317223942806E-3</c:v>
                </c:pt>
                <c:pt idx="269">
                  <c:v>2.181758634863246E-3</c:v>
                </c:pt>
                <c:pt idx="270">
                  <c:v>2.181758634863246E-3</c:v>
                </c:pt>
                <c:pt idx="271">
                  <c:v>2.2176724543194908E-3</c:v>
                </c:pt>
                <c:pt idx="272">
                  <c:v>2.4685729116517181E-3</c:v>
                </c:pt>
                <c:pt idx="273">
                  <c:v>2.4685729116517181E-3</c:v>
                </c:pt>
                <c:pt idx="274">
                  <c:v>2.9409038837198364E-3</c:v>
                </c:pt>
                <c:pt idx="275">
                  <c:v>2.9556690685252802E-3</c:v>
                </c:pt>
                <c:pt idx="276">
                  <c:v>2.9704841446102485E-3</c:v>
                </c:pt>
                <c:pt idx="277">
                  <c:v>3.1521565774327645E-3</c:v>
                </c:pt>
                <c:pt idx="278">
                  <c:v>3.3090383121992042E-3</c:v>
                </c:pt>
                <c:pt idx="279">
                  <c:v>3.4709091749180764E-3</c:v>
                </c:pt>
                <c:pt idx="280">
                  <c:v>3.8096182842131195E-3</c:v>
                </c:pt>
                <c:pt idx="281">
                  <c:v>4.5081457819095092E-3</c:v>
                </c:pt>
                <c:pt idx="282">
                  <c:v>4.5081457819095092E-3</c:v>
                </c:pt>
                <c:pt idx="283">
                  <c:v>5.194210995459846E-3</c:v>
                </c:pt>
                <c:pt idx="284">
                  <c:v>5.6027206387431793E-3</c:v>
                </c:pt>
                <c:pt idx="285">
                  <c:v>7.7296534463717845E-3</c:v>
                </c:pt>
                <c:pt idx="286">
                  <c:v>7.9957970832965006E-3</c:v>
                </c:pt>
                <c:pt idx="287">
                  <c:v>8.0226858490263561E-3</c:v>
                </c:pt>
                <c:pt idx="288">
                  <c:v>9.7722297442482814E-3</c:v>
                </c:pt>
                <c:pt idx="289">
                  <c:v>1.2178069019360017E-2</c:v>
                </c:pt>
                <c:pt idx="290">
                  <c:v>1.3318945770987876E-2</c:v>
                </c:pt>
                <c:pt idx="291">
                  <c:v>1.3318945770987876E-2</c:v>
                </c:pt>
                <c:pt idx="292">
                  <c:v>1.3675392623851625E-2</c:v>
                </c:pt>
                <c:pt idx="293">
                  <c:v>1.6389089021626429E-2</c:v>
                </c:pt>
                <c:pt idx="294">
                  <c:v>1.6587144231669224E-2</c:v>
                </c:pt>
                <c:pt idx="295">
                  <c:v>1.6786446723700128E-2</c:v>
                </c:pt>
                <c:pt idx="296">
                  <c:v>1.6986996497719137E-2</c:v>
                </c:pt>
                <c:pt idx="297">
                  <c:v>1.6986996497719137E-2</c:v>
                </c:pt>
                <c:pt idx="298">
                  <c:v>1.74325964331591E-2</c:v>
                </c:pt>
                <c:pt idx="299">
                  <c:v>1.780166841367626E-2</c:v>
                </c:pt>
                <c:pt idx="300">
                  <c:v>1.780166841367626E-2</c:v>
                </c:pt>
                <c:pt idx="301">
                  <c:v>1.80499615082663E-2</c:v>
                </c:pt>
                <c:pt idx="302">
                  <c:v>1.80499615082663E-2</c:v>
                </c:pt>
                <c:pt idx="303">
                  <c:v>1.834190683850636E-2</c:v>
                </c:pt>
                <c:pt idx="304">
                  <c:v>1.8890576889576072E-2</c:v>
                </c:pt>
                <c:pt idx="305">
                  <c:v>1.8890576889576072E-2</c:v>
                </c:pt>
                <c:pt idx="306">
                  <c:v>1.9018390445916127E-2</c:v>
                </c:pt>
                <c:pt idx="307">
                  <c:v>1.9447678566885396E-2</c:v>
                </c:pt>
                <c:pt idx="308">
                  <c:v>2.1623308204187217E-2</c:v>
                </c:pt>
                <c:pt idx="309">
                  <c:v>2.2220622252793143E-2</c:v>
                </c:pt>
                <c:pt idx="310">
                  <c:v>2.2220622252793143E-2</c:v>
                </c:pt>
                <c:pt idx="311">
                  <c:v>2.2545745283916889E-2</c:v>
                </c:pt>
                <c:pt idx="312">
                  <c:v>2.273262748127999E-2</c:v>
                </c:pt>
                <c:pt idx="313">
                  <c:v>2.2826367927638688E-2</c:v>
                </c:pt>
                <c:pt idx="314">
                  <c:v>2.2826367927638688E-2</c:v>
                </c:pt>
                <c:pt idx="315">
                  <c:v>2.3038013591908796E-2</c:v>
                </c:pt>
                <c:pt idx="316">
                  <c:v>2.3038013591908796E-2</c:v>
                </c:pt>
                <c:pt idx="317">
                  <c:v>2.3156031065199142E-2</c:v>
                </c:pt>
                <c:pt idx="318">
                  <c:v>2.3156031065199142E-2</c:v>
                </c:pt>
                <c:pt idx="319">
                  <c:v>2.3631219163330788E-2</c:v>
                </c:pt>
                <c:pt idx="320">
                  <c:v>2.6006658455684478E-2</c:v>
                </c:pt>
                <c:pt idx="321">
                  <c:v>2.7354158352801937E-2</c:v>
                </c:pt>
                <c:pt idx="322">
                  <c:v>2.7508913200085132E-2</c:v>
                </c:pt>
                <c:pt idx="323">
                  <c:v>2.7715951474376062E-2</c:v>
                </c:pt>
                <c:pt idx="324">
                  <c:v>2.7715951474376062E-2</c:v>
                </c:pt>
                <c:pt idx="325">
                  <c:v>2.7715951474376062E-2</c:v>
                </c:pt>
                <c:pt idx="326">
                  <c:v>2.7715951474376062E-2</c:v>
                </c:pt>
                <c:pt idx="327">
                  <c:v>2.8184706231382826E-2</c:v>
                </c:pt>
                <c:pt idx="328">
                  <c:v>3.0073091202879355E-2</c:v>
                </c:pt>
                <c:pt idx="329">
                  <c:v>3.099965221497105E-2</c:v>
                </c:pt>
                <c:pt idx="330">
                  <c:v>3.1164659720196494E-2</c:v>
                </c:pt>
                <c:pt idx="331">
                  <c:v>3.4124976419498722E-2</c:v>
                </c:pt>
                <c:pt idx="332">
                  <c:v>3.4937618596597893E-2</c:v>
                </c:pt>
                <c:pt idx="333">
                  <c:v>3.9831290747784368E-2</c:v>
                </c:pt>
                <c:pt idx="334">
                  <c:v>4.1153454125129191E-2</c:v>
                </c:pt>
                <c:pt idx="335">
                  <c:v>4.347120836765514E-2</c:v>
                </c:pt>
                <c:pt idx="336">
                  <c:v>4.7409570353772912E-2</c:v>
                </c:pt>
                <c:pt idx="337">
                  <c:v>4.754611751796349E-2</c:v>
                </c:pt>
                <c:pt idx="338">
                  <c:v>4.8507535490604201E-2</c:v>
                </c:pt>
                <c:pt idx="339">
                  <c:v>4.8714825855226511E-2</c:v>
                </c:pt>
                <c:pt idx="340">
                  <c:v>4.9897952772272068E-2</c:v>
                </c:pt>
                <c:pt idx="341">
                  <c:v>5.0108236613665827E-2</c:v>
                </c:pt>
                <c:pt idx="342">
                  <c:v>5.0953862194398097E-2</c:v>
                </c:pt>
                <c:pt idx="343">
                  <c:v>5.4481395832970611E-2</c:v>
                </c:pt>
                <c:pt idx="344">
                  <c:v>5.7224420708228169E-2</c:v>
                </c:pt>
                <c:pt idx="345">
                  <c:v>5.7449821607317805E-2</c:v>
                </c:pt>
                <c:pt idx="346">
                  <c:v>6.1428115054591351E-2</c:v>
                </c:pt>
                <c:pt idx="347">
                  <c:v>6.1428115054591351E-2</c:v>
                </c:pt>
                <c:pt idx="348">
                  <c:v>6.1428115054591351E-2</c:v>
                </c:pt>
                <c:pt idx="349">
                  <c:v>6.4979756716909143E-2</c:v>
                </c:pt>
                <c:pt idx="350">
                  <c:v>6.7159236037997463E-2</c:v>
                </c:pt>
                <c:pt idx="351">
                  <c:v>6.7159236037997463E-2</c:v>
                </c:pt>
                <c:pt idx="352">
                  <c:v>8.4436059350520606E-2</c:v>
                </c:pt>
                <c:pt idx="353">
                  <c:v>8.4436059350520606E-2</c:v>
                </c:pt>
                <c:pt idx="354">
                  <c:v>8.5536130456826939E-2</c:v>
                </c:pt>
                <c:pt idx="355">
                  <c:v>9.3919227517754333E-2</c:v>
                </c:pt>
                <c:pt idx="356">
                  <c:v>9.3919227517754333E-2</c:v>
                </c:pt>
                <c:pt idx="357">
                  <c:v>9.5468209821485531E-2</c:v>
                </c:pt>
                <c:pt idx="358">
                  <c:v>9.6149905827369625E-2</c:v>
                </c:pt>
                <c:pt idx="359">
                  <c:v>0.10159115336233376</c:v>
                </c:pt>
                <c:pt idx="360">
                  <c:v>0.10169148209152341</c:v>
                </c:pt>
                <c:pt idx="361">
                  <c:v>0.11303222856388261</c:v>
                </c:pt>
                <c:pt idx="362">
                  <c:v>0.1179537324541661</c:v>
                </c:pt>
                <c:pt idx="363">
                  <c:v>0.12056338228911445</c:v>
                </c:pt>
                <c:pt idx="364">
                  <c:v>0.12453173962342323</c:v>
                </c:pt>
                <c:pt idx="365">
                  <c:v>0.1274379878472762</c:v>
                </c:pt>
                <c:pt idx="366">
                  <c:v>0.12766294235878387</c:v>
                </c:pt>
                <c:pt idx="367">
                  <c:v>0.13037796257608758</c:v>
                </c:pt>
                <c:pt idx="368">
                  <c:v>0.1304348310813685</c:v>
                </c:pt>
                <c:pt idx="369">
                  <c:v>0.13071936070007129</c:v>
                </c:pt>
                <c:pt idx="370">
                  <c:v>0.14402521435459964</c:v>
                </c:pt>
                <c:pt idx="371">
                  <c:v>0.14678833239929859</c:v>
                </c:pt>
                <c:pt idx="372">
                  <c:v>0.15116619735594305</c:v>
                </c:pt>
                <c:pt idx="373">
                  <c:v>0.15202495751285899</c:v>
                </c:pt>
                <c:pt idx="374">
                  <c:v>0.15598185038861223</c:v>
                </c:pt>
                <c:pt idx="375">
                  <c:v>0.15598185038861223</c:v>
                </c:pt>
                <c:pt idx="376">
                  <c:v>0.15735383160225991</c:v>
                </c:pt>
                <c:pt idx="377">
                  <c:v>0.15823005370700935</c:v>
                </c:pt>
                <c:pt idx="378">
                  <c:v>0.16099980992581878</c:v>
                </c:pt>
                <c:pt idx="379">
                  <c:v>0.16392128289172792</c:v>
                </c:pt>
                <c:pt idx="380">
                  <c:v>0.16430429034283492</c:v>
                </c:pt>
                <c:pt idx="381">
                  <c:v>0.1672555982938996</c:v>
                </c:pt>
                <c:pt idx="382">
                  <c:v>0.16854700772504924</c:v>
                </c:pt>
                <c:pt idx="383">
                  <c:v>0.17101443069174252</c:v>
                </c:pt>
                <c:pt idx="384">
                  <c:v>0.17101443069174252</c:v>
                </c:pt>
                <c:pt idx="385">
                  <c:v>0.17140567020397102</c:v>
                </c:pt>
                <c:pt idx="386">
                  <c:v>0.1732373916566341</c:v>
                </c:pt>
                <c:pt idx="387">
                  <c:v>0.1774609035301653</c:v>
                </c:pt>
                <c:pt idx="388">
                  <c:v>0.18146684480155847</c:v>
                </c:pt>
                <c:pt idx="389">
                  <c:v>0.18173550407392947</c:v>
                </c:pt>
                <c:pt idx="390">
                  <c:v>0.18402716533072605</c:v>
                </c:pt>
                <c:pt idx="391">
                  <c:v>0.18892769133166737</c:v>
                </c:pt>
                <c:pt idx="392">
                  <c:v>0.19389287643087219</c:v>
                </c:pt>
                <c:pt idx="393">
                  <c:v>0.19542291321805294</c:v>
                </c:pt>
                <c:pt idx="394">
                  <c:v>0.21018706542113547</c:v>
                </c:pt>
                <c:pt idx="395">
                  <c:v>0.21192534577511696</c:v>
                </c:pt>
                <c:pt idx="396">
                  <c:v>0.2173302699781155</c:v>
                </c:pt>
                <c:pt idx="397">
                  <c:v>0.22504182808963538</c:v>
                </c:pt>
                <c:pt idx="398">
                  <c:v>0.228948196902833</c:v>
                </c:pt>
                <c:pt idx="399">
                  <c:v>0.24148920174557459</c:v>
                </c:pt>
                <c:pt idx="400">
                  <c:v>0.24397534184389075</c:v>
                </c:pt>
                <c:pt idx="401">
                  <c:v>0.24819966514756317</c:v>
                </c:pt>
                <c:pt idx="402">
                  <c:v>0.25008881673082628</c:v>
                </c:pt>
                <c:pt idx="403">
                  <c:v>0.2585185072858856</c:v>
                </c:pt>
                <c:pt idx="404">
                  <c:v>0.2585185072858856</c:v>
                </c:pt>
                <c:pt idx="405">
                  <c:v>0.26076861700863968</c:v>
                </c:pt>
                <c:pt idx="406">
                  <c:v>0.279288211789953</c:v>
                </c:pt>
                <c:pt idx="407">
                  <c:v>0.28012238081393098</c:v>
                </c:pt>
                <c:pt idx="408">
                  <c:v>0.28498515755380871</c:v>
                </c:pt>
                <c:pt idx="409">
                  <c:v>0.28844795125098122</c:v>
                </c:pt>
                <c:pt idx="410">
                  <c:v>0.29500791075175675</c:v>
                </c:pt>
                <c:pt idx="411">
                  <c:v>0.30381159160599791</c:v>
                </c:pt>
                <c:pt idx="412">
                  <c:v>0.30729943827886852</c:v>
                </c:pt>
                <c:pt idx="413">
                  <c:v>0.30957724029569234</c:v>
                </c:pt>
                <c:pt idx="414">
                  <c:v>0.31877276462538384</c:v>
                </c:pt>
                <c:pt idx="415">
                  <c:v>0.32127153248528717</c:v>
                </c:pt>
                <c:pt idx="416">
                  <c:v>0.32756123390723763</c:v>
                </c:pt>
                <c:pt idx="417">
                  <c:v>0.32756123390723763</c:v>
                </c:pt>
                <c:pt idx="418">
                  <c:v>0.32882650820971782</c:v>
                </c:pt>
                <c:pt idx="419">
                  <c:v>0.33665254062187033</c:v>
                </c:pt>
                <c:pt idx="420">
                  <c:v>0.34142931269764937</c:v>
                </c:pt>
                <c:pt idx="421">
                  <c:v>0.34754070795444741</c:v>
                </c:pt>
                <c:pt idx="422">
                  <c:v>0.35370643481464742</c:v>
                </c:pt>
                <c:pt idx="423">
                  <c:v>0.36106325027860864</c:v>
                </c:pt>
                <c:pt idx="424">
                  <c:v>0.36362752046908431</c:v>
                </c:pt>
                <c:pt idx="425">
                  <c:v>0.36830442039056627</c:v>
                </c:pt>
                <c:pt idx="426">
                  <c:v>0.37214449949687856</c:v>
                </c:pt>
                <c:pt idx="427">
                  <c:v>0.37988452724493244</c:v>
                </c:pt>
                <c:pt idx="428">
                  <c:v>0.38888424410609351</c:v>
                </c:pt>
                <c:pt idx="429">
                  <c:v>0.39779046734335965</c:v>
                </c:pt>
                <c:pt idx="430">
                  <c:v>0.40679772042166268</c:v>
                </c:pt>
                <c:pt idx="431">
                  <c:v>0.40992361147787626</c:v>
                </c:pt>
                <c:pt idx="432">
                  <c:v>0.42841408536058734</c:v>
                </c:pt>
                <c:pt idx="433">
                  <c:v>0.42841408536058734</c:v>
                </c:pt>
                <c:pt idx="434">
                  <c:v>0.43110373988988449</c:v>
                </c:pt>
                <c:pt idx="435">
                  <c:v>0.43442565870279221</c:v>
                </c:pt>
                <c:pt idx="436">
                  <c:v>0.44974398510821834</c:v>
                </c:pt>
                <c:pt idx="437">
                  <c:v>0.44974398510821834</c:v>
                </c:pt>
                <c:pt idx="438">
                  <c:v>0.46791541250859708</c:v>
                </c:pt>
                <c:pt idx="439">
                  <c:v>0.50444252634037301</c:v>
                </c:pt>
                <c:pt idx="440">
                  <c:v>0.50444252634037301</c:v>
                </c:pt>
                <c:pt idx="441">
                  <c:v>0.50444252634037301</c:v>
                </c:pt>
                <c:pt idx="442">
                  <c:v>0.52071308034073416</c:v>
                </c:pt>
                <c:pt idx="443">
                  <c:v>0.52299333493205602</c:v>
                </c:pt>
                <c:pt idx="444">
                  <c:v>0.52665211966431191</c:v>
                </c:pt>
                <c:pt idx="445">
                  <c:v>0.57274765067027356</c:v>
                </c:pt>
                <c:pt idx="446">
                  <c:v>0.6270132618715154</c:v>
                </c:pt>
                <c:pt idx="447">
                  <c:v>0.65506813315466528</c:v>
                </c:pt>
                <c:pt idx="448">
                  <c:v>0.6847823279677796</c:v>
                </c:pt>
                <c:pt idx="449">
                  <c:v>0.74509964105702842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92-43B9-9CB0-15104846EE45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4023</c:v>
                </c:pt>
                <c:pt idx="438">
                  <c:v>4108</c:v>
                </c:pt>
                <c:pt idx="439">
                  <c:v>4274</c:v>
                </c:pt>
                <c:pt idx="440">
                  <c:v>4274</c:v>
                </c:pt>
                <c:pt idx="441">
                  <c:v>4274</c:v>
                </c:pt>
                <c:pt idx="442">
                  <c:v>4346</c:v>
                </c:pt>
                <c:pt idx="443">
                  <c:v>4356</c:v>
                </c:pt>
                <c:pt idx="444">
                  <c:v>4372</c:v>
                </c:pt>
                <c:pt idx="445">
                  <c:v>4569</c:v>
                </c:pt>
                <c:pt idx="446">
                  <c:v>4791</c:v>
                </c:pt>
                <c:pt idx="447">
                  <c:v>4902</c:v>
                </c:pt>
                <c:pt idx="448">
                  <c:v>5017</c:v>
                </c:pt>
                <c:pt idx="449">
                  <c:v>5243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431">
                  <c:v>0.41016579999995884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92-43B9-9CB0-15104846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5864"/>
        <c:axId val="1"/>
      </c:scatterChart>
      <c:valAx>
        <c:axId val="697105864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072819385949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16279069767442E-2"/>
              <c:y val="0.34954407294832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58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023255813953487E-2"/>
          <c:y val="0.92097264437689974"/>
          <c:w val="0.77034944759812007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1558107638291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4803628212035"/>
          <c:y val="0.12804897110948682"/>
          <c:w val="0.85298520086369756"/>
          <c:h val="0.62804971544176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134">
                  <c:v>0.60613440000088303</c:v>
                </c:pt>
                <c:pt idx="135">
                  <c:v>0.56150999999954365</c:v>
                </c:pt>
                <c:pt idx="136">
                  <c:v>0.59891440000137663</c:v>
                </c:pt>
                <c:pt idx="137">
                  <c:v>0.58019200000126148</c:v>
                </c:pt>
                <c:pt idx="138">
                  <c:v>0.57331880000128876</c:v>
                </c:pt>
                <c:pt idx="139">
                  <c:v>0.5416060000025027</c:v>
                </c:pt>
                <c:pt idx="140">
                  <c:v>0.54922840000290307</c:v>
                </c:pt>
                <c:pt idx="141">
                  <c:v>0.51125719999981811</c:v>
                </c:pt>
                <c:pt idx="142">
                  <c:v>0.50603240000054939</c:v>
                </c:pt>
                <c:pt idx="143">
                  <c:v>0.48507080000126734</c:v>
                </c:pt>
                <c:pt idx="144">
                  <c:v>0.4858219999987341</c:v>
                </c:pt>
                <c:pt idx="145">
                  <c:v>0.49632439999913913</c:v>
                </c:pt>
                <c:pt idx="146">
                  <c:v>0.45707559999937075</c:v>
                </c:pt>
                <c:pt idx="147">
                  <c:v>0.47270480000224779</c:v>
                </c:pt>
                <c:pt idx="148">
                  <c:v>0.46764039999834495</c:v>
                </c:pt>
                <c:pt idx="149">
                  <c:v>0.45504959999743733</c:v>
                </c:pt>
                <c:pt idx="150">
                  <c:v>0.45096600000033504</c:v>
                </c:pt>
                <c:pt idx="151">
                  <c:v>0.43421959999977844</c:v>
                </c:pt>
                <c:pt idx="152">
                  <c:v>0.37734239999917918</c:v>
                </c:pt>
                <c:pt idx="153">
                  <c:v>0.36740479999934905</c:v>
                </c:pt>
                <c:pt idx="154">
                  <c:v>0.35653160000219941</c:v>
                </c:pt>
                <c:pt idx="155">
                  <c:v>0.35590719999891007</c:v>
                </c:pt>
                <c:pt idx="156">
                  <c:v>0.23350240000218037</c:v>
                </c:pt>
                <c:pt idx="157">
                  <c:v>0.19985199999791803</c:v>
                </c:pt>
                <c:pt idx="158">
                  <c:v>0.21486159999767551</c:v>
                </c:pt>
                <c:pt idx="159">
                  <c:v>0.25136399999973946</c:v>
                </c:pt>
                <c:pt idx="160">
                  <c:v>0.26061760000084178</c:v>
                </c:pt>
                <c:pt idx="161">
                  <c:v>0.24411999999938416</c:v>
                </c:pt>
                <c:pt idx="162">
                  <c:v>0.21942639999906532</c:v>
                </c:pt>
                <c:pt idx="163">
                  <c:v>0.21018239999830257</c:v>
                </c:pt>
                <c:pt idx="164">
                  <c:v>0.22293839999838383</c:v>
                </c:pt>
                <c:pt idx="165">
                  <c:v>0.23193840000021737</c:v>
                </c:pt>
                <c:pt idx="166">
                  <c:v>0.20708919999742648</c:v>
                </c:pt>
                <c:pt idx="167">
                  <c:v>0.21346959999937098</c:v>
                </c:pt>
                <c:pt idx="169">
                  <c:v>0.21174720000271918</c:v>
                </c:pt>
                <c:pt idx="170">
                  <c:v>0.22612279999884777</c:v>
                </c:pt>
                <c:pt idx="171">
                  <c:v>0.1727519999985816</c:v>
                </c:pt>
                <c:pt idx="172">
                  <c:v>0.20425919999979669</c:v>
                </c:pt>
                <c:pt idx="173">
                  <c:v>0.1761564000044018</c:v>
                </c:pt>
                <c:pt idx="174">
                  <c:v>0.1900344000023324</c:v>
                </c:pt>
                <c:pt idx="175">
                  <c:v>0.19840999999723863</c:v>
                </c:pt>
                <c:pt idx="176">
                  <c:v>0.19580000000132713</c:v>
                </c:pt>
                <c:pt idx="177">
                  <c:v>0.20468280000204686</c:v>
                </c:pt>
                <c:pt idx="178">
                  <c:v>0.20245319999958156</c:v>
                </c:pt>
                <c:pt idx="179">
                  <c:v>0.20213519999379059</c:v>
                </c:pt>
                <c:pt idx="180">
                  <c:v>0.16991319999942789</c:v>
                </c:pt>
                <c:pt idx="182">
                  <c:v>9.6904400001221802E-2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F6-4A3D-8D25-815FAA162EC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0.99345480000010866</c:v>
                </c:pt>
                <c:pt idx="1">
                  <c:v>0.99314919999960694</c:v>
                </c:pt>
                <c:pt idx="2">
                  <c:v>1.0225296000007802</c:v>
                </c:pt>
                <c:pt idx="3">
                  <c:v>1.0184083999993163</c:v>
                </c:pt>
                <c:pt idx="4">
                  <c:v>1.0264660000011645</c:v>
                </c:pt>
                <c:pt idx="5">
                  <c:v>1.0255928000024142</c:v>
                </c:pt>
                <c:pt idx="7">
                  <c:v>1.0538012000033632</c:v>
                </c:pt>
                <c:pt idx="8">
                  <c:v>1.0261768000018492</c:v>
                </c:pt>
                <c:pt idx="9">
                  <c:v>1.0351220000029571</c:v>
                </c:pt>
                <c:pt idx="10">
                  <c:v>1.0146676000022126</c:v>
                </c:pt>
                <c:pt idx="11">
                  <c:v>1.0540528000001359</c:v>
                </c:pt>
                <c:pt idx="12">
                  <c:v>1.0406964000012522</c:v>
                </c:pt>
                <c:pt idx="13">
                  <c:v>1.0177348000015627</c:v>
                </c:pt>
                <c:pt idx="14">
                  <c:v>1.0359884000026796</c:v>
                </c:pt>
                <c:pt idx="15">
                  <c:v>1.0268711999997322</c:v>
                </c:pt>
                <c:pt idx="16">
                  <c:v>1.0031247999995685</c:v>
                </c:pt>
                <c:pt idx="17">
                  <c:v>1.046007599999939</c:v>
                </c:pt>
                <c:pt idx="18">
                  <c:v>1.0338068000019121</c:v>
                </c:pt>
                <c:pt idx="19">
                  <c:v>1.0243188000022201</c:v>
                </c:pt>
                <c:pt idx="20">
                  <c:v>1.0556992000001628</c:v>
                </c:pt>
                <c:pt idx="21">
                  <c:v>1.0272015999998985</c:v>
                </c:pt>
                <c:pt idx="22">
                  <c:v>1.046952799999417</c:v>
                </c:pt>
                <c:pt idx="23">
                  <c:v>0.99308440000095288</c:v>
                </c:pt>
                <c:pt idx="24">
                  <c:v>1.0165916000005382</c:v>
                </c:pt>
                <c:pt idx="25">
                  <c:v>1.0227184000013949</c:v>
                </c:pt>
                <c:pt idx="26">
                  <c:v>1.0278452000020479</c:v>
                </c:pt>
                <c:pt idx="27">
                  <c:v>1.0092208000023675</c:v>
                </c:pt>
                <c:pt idx="28">
                  <c:v>1.0073476000015944</c:v>
                </c:pt>
                <c:pt idx="29">
                  <c:v>1.0144744000026549</c:v>
                </c:pt>
                <c:pt idx="30">
                  <c:v>1.0222304000035365</c:v>
                </c:pt>
                <c:pt idx="31">
                  <c:v>1.0147375999986252</c:v>
                </c:pt>
                <c:pt idx="32">
                  <c:v>1.0014888000005158</c:v>
                </c:pt>
                <c:pt idx="33">
                  <c:v>1.0266155999997864</c:v>
                </c:pt>
                <c:pt idx="34">
                  <c:v>1.0273716000010609</c:v>
                </c:pt>
                <c:pt idx="35">
                  <c:v>0.99163000000044121</c:v>
                </c:pt>
                <c:pt idx="36">
                  <c:v>1.0118884000039543</c:v>
                </c:pt>
                <c:pt idx="37">
                  <c:v>1.0495176000040374</c:v>
                </c:pt>
                <c:pt idx="38">
                  <c:v>1.0062735999999859</c:v>
                </c:pt>
                <c:pt idx="39">
                  <c:v>1.0016684000001987</c:v>
                </c:pt>
                <c:pt idx="40">
                  <c:v>1.0109220000013011</c:v>
                </c:pt>
                <c:pt idx="41">
                  <c:v>0.96319479999874602</c:v>
                </c:pt>
                <c:pt idx="42">
                  <c:v>0.99494599999889033</c:v>
                </c:pt>
                <c:pt idx="43">
                  <c:v>0.98520439999992959</c:v>
                </c:pt>
                <c:pt idx="44">
                  <c:v>1.0110824000003049</c:v>
                </c:pt>
                <c:pt idx="45">
                  <c:v>1.0120824000005086</c:v>
                </c:pt>
                <c:pt idx="46">
                  <c:v>1.0025944000044547</c:v>
                </c:pt>
                <c:pt idx="47">
                  <c:v>0.99960400000054506</c:v>
                </c:pt>
                <c:pt idx="48">
                  <c:v>1.0154867999990529</c:v>
                </c:pt>
                <c:pt idx="49">
                  <c:v>0.98711600000024191</c:v>
                </c:pt>
                <c:pt idx="50">
                  <c:v>0.96100360000127694</c:v>
                </c:pt>
                <c:pt idx="51">
                  <c:v>0.98551080000106595</c:v>
                </c:pt>
                <c:pt idx="52">
                  <c:v>0.99476439999853028</c:v>
                </c:pt>
                <c:pt idx="53">
                  <c:v>0.99476919999870006</c:v>
                </c:pt>
                <c:pt idx="54">
                  <c:v>0.96602279999933671</c:v>
                </c:pt>
                <c:pt idx="55">
                  <c:v>0.99427640000067186</c:v>
                </c:pt>
                <c:pt idx="56">
                  <c:v>0.98965200000020559</c:v>
                </c:pt>
                <c:pt idx="57">
                  <c:v>0.99715920000016922</c:v>
                </c:pt>
                <c:pt idx="58">
                  <c:v>0.99904200000310084</c:v>
                </c:pt>
                <c:pt idx="59">
                  <c:v>0.99716880000414676</c:v>
                </c:pt>
                <c:pt idx="60">
                  <c:v>0.98529560000315541</c:v>
                </c:pt>
                <c:pt idx="61">
                  <c:v>0.99480279999988852</c:v>
                </c:pt>
                <c:pt idx="62">
                  <c:v>0.9881783999990148</c:v>
                </c:pt>
                <c:pt idx="63">
                  <c:v>1.0013051999994786</c:v>
                </c:pt>
                <c:pt idx="64">
                  <c:v>1.0193099999996775</c:v>
                </c:pt>
                <c:pt idx="65">
                  <c:v>0.99381720000019413</c:v>
                </c:pt>
                <c:pt idx="66">
                  <c:v>0.98619280000275467</c:v>
                </c:pt>
                <c:pt idx="67">
                  <c:v>0.98757320000004256</c:v>
                </c:pt>
                <c:pt idx="68">
                  <c:v>0.97994880000260309</c:v>
                </c:pt>
                <c:pt idx="69">
                  <c:v>0.98632920000090962</c:v>
                </c:pt>
                <c:pt idx="70">
                  <c:v>0.98732920000111335</c:v>
                </c:pt>
                <c:pt idx="71">
                  <c:v>0.98983160000352655</c:v>
                </c:pt>
                <c:pt idx="72">
                  <c:v>0.9779584000025352</c:v>
                </c:pt>
                <c:pt idx="73">
                  <c:v>0.9719680000016524</c:v>
                </c:pt>
                <c:pt idx="74">
                  <c:v>0.98273360000166576</c:v>
                </c:pt>
                <c:pt idx="75">
                  <c:v>0.9817432000018016</c:v>
                </c:pt>
                <c:pt idx="76">
                  <c:v>0.96111880000171368</c:v>
                </c:pt>
                <c:pt idx="77">
                  <c:v>0.97737240000424208</c:v>
                </c:pt>
                <c:pt idx="78">
                  <c:v>0.98049919999903068</c:v>
                </c:pt>
                <c:pt idx="79">
                  <c:v>0.98750880000079633</c:v>
                </c:pt>
                <c:pt idx="80">
                  <c:v>0.95001600000250619</c:v>
                </c:pt>
                <c:pt idx="81">
                  <c:v>0.97552320000249892</c:v>
                </c:pt>
                <c:pt idx="82">
                  <c:v>0.96040600000196719</c:v>
                </c:pt>
                <c:pt idx="83">
                  <c:v>0.97316199999841047</c:v>
                </c:pt>
                <c:pt idx="84">
                  <c:v>0.96228880000126082</c:v>
                </c:pt>
                <c:pt idx="85">
                  <c:v>0.96791799999846262</c:v>
                </c:pt>
                <c:pt idx="86">
                  <c:v>0.95767400000113412</c:v>
                </c:pt>
                <c:pt idx="87">
                  <c:v>0.96380080000017188</c:v>
                </c:pt>
                <c:pt idx="88">
                  <c:v>0.97292759999982081</c:v>
                </c:pt>
                <c:pt idx="89">
                  <c:v>0.96633199999996577</c:v>
                </c:pt>
                <c:pt idx="90">
                  <c:v>0.95783440000013798</c:v>
                </c:pt>
                <c:pt idx="91">
                  <c:v>0.96284400000149617</c:v>
                </c:pt>
                <c:pt idx="92">
                  <c:v>0.95209760000216193</c:v>
                </c:pt>
                <c:pt idx="93">
                  <c:v>0.95347320000291802</c:v>
                </c:pt>
                <c:pt idx="94">
                  <c:v>0.94485360000180663</c:v>
                </c:pt>
                <c:pt idx="95">
                  <c:v>0.94885360000262153</c:v>
                </c:pt>
                <c:pt idx="96">
                  <c:v>0.95035600000119302</c:v>
                </c:pt>
                <c:pt idx="97">
                  <c:v>0.9533560000018042</c:v>
                </c:pt>
                <c:pt idx="98">
                  <c:v>0.94998520000444842</c:v>
                </c:pt>
                <c:pt idx="99">
                  <c:v>0.9474923999987368</c:v>
                </c:pt>
                <c:pt idx="100">
                  <c:v>0.95561919999818201</c:v>
                </c:pt>
                <c:pt idx="101">
                  <c:v>0.93824840000161203</c:v>
                </c:pt>
                <c:pt idx="102">
                  <c:v>1.0112484000019322</c:v>
                </c:pt>
                <c:pt idx="103">
                  <c:v>0.94237520000024233</c:v>
                </c:pt>
                <c:pt idx="104">
                  <c:v>0.95387760000085109</c:v>
                </c:pt>
                <c:pt idx="105">
                  <c:v>0.9451312000019243</c:v>
                </c:pt>
                <c:pt idx="106">
                  <c:v>0.94913120000273921</c:v>
                </c:pt>
                <c:pt idx="107">
                  <c:v>0.90451640000173938</c:v>
                </c:pt>
                <c:pt idx="108">
                  <c:v>0.92464320000362932</c:v>
                </c:pt>
                <c:pt idx="109">
                  <c:v>0.92753559999982826</c:v>
                </c:pt>
                <c:pt idx="110">
                  <c:v>0.98292080000101123</c:v>
                </c:pt>
                <c:pt idx="111">
                  <c:v>0.94480360000306973</c:v>
                </c:pt>
                <c:pt idx="112">
                  <c:v>0.92270080000162125</c:v>
                </c:pt>
                <c:pt idx="113">
                  <c:v>0.92783720000079484</c:v>
                </c:pt>
                <c:pt idx="114">
                  <c:v>0.89884680000250228</c:v>
                </c:pt>
                <c:pt idx="115">
                  <c:v>0.91850480000357493</c:v>
                </c:pt>
                <c:pt idx="116">
                  <c:v>0.89277280000169412</c:v>
                </c:pt>
                <c:pt idx="117">
                  <c:v>0.91952880000098958</c:v>
                </c:pt>
                <c:pt idx="118">
                  <c:v>0.90166040000258363</c:v>
                </c:pt>
                <c:pt idx="119">
                  <c:v>0.91441160000249511</c:v>
                </c:pt>
                <c:pt idx="120">
                  <c:v>0.92053840000153286</c:v>
                </c:pt>
                <c:pt idx="121">
                  <c:v>0.91007920000265585</c:v>
                </c:pt>
                <c:pt idx="122">
                  <c:v>0.94895720000204165</c:v>
                </c:pt>
                <c:pt idx="123">
                  <c:v>0.87722520000170334</c:v>
                </c:pt>
                <c:pt idx="124">
                  <c:v>0.91035199999896577</c:v>
                </c:pt>
                <c:pt idx="125">
                  <c:v>0.88310320000164211</c:v>
                </c:pt>
                <c:pt idx="126">
                  <c:v>0.87524440000197501</c:v>
                </c:pt>
                <c:pt idx="127">
                  <c:v>0.8468620000021474</c:v>
                </c:pt>
                <c:pt idx="128">
                  <c:v>0.83091480000075535</c:v>
                </c:pt>
                <c:pt idx="129">
                  <c:v>0.82006560000445461</c:v>
                </c:pt>
                <c:pt idx="130">
                  <c:v>0.80772360000264598</c:v>
                </c:pt>
                <c:pt idx="131">
                  <c:v>0.80709920000299462</c:v>
                </c:pt>
                <c:pt idx="132">
                  <c:v>0.80211839999901713</c:v>
                </c:pt>
                <c:pt idx="133">
                  <c:v>0.80287440000029164</c:v>
                </c:pt>
                <c:pt idx="168">
                  <c:v>0.23022560000390513</c:v>
                </c:pt>
                <c:pt idx="181">
                  <c:v>0.11752400000113994</c:v>
                </c:pt>
                <c:pt idx="183">
                  <c:v>0.12318479999521514</c:v>
                </c:pt>
                <c:pt idx="184">
                  <c:v>0.10556999999971595</c:v>
                </c:pt>
                <c:pt idx="185">
                  <c:v>0.12057960000674939</c:v>
                </c:pt>
                <c:pt idx="186">
                  <c:v>7.0632399998430628E-2</c:v>
                </c:pt>
                <c:pt idx="188">
                  <c:v>7.3699599997780751E-2</c:v>
                </c:pt>
                <c:pt idx="195">
                  <c:v>6.7761999998765532E-2</c:v>
                </c:pt>
                <c:pt idx="196">
                  <c:v>3.1147200003033504E-2</c:v>
                </c:pt>
                <c:pt idx="198">
                  <c:v>7.4537200001941528E-2</c:v>
                </c:pt>
                <c:pt idx="200">
                  <c:v>6.8805200004135258E-2</c:v>
                </c:pt>
                <c:pt idx="201">
                  <c:v>5.2955999999539927E-2</c:v>
                </c:pt>
                <c:pt idx="202">
                  <c:v>5.3712000000814442E-2</c:v>
                </c:pt>
                <c:pt idx="204">
                  <c:v>5.9604399997624569E-2</c:v>
                </c:pt>
                <c:pt idx="206">
                  <c:v>3.8647599998512305E-2</c:v>
                </c:pt>
                <c:pt idx="208">
                  <c:v>3.1417999998666346E-2</c:v>
                </c:pt>
                <c:pt idx="210">
                  <c:v>4.7934800000803079E-2</c:v>
                </c:pt>
                <c:pt idx="211">
                  <c:v>6.3573599996743724E-2</c:v>
                </c:pt>
                <c:pt idx="212">
                  <c:v>-5.670400001690723E-3</c:v>
                </c:pt>
                <c:pt idx="213">
                  <c:v>-4.6703999978490174E-3</c:v>
                </c:pt>
                <c:pt idx="214">
                  <c:v>-4.6703999978490174E-3</c:v>
                </c:pt>
                <c:pt idx="215">
                  <c:v>-2.6703999974415638E-3</c:v>
                </c:pt>
                <c:pt idx="216">
                  <c:v>2.2236400000110734E-2</c:v>
                </c:pt>
                <c:pt idx="217">
                  <c:v>1.999239999713609E-2</c:v>
                </c:pt>
                <c:pt idx="218">
                  <c:v>2.3992399997950997E-2</c:v>
                </c:pt>
                <c:pt idx="219">
                  <c:v>2.8743599999870639E-2</c:v>
                </c:pt>
                <c:pt idx="220">
                  <c:v>1.3119200004439335E-2</c:v>
                </c:pt>
                <c:pt idx="221">
                  <c:v>1.8119200001819991E-2</c:v>
                </c:pt>
                <c:pt idx="223">
                  <c:v>5.7382399994821753E-2</c:v>
                </c:pt>
                <c:pt idx="224">
                  <c:v>1.554759999999078E-2</c:v>
                </c:pt>
                <c:pt idx="227">
                  <c:v>7.1315999957732856E-3</c:v>
                </c:pt>
                <c:pt idx="231">
                  <c:v>-2.1836000014445744E-3</c:v>
                </c:pt>
                <c:pt idx="233">
                  <c:v>1.5484000003198162E-2</c:v>
                </c:pt>
                <c:pt idx="234">
                  <c:v>1.5484000003198162E-2</c:v>
                </c:pt>
                <c:pt idx="237">
                  <c:v>9.1660000034607947E-3</c:v>
                </c:pt>
                <c:pt idx="238">
                  <c:v>7.9219999970518984E-3</c:v>
                </c:pt>
                <c:pt idx="239">
                  <c:v>5.931599996984005E-3</c:v>
                </c:pt>
                <c:pt idx="240">
                  <c:v>7.2800001362338662E-5</c:v>
                </c:pt>
                <c:pt idx="241">
                  <c:v>-2.0443999965209514E-3</c:v>
                </c:pt>
                <c:pt idx="242">
                  <c:v>3.7116000021342188E-3</c:v>
                </c:pt>
                <c:pt idx="245">
                  <c:v>7.6231999992160127E-3</c:v>
                </c:pt>
                <c:pt idx="246">
                  <c:v>1.0393600001407322E-2</c:v>
                </c:pt>
                <c:pt idx="247">
                  <c:v>-7.3432000062894076E-3</c:v>
                </c:pt>
                <c:pt idx="248">
                  <c:v>1.5919999714242294E-4</c:v>
                </c:pt>
                <c:pt idx="251">
                  <c:v>-4.4172000052640215E-3</c:v>
                </c:pt>
                <c:pt idx="252">
                  <c:v>-7.0416000016848557E-3</c:v>
                </c:pt>
                <c:pt idx="253">
                  <c:v>-2.0415999970282428E-3</c:v>
                </c:pt>
                <c:pt idx="254">
                  <c:v>1.3958399998955429E-2</c:v>
                </c:pt>
                <c:pt idx="255">
                  <c:v>-4.5534400000178721E-2</c:v>
                </c:pt>
                <c:pt idx="257">
                  <c:v>7.8604000009363517E-3</c:v>
                </c:pt>
                <c:pt idx="259">
                  <c:v>2.6480000087758526E-4</c:v>
                </c:pt>
                <c:pt idx="260">
                  <c:v>-1.5476799999305513E-2</c:v>
                </c:pt>
                <c:pt idx="261">
                  <c:v>-3.476799996860791E-3</c:v>
                </c:pt>
                <c:pt idx="263">
                  <c:v>9.532800002489239E-3</c:v>
                </c:pt>
                <c:pt idx="264">
                  <c:v>7.8639999992446974E-4</c:v>
                </c:pt>
                <c:pt idx="266">
                  <c:v>9.1319999773986638E-4</c:v>
                </c:pt>
                <c:pt idx="269">
                  <c:v>-1.0433600000396837E-2</c:v>
                </c:pt>
                <c:pt idx="270">
                  <c:v>9.5663999964017421E-3</c:v>
                </c:pt>
                <c:pt idx="271">
                  <c:v>-2.3068000009516254E-3</c:v>
                </c:pt>
                <c:pt idx="272">
                  <c:v>-1.1794799997005612E-2</c:v>
                </c:pt>
                <c:pt idx="273">
                  <c:v>-6.7947999996249564E-3</c:v>
                </c:pt>
                <c:pt idx="274">
                  <c:v>1.9755999965127558E-3</c:v>
                </c:pt>
                <c:pt idx="276">
                  <c:v>-1.1273200005234685E-2</c:v>
                </c:pt>
                <c:pt idx="278">
                  <c:v>1.2989999995625112E-2</c:v>
                </c:pt>
                <c:pt idx="280">
                  <c:v>3.2579999970039353E-3</c:v>
                </c:pt>
                <c:pt idx="281">
                  <c:v>8.5308000052464195E-3</c:v>
                </c:pt>
                <c:pt idx="283">
                  <c:v>-1.6988000061246566E-3</c:v>
                </c:pt>
                <c:pt idx="285">
                  <c:v>2.0490399998379871E-2</c:v>
                </c:pt>
                <c:pt idx="287">
                  <c:v>-2.3780000046826899E-3</c:v>
                </c:pt>
                <c:pt idx="289">
                  <c:v>1.0792000030050986E-3</c:v>
                </c:pt>
                <c:pt idx="291">
                  <c:v>1.9474000000627711E-2</c:v>
                </c:pt>
                <c:pt idx="292">
                  <c:v>5.230000002484303E-3</c:v>
                </c:pt>
                <c:pt idx="293">
                  <c:v>2.7273199993942399E-2</c:v>
                </c:pt>
                <c:pt idx="294">
                  <c:v>2.2151199998916127E-2</c:v>
                </c:pt>
                <c:pt idx="295">
                  <c:v>1.1029199995391537E-2</c:v>
                </c:pt>
                <c:pt idx="296">
                  <c:v>8.907200004614424E-3</c:v>
                </c:pt>
                <c:pt idx="298">
                  <c:v>7.0387999949161895E-3</c:v>
                </c:pt>
                <c:pt idx="299">
                  <c:v>2.4192000055336393E-3</c:v>
                </c:pt>
                <c:pt idx="301">
                  <c:v>4.6728000015718862E-3</c:v>
                </c:pt>
                <c:pt idx="302">
                  <c:v>1.1672799999359995E-2</c:v>
                </c:pt>
                <c:pt idx="303">
                  <c:v>1.8301999996765517E-2</c:v>
                </c:pt>
                <c:pt idx="304">
                  <c:v>-2.8151999940746464E-3</c:v>
                </c:pt>
                <c:pt idx="306">
                  <c:v>7.3115999985020608E-3</c:v>
                </c:pt>
                <c:pt idx="307">
                  <c:v>3.5067600001639221E-2</c:v>
                </c:pt>
                <c:pt idx="308">
                  <c:v>1.947199999995064E-2</c:v>
                </c:pt>
                <c:pt idx="309">
                  <c:v>1.4354799997818191E-2</c:v>
                </c:pt>
                <c:pt idx="312">
                  <c:v>3.7486400004127063E-2</c:v>
                </c:pt>
                <c:pt idx="314">
                  <c:v>3.1237600000167731E-2</c:v>
                </c:pt>
                <c:pt idx="315">
                  <c:v>3.4927799999422859E-2</c:v>
                </c:pt>
                <c:pt idx="317">
                  <c:v>2.9866799995943438E-2</c:v>
                </c:pt>
                <c:pt idx="319">
                  <c:v>2.7622800000244752E-2</c:v>
                </c:pt>
                <c:pt idx="320">
                  <c:v>-7.1605999983148649E-3</c:v>
                </c:pt>
                <c:pt idx="321">
                  <c:v>1.179279999632854E-2</c:v>
                </c:pt>
                <c:pt idx="322">
                  <c:v>3.9919600007124245E-2</c:v>
                </c:pt>
                <c:pt idx="323">
                  <c:v>2.5422000006074086E-2</c:v>
                </c:pt>
                <c:pt idx="324">
                  <c:v>2.5422000006074086E-2</c:v>
                </c:pt>
                <c:pt idx="325">
                  <c:v>2.5422000006074086E-2</c:v>
                </c:pt>
                <c:pt idx="326">
                  <c:v>3.8422000005084556E-2</c:v>
                </c:pt>
                <c:pt idx="327">
                  <c:v>2.4802400002954528E-2</c:v>
                </c:pt>
                <c:pt idx="328">
                  <c:v>1.213619999907678E-2</c:v>
                </c:pt>
                <c:pt idx="329">
                  <c:v>4.5213999983388931E-3</c:v>
                </c:pt>
                <c:pt idx="330">
                  <c:v>-3.5180000122636557E-4</c:v>
                </c:pt>
                <c:pt idx="331">
                  <c:v>4.8367199997301213E-2</c:v>
                </c:pt>
                <c:pt idx="332">
                  <c:v>4.2625599999155384E-2</c:v>
                </c:pt>
                <c:pt idx="333">
                  <c:v>2.8049200001987629E-2</c:v>
                </c:pt>
                <c:pt idx="334">
                  <c:v>5.2936799998860806E-2</c:v>
                </c:pt>
                <c:pt idx="335">
                  <c:v>4.1458400002738927E-2</c:v>
                </c:pt>
                <c:pt idx="336">
                  <c:v>3.1618799999705516E-2</c:v>
                </c:pt>
                <c:pt idx="337">
                  <c:v>5.836999999883119E-2</c:v>
                </c:pt>
                <c:pt idx="338">
                  <c:v>5.262840000068536E-2</c:v>
                </c:pt>
                <c:pt idx="339">
                  <c:v>6.0755200000130571E-2</c:v>
                </c:pt>
                <c:pt idx="340">
                  <c:v>5.3140399999392685E-2</c:v>
                </c:pt>
                <c:pt idx="341">
                  <c:v>5.8267200001864694E-2</c:v>
                </c:pt>
                <c:pt idx="342">
                  <c:v>7.1774399999412708E-2</c:v>
                </c:pt>
                <c:pt idx="343">
                  <c:v>2.617879999888828E-2</c:v>
                </c:pt>
                <c:pt idx="344">
                  <c:v>5.9075999997730833E-2</c:v>
                </c:pt>
                <c:pt idx="345">
                  <c:v>7.7202799999213312E-2</c:v>
                </c:pt>
                <c:pt idx="346">
                  <c:v>2.2733999998308718E-2</c:v>
                </c:pt>
                <c:pt idx="347">
                  <c:v>5.3733999993710313E-2</c:v>
                </c:pt>
                <c:pt idx="348">
                  <c:v>5.8733999998366926E-2</c:v>
                </c:pt>
                <c:pt idx="349">
                  <c:v>4.8636000006808899E-2</c:v>
                </c:pt>
                <c:pt idx="352">
                  <c:v>6.6897199998493306E-2</c:v>
                </c:pt>
                <c:pt idx="353">
                  <c:v>9.9897200001578312E-2</c:v>
                </c:pt>
                <c:pt idx="354">
                  <c:v>9.5404400002735201E-2</c:v>
                </c:pt>
                <c:pt idx="355">
                  <c:v>0.11083279999729712</c:v>
                </c:pt>
                <c:pt idx="356">
                  <c:v>0.12083279999933438</c:v>
                </c:pt>
                <c:pt idx="357">
                  <c:v>9.7842399998626206E-2</c:v>
                </c:pt>
                <c:pt idx="358">
                  <c:v>0.11247159999766154</c:v>
                </c:pt>
                <c:pt idx="359">
                  <c:v>0.11112959999445593</c:v>
                </c:pt>
                <c:pt idx="360">
                  <c:v>0.1065052000049036</c:v>
                </c:pt>
                <c:pt idx="361">
                  <c:v>0.12982120000378927</c:v>
                </c:pt>
                <c:pt idx="362">
                  <c:v>0.1550987999944482</c:v>
                </c:pt>
                <c:pt idx="363">
                  <c:v>0.13011320000077831</c:v>
                </c:pt>
                <c:pt idx="364">
                  <c:v>0.12063479999778792</c:v>
                </c:pt>
                <c:pt idx="365">
                  <c:v>0.14240040000004228</c:v>
                </c:pt>
                <c:pt idx="369">
                  <c:v>0.15429279999807477</c:v>
                </c:pt>
                <c:pt idx="370">
                  <c:v>0.11811119999765651</c:v>
                </c:pt>
                <c:pt idx="371">
                  <c:v>0.14974999999685679</c:v>
                </c:pt>
                <c:pt idx="372">
                  <c:v>0.14827159999549622</c:v>
                </c:pt>
                <c:pt idx="373">
                  <c:v>0.1559008000040194</c:v>
                </c:pt>
                <c:pt idx="374">
                  <c:v>0.16692000000330154</c:v>
                </c:pt>
                <c:pt idx="375">
                  <c:v>0.16992000000027474</c:v>
                </c:pt>
                <c:pt idx="376">
                  <c:v>0.17805159999988973</c:v>
                </c:pt>
                <c:pt idx="377">
                  <c:v>0.16468080000049667</c:v>
                </c:pt>
                <c:pt idx="378">
                  <c:v>0.17994399999588495</c:v>
                </c:pt>
                <c:pt idx="379">
                  <c:v>0.17558279999502702</c:v>
                </c:pt>
                <c:pt idx="380">
                  <c:v>0.16370959999767365</c:v>
                </c:pt>
                <c:pt idx="381">
                  <c:v>0.17834839999704855</c:v>
                </c:pt>
                <c:pt idx="382">
                  <c:v>0.18410439999570372</c:v>
                </c:pt>
                <c:pt idx="385">
                  <c:v>0.18436759999895003</c:v>
                </c:pt>
                <c:pt idx="386">
                  <c:v>0.18762599999899976</c:v>
                </c:pt>
                <c:pt idx="387">
                  <c:v>0.19264520000433549</c:v>
                </c:pt>
                <c:pt idx="389">
                  <c:v>0.20166439999593422</c:v>
                </c:pt>
                <c:pt idx="390">
                  <c:v>0.19004960000165738</c:v>
                </c:pt>
                <c:pt idx="392">
                  <c:v>0.18409280000196304</c:v>
                </c:pt>
                <c:pt idx="394">
                  <c:v>0.20628679999936139</c:v>
                </c:pt>
                <c:pt idx="395">
                  <c:v>0.21579400000337046</c:v>
                </c:pt>
                <c:pt idx="397">
                  <c:v>0.23422240000218153</c:v>
                </c:pt>
                <c:pt idx="398">
                  <c:v>0.23598800000036135</c:v>
                </c:pt>
                <c:pt idx="399">
                  <c:v>0.23878719999629539</c:v>
                </c:pt>
                <c:pt idx="401">
                  <c:v>0.24193799999920884</c:v>
                </c:pt>
                <c:pt idx="406">
                  <c:v>0.26005319999967469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F6-4A3D-8D25-815FAA162EC1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187">
                  <c:v>6.9365999996080063E-2</c:v>
                </c:pt>
                <c:pt idx="189">
                  <c:v>6.1901799999759533E-2</c:v>
                </c:pt>
                <c:pt idx="190">
                  <c:v>5.9074800003145356E-2</c:v>
                </c:pt>
                <c:pt idx="191">
                  <c:v>5.6384399998933077E-2</c:v>
                </c:pt>
                <c:pt idx="192">
                  <c:v>5.9423400001833215E-2</c:v>
                </c:pt>
                <c:pt idx="193">
                  <c:v>5.7286799994471949E-2</c:v>
                </c:pt>
                <c:pt idx="194">
                  <c:v>5.6640399998286739E-2</c:v>
                </c:pt>
                <c:pt idx="197">
                  <c:v>4.4466599996667355E-2</c:v>
                </c:pt>
                <c:pt idx="199">
                  <c:v>4.5105200006219093E-2</c:v>
                </c:pt>
                <c:pt idx="203">
                  <c:v>3.807760000199778E-2</c:v>
                </c:pt>
                <c:pt idx="205">
                  <c:v>3.453359999548411E-2</c:v>
                </c:pt>
                <c:pt idx="207">
                  <c:v>2.884240000275895E-2</c:v>
                </c:pt>
                <c:pt idx="209">
                  <c:v>3.0098400005954318E-2</c:v>
                </c:pt>
                <c:pt idx="222">
                  <c:v>2.1399600002041552E-2</c:v>
                </c:pt>
                <c:pt idx="225">
                  <c:v>1.6952400001173373E-2</c:v>
                </c:pt>
                <c:pt idx="226">
                  <c:v>1.5593600001011509E-2</c:v>
                </c:pt>
                <c:pt idx="228">
                  <c:v>9.0583999990485609E-3</c:v>
                </c:pt>
                <c:pt idx="229">
                  <c:v>4.1995999999926426E-3</c:v>
                </c:pt>
                <c:pt idx="230">
                  <c:v>5.2708000002894551E-3</c:v>
                </c:pt>
                <c:pt idx="232">
                  <c:v>-6.7768000008072704E-3</c:v>
                </c:pt>
                <c:pt idx="235">
                  <c:v>2.0040000526932999E-4</c:v>
                </c:pt>
                <c:pt idx="236">
                  <c:v>9.2147999966982752E-3</c:v>
                </c:pt>
                <c:pt idx="243">
                  <c:v>5.3308000060496852E-3</c:v>
                </c:pt>
                <c:pt idx="244">
                  <c:v>1.6231999979936518E-3</c:v>
                </c:pt>
                <c:pt idx="249">
                  <c:v>-9.6775999991223216E-3</c:v>
                </c:pt>
                <c:pt idx="250">
                  <c:v>-1.5975999995134771E-3</c:v>
                </c:pt>
                <c:pt idx="256">
                  <c:v>8.6040000314824283E-4</c:v>
                </c:pt>
                <c:pt idx="258">
                  <c:v>-1.1661600001389161E-2</c:v>
                </c:pt>
                <c:pt idx="262">
                  <c:v>-1.498800003901124E-3</c:v>
                </c:pt>
                <c:pt idx="265">
                  <c:v>2.7864000003319234E-3</c:v>
                </c:pt>
                <c:pt idx="267">
                  <c:v>0</c:v>
                </c:pt>
                <c:pt idx="268">
                  <c:v>3.0000002880115062E-5</c:v>
                </c:pt>
                <c:pt idx="275">
                  <c:v>-3.9487999965786003E-3</c:v>
                </c:pt>
                <c:pt idx="277">
                  <c:v>-2.6600000273901969E-4</c:v>
                </c:pt>
                <c:pt idx="279">
                  <c:v>8.8459999969927594E-3</c:v>
                </c:pt>
                <c:pt idx="282">
                  <c:v>1.1530800002219621E-2</c:v>
                </c:pt>
                <c:pt idx="284">
                  <c:v>3.3375999992131256E-3</c:v>
                </c:pt>
                <c:pt idx="286">
                  <c:v>5.6464000008418225E-3</c:v>
                </c:pt>
                <c:pt idx="288">
                  <c:v>7.7214000048115849E-3</c:v>
                </c:pt>
                <c:pt idx="290">
                  <c:v>1.3473999999405351E-2</c:v>
                </c:pt>
                <c:pt idx="297">
                  <c:v>1.8607199999678414E-2</c:v>
                </c:pt>
                <c:pt idx="300">
                  <c:v>6.419199999072589E-3</c:v>
                </c:pt>
                <c:pt idx="305">
                  <c:v>1.4184800005750731E-2</c:v>
                </c:pt>
                <c:pt idx="310">
                  <c:v>2.4354799999855459E-2</c:v>
                </c:pt>
                <c:pt idx="311">
                  <c:v>2.4984000003314577E-2</c:v>
                </c:pt>
                <c:pt idx="313">
                  <c:v>2.5437600001168903E-2</c:v>
                </c:pt>
                <c:pt idx="316">
                  <c:v>3.9927799996803515E-2</c:v>
                </c:pt>
                <c:pt idx="318">
                  <c:v>2.9866799995943438E-2</c:v>
                </c:pt>
                <c:pt idx="350">
                  <c:v>7.3367199998756405E-2</c:v>
                </c:pt>
                <c:pt idx="351">
                  <c:v>7.3377200002141763E-2</c:v>
                </c:pt>
                <c:pt idx="366">
                  <c:v>0.14165160000266042</c:v>
                </c:pt>
                <c:pt idx="367">
                  <c:v>0.14366600000357721</c:v>
                </c:pt>
                <c:pt idx="368">
                  <c:v>0.1531537999981083</c:v>
                </c:pt>
                <c:pt idx="409">
                  <c:v>0.28372339999623364</c:v>
                </c:pt>
                <c:pt idx="411">
                  <c:v>0.29423959999985527</c:v>
                </c:pt>
                <c:pt idx="413">
                  <c:v>0.30153439999412512</c:v>
                </c:pt>
                <c:pt idx="424">
                  <c:v>0.3496242000037455</c:v>
                </c:pt>
                <c:pt idx="435">
                  <c:v>0.40385000000242144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F6-4A3D-8D25-815FAA162EC1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383">
                  <c:v>0.1733408000000054</c:v>
                </c:pt>
                <c:pt idx="384">
                  <c:v>0.18044080000254326</c:v>
                </c:pt>
                <c:pt idx="388">
                  <c:v>0.18831320000026608</c:v>
                </c:pt>
                <c:pt idx="391">
                  <c:v>0.19477120000374271</c:v>
                </c:pt>
                <c:pt idx="393">
                  <c:v>0.20014439999795286</c:v>
                </c:pt>
                <c:pt idx="396">
                  <c:v>0.21809120000398252</c:v>
                </c:pt>
                <c:pt idx="400">
                  <c:v>0.24369679999654181</c:v>
                </c:pt>
                <c:pt idx="402">
                  <c:v>0.24844519999896875</c:v>
                </c:pt>
                <c:pt idx="403">
                  <c:v>0.24635200000193436</c:v>
                </c:pt>
                <c:pt idx="404">
                  <c:v>0.25625199999922188</c:v>
                </c:pt>
                <c:pt idx="407">
                  <c:v>0.27693120000185445</c:v>
                </c:pt>
                <c:pt idx="408">
                  <c:v>0.27682359999744222</c:v>
                </c:pt>
                <c:pt idx="410">
                  <c:v>0.28878399999666726</c:v>
                </c:pt>
                <c:pt idx="412">
                  <c:v>0.30075159999978496</c:v>
                </c:pt>
                <c:pt idx="414">
                  <c:v>0.30906559999857564</c:v>
                </c:pt>
                <c:pt idx="415">
                  <c:v>0.31203400000231341</c:v>
                </c:pt>
                <c:pt idx="416">
                  <c:v>0.31726999999955297</c:v>
                </c:pt>
                <c:pt idx="417">
                  <c:v>0.31846999999834225</c:v>
                </c:pt>
                <c:pt idx="418">
                  <c:v>0.31879919999482809</c:v>
                </c:pt>
                <c:pt idx="419">
                  <c:v>0.32335000000603031</c:v>
                </c:pt>
                <c:pt idx="420">
                  <c:v>0.33021559999906458</c:v>
                </c:pt>
                <c:pt idx="421">
                  <c:v>0.33601040000212379</c:v>
                </c:pt>
                <c:pt idx="422">
                  <c:v>0.34230519999982789</c:v>
                </c:pt>
                <c:pt idx="423">
                  <c:v>0.34775359999912325</c:v>
                </c:pt>
                <c:pt idx="425">
                  <c:v>0.3533263999997871</c:v>
                </c:pt>
                <c:pt idx="426">
                  <c:v>0.3571384000024409</c:v>
                </c:pt>
                <c:pt idx="427">
                  <c:v>0.36286239999753889</c:v>
                </c:pt>
                <c:pt idx="428">
                  <c:v>0.37284000000363449</c:v>
                </c:pt>
                <c:pt idx="429">
                  <c:v>0.37784200000169221</c:v>
                </c:pt>
                <c:pt idx="430">
                  <c:v>0.3837439999988419</c:v>
                </c:pt>
                <c:pt idx="432">
                  <c:v>0.39725760000146693</c:v>
                </c:pt>
                <c:pt idx="433">
                  <c:v>0.39725760000146693</c:v>
                </c:pt>
                <c:pt idx="434">
                  <c:v>0.40144040000450332</c:v>
                </c:pt>
                <c:pt idx="436">
                  <c:v>0.41336880000017118</c:v>
                </c:pt>
                <c:pt idx="437">
                  <c:v>0.42369480000343174</c:v>
                </c:pt>
                <c:pt idx="438">
                  <c:v>0.44444439999642782</c:v>
                </c:pt>
                <c:pt idx="439">
                  <c:v>0.44444439999642782</c:v>
                </c:pt>
                <c:pt idx="440">
                  <c:v>0.44444439999642782</c:v>
                </c:pt>
                <c:pt idx="441">
                  <c:v>0.45338759999867762</c:v>
                </c:pt>
                <c:pt idx="442">
                  <c:v>0.45444360000692541</c:v>
                </c:pt>
                <c:pt idx="443">
                  <c:v>0.45775319999665953</c:v>
                </c:pt>
                <c:pt idx="444">
                  <c:v>0.48064639999938663</c:v>
                </c:pt>
                <c:pt idx="445">
                  <c:v>0.49902960000326857</c:v>
                </c:pt>
                <c:pt idx="446">
                  <c:v>0.51132119999965653</c:v>
                </c:pt>
                <c:pt idx="447">
                  <c:v>0.51781519999349257</c:v>
                </c:pt>
                <c:pt idx="448">
                  <c:v>0.54070080000383314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F6-4A3D-8D25-815FAA162EC1}"/>
            </c:ext>
          </c:extLst>
        </c:ser>
        <c:ser>
          <c:idx val="4"/>
          <c:order val="4"/>
          <c:tx>
            <c:strRef>
              <c:f>'Active 2'!$L$20:$L$20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F6-4A3D-8D25-815FAA162EC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F6-4A3D-8D25-815FAA162EC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F6-4A3D-8D25-815FAA162EC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-1.3383001020218397</c:v>
                </c:pt>
                <c:pt idx="1">
                  <c:v>-1.2966625701637196</c:v>
                </c:pt>
                <c:pt idx="2">
                  <c:v>-1.2955059720565494</c:v>
                </c:pt>
                <c:pt idx="3">
                  <c:v>-1.2411458610195591</c:v>
                </c:pt>
                <c:pt idx="4">
                  <c:v>-1.2288088145430791</c:v>
                </c:pt>
                <c:pt idx="5">
                  <c:v>-1.2284232818406891</c:v>
                </c:pt>
                <c:pt idx="6">
                  <c:v>-1.2227688022056358</c:v>
                </c:pt>
                <c:pt idx="7">
                  <c:v>-1.2105602666299524</c:v>
                </c:pt>
                <c:pt idx="8">
                  <c:v>-1.2104317557291557</c:v>
                </c:pt>
                <c:pt idx="9">
                  <c:v>-1.1953959803359455</c:v>
                </c:pt>
                <c:pt idx="10">
                  <c:v>-1.185629151875399</c:v>
                </c:pt>
                <c:pt idx="11">
                  <c:v>-1.1834444665618555</c:v>
                </c:pt>
                <c:pt idx="12">
                  <c:v>-1.1794606286371589</c:v>
                </c:pt>
                <c:pt idx="13">
                  <c:v>-1.1712359309861722</c:v>
                </c:pt>
                <c:pt idx="14">
                  <c:v>-1.1704648655813921</c:v>
                </c:pt>
                <c:pt idx="15">
                  <c:v>-1.1687942238710354</c:v>
                </c:pt>
                <c:pt idx="16">
                  <c:v>-1.1680231584662555</c:v>
                </c:pt>
                <c:pt idx="17">
                  <c:v>-1.1663525167558988</c:v>
                </c:pt>
                <c:pt idx="18">
                  <c:v>-1.1558146228905721</c:v>
                </c:pt>
                <c:pt idx="19">
                  <c:v>-1.1532444048746386</c:v>
                </c:pt>
                <c:pt idx="20">
                  <c:v>-1.1520878067674687</c:v>
                </c:pt>
                <c:pt idx="21">
                  <c:v>-1.1515737631642819</c:v>
                </c:pt>
                <c:pt idx="22">
                  <c:v>-1.1513167413626888</c:v>
                </c:pt>
                <c:pt idx="23">
                  <c:v>-1.1499031214539255</c:v>
                </c:pt>
                <c:pt idx="24">
                  <c:v>-1.1483609906443655</c:v>
                </c:pt>
                <c:pt idx="25">
                  <c:v>-1.1479754579419754</c:v>
                </c:pt>
                <c:pt idx="26">
                  <c:v>-1.1475899252395854</c:v>
                </c:pt>
                <c:pt idx="27">
                  <c:v>-1.1474614143387887</c:v>
                </c:pt>
                <c:pt idx="28">
                  <c:v>-1.1470758816363986</c:v>
                </c:pt>
                <c:pt idx="29">
                  <c:v>-1.1466903489340088</c:v>
                </c:pt>
                <c:pt idx="30">
                  <c:v>-1.1454052399260419</c:v>
                </c:pt>
                <c:pt idx="31">
                  <c:v>-1.1438631091164819</c:v>
                </c:pt>
                <c:pt idx="32">
                  <c:v>-1.1436060873148888</c:v>
                </c:pt>
                <c:pt idx="33">
                  <c:v>-1.1432205546124987</c:v>
                </c:pt>
                <c:pt idx="34">
                  <c:v>-1.1419354456045321</c:v>
                </c:pt>
                <c:pt idx="35">
                  <c:v>-1.1401362929933787</c:v>
                </c:pt>
                <c:pt idx="36">
                  <c:v>-1.1383371403822253</c:v>
                </c:pt>
                <c:pt idx="37">
                  <c:v>-1.1374375640766488</c:v>
                </c:pt>
                <c:pt idx="38">
                  <c:v>-1.1361524550686819</c:v>
                </c:pt>
                <c:pt idx="39">
                  <c:v>-1.1319115953423919</c:v>
                </c:pt>
                <c:pt idx="40">
                  <c:v>-1.131140529937612</c:v>
                </c:pt>
                <c:pt idx="41">
                  <c:v>-1.1262571157073387</c:v>
                </c:pt>
                <c:pt idx="42">
                  <c:v>-1.1260000939057453</c:v>
                </c:pt>
                <c:pt idx="43">
                  <c:v>-1.1242009412945919</c:v>
                </c:pt>
                <c:pt idx="44">
                  <c:v>-1.1235583867906085</c:v>
                </c:pt>
                <c:pt idx="45">
                  <c:v>-1.1235583867906085</c:v>
                </c:pt>
                <c:pt idx="46">
                  <c:v>-1.1209881687746752</c:v>
                </c:pt>
                <c:pt idx="47">
                  <c:v>-1.1189319943619285</c:v>
                </c:pt>
                <c:pt idx="48">
                  <c:v>-1.1172613526515718</c:v>
                </c:pt>
                <c:pt idx="49">
                  <c:v>-1.1163617763459952</c:v>
                </c:pt>
                <c:pt idx="50">
                  <c:v>-1.1136630474292653</c:v>
                </c:pt>
                <c:pt idx="51">
                  <c:v>-1.1121209166197052</c:v>
                </c:pt>
                <c:pt idx="52">
                  <c:v>-1.1113498512149251</c:v>
                </c:pt>
                <c:pt idx="53">
                  <c:v>-1.1103217640085519</c:v>
                </c:pt>
                <c:pt idx="54">
                  <c:v>-1.1095506986037718</c:v>
                </c:pt>
                <c:pt idx="55">
                  <c:v>-1.1087796331989919</c:v>
                </c:pt>
                <c:pt idx="56">
                  <c:v>-1.1086511222981952</c:v>
                </c:pt>
                <c:pt idx="57">
                  <c:v>-1.1071089914886352</c:v>
                </c:pt>
                <c:pt idx="58">
                  <c:v>-1.1054383497782785</c:v>
                </c:pt>
                <c:pt idx="59">
                  <c:v>-1.1050528170758884</c:v>
                </c:pt>
                <c:pt idx="60">
                  <c:v>-1.1046672843734986</c:v>
                </c:pt>
                <c:pt idx="61">
                  <c:v>-1.1031251535639384</c:v>
                </c:pt>
                <c:pt idx="62">
                  <c:v>-1.1029966426631419</c:v>
                </c:pt>
                <c:pt idx="63">
                  <c:v>-1.1026111099607518</c:v>
                </c:pt>
                <c:pt idx="64">
                  <c:v>-1.1015830227543786</c:v>
                </c:pt>
                <c:pt idx="65">
                  <c:v>-1.1000408919448184</c:v>
                </c:pt>
                <c:pt idx="66">
                  <c:v>-1.0999123810440219</c:v>
                </c:pt>
                <c:pt idx="67">
                  <c:v>-1.0987557829368519</c:v>
                </c:pt>
                <c:pt idx="68">
                  <c:v>-1.098627272036055</c:v>
                </c:pt>
                <c:pt idx="69">
                  <c:v>-1.0974706739288851</c:v>
                </c:pt>
                <c:pt idx="70">
                  <c:v>-1.0974706739288851</c:v>
                </c:pt>
                <c:pt idx="71">
                  <c:v>-1.0969566303256983</c:v>
                </c:pt>
                <c:pt idx="72">
                  <c:v>-1.0965710976233085</c:v>
                </c:pt>
                <c:pt idx="73">
                  <c:v>-1.0945149232105618</c:v>
                </c:pt>
                <c:pt idx="74">
                  <c:v>-1.0911736397898484</c:v>
                </c:pt>
                <c:pt idx="75">
                  <c:v>-1.0891174653771016</c:v>
                </c:pt>
                <c:pt idx="76">
                  <c:v>-1.0889889544763052</c:v>
                </c:pt>
                <c:pt idx="77">
                  <c:v>-1.0882178890715251</c:v>
                </c:pt>
                <c:pt idx="78">
                  <c:v>-1.0878323563691352</c:v>
                </c:pt>
                <c:pt idx="79">
                  <c:v>-1.0857761819563883</c:v>
                </c:pt>
                <c:pt idx="80">
                  <c:v>-1.0842340511468285</c:v>
                </c:pt>
                <c:pt idx="81">
                  <c:v>-1.0826919203372682</c:v>
                </c:pt>
                <c:pt idx="82">
                  <c:v>-1.0810212786269116</c:v>
                </c:pt>
                <c:pt idx="83">
                  <c:v>-1.0797361696189451</c:v>
                </c:pt>
                <c:pt idx="84">
                  <c:v>-1.0793506369165549</c:v>
                </c:pt>
                <c:pt idx="85">
                  <c:v>-1.0784510606109783</c:v>
                </c:pt>
                <c:pt idx="86">
                  <c:v>-1.0771659516030117</c:v>
                </c:pt>
                <c:pt idx="87">
                  <c:v>-1.0767804189006216</c:v>
                </c:pt>
                <c:pt idx="88">
                  <c:v>-1.0763948861982318</c:v>
                </c:pt>
                <c:pt idx="89">
                  <c:v>-1.0700978520591948</c:v>
                </c:pt>
                <c:pt idx="90">
                  <c:v>-1.0695838084560083</c:v>
                </c:pt>
                <c:pt idx="91">
                  <c:v>-1.0675276340432616</c:v>
                </c:pt>
                <c:pt idx="92">
                  <c:v>-1.0667565686384817</c:v>
                </c:pt>
                <c:pt idx="93">
                  <c:v>-1.066628057737685</c:v>
                </c:pt>
                <c:pt idx="94">
                  <c:v>-1.065471459630515</c:v>
                </c:pt>
                <c:pt idx="95">
                  <c:v>-1.065471459630515</c:v>
                </c:pt>
                <c:pt idx="96">
                  <c:v>-1.0649574160273283</c:v>
                </c:pt>
                <c:pt idx="97">
                  <c:v>-1.0649574160273283</c:v>
                </c:pt>
                <c:pt idx="98">
                  <c:v>-1.0640578397217517</c:v>
                </c:pt>
                <c:pt idx="99">
                  <c:v>-1.0625157089121915</c:v>
                </c:pt>
                <c:pt idx="100">
                  <c:v>-1.0621301762098017</c:v>
                </c:pt>
                <c:pt idx="101">
                  <c:v>-1.0612305999042251</c:v>
                </c:pt>
                <c:pt idx="102">
                  <c:v>-1.0612305999042251</c:v>
                </c:pt>
                <c:pt idx="103">
                  <c:v>-1.0608450672018348</c:v>
                </c:pt>
                <c:pt idx="104">
                  <c:v>-1.0603310235986483</c:v>
                </c:pt>
                <c:pt idx="105">
                  <c:v>-1.0595599581938684</c:v>
                </c:pt>
                <c:pt idx="106">
                  <c:v>-1.0595599581938684</c:v>
                </c:pt>
                <c:pt idx="107">
                  <c:v>-1.057375272880325</c:v>
                </c:pt>
                <c:pt idx="108">
                  <c:v>-1.0569897401779349</c:v>
                </c:pt>
                <c:pt idx="109">
                  <c:v>-1.0532629240548315</c:v>
                </c:pt>
                <c:pt idx="110">
                  <c:v>-1.0510782387412883</c:v>
                </c:pt>
                <c:pt idx="111">
                  <c:v>-1.0494075970309316</c:v>
                </c:pt>
                <c:pt idx="112">
                  <c:v>-1.0446526937014549</c:v>
                </c:pt>
                <c:pt idx="113">
                  <c:v>-1.0422109865863183</c:v>
                </c:pt>
                <c:pt idx="114">
                  <c:v>-1.0401548121735715</c:v>
                </c:pt>
                <c:pt idx="115">
                  <c:v>-1.0330867126297547</c:v>
                </c:pt>
                <c:pt idx="116">
                  <c:v>-1.0292313856058548</c:v>
                </c:pt>
                <c:pt idx="117">
                  <c:v>-1.0279462765978882</c:v>
                </c:pt>
                <c:pt idx="118">
                  <c:v>-1.0265326566891249</c:v>
                </c:pt>
                <c:pt idx="119">
                  <c:v>-1.0262756348875315</c:v>
                </c:pt>
                <c:pt idx="120">
                  <c:v>-1.0258901021851414</c:v>
                </c:pt>
                <c:pt idx="121">
                  <c:v>-1.0171513609309679</c:v>
                </c:pt>
                <c:pt idx="122">
                  <c:v>-1.0165088064269847</c:v>
                </c:pt>
                <c:pt idx="123">
                  <c:v>-1.0126534794030846</c:v>
                </c:pt>
                <c:pt idx="124">
                  <c:v>-1.0122679467006948</c:v>
                </c:pt>
                <c:pt idx="125">
                  <c:v>-1.0120109248991014</c:v>
                </c:pt>
                <c:pt idx="126">
                  <c:v>-1.0085411305775913</c:v>
                </c:pt>
                <c:pt idx="127">
                  <c:v>-0.98335299402144449</c:v>
                </c:pt>
                <c:pt idx="128">
                  <c:v>-0.97204403475133783</c:v>
                </c:pt>
                <c:pt idx="129">
                  <c:v>-0.96651806601708112</c:v>
                </c:pt>
                <c:pt idx="130">
                  <c:v>-0.95944996647326442</c:v>
                </c:pt>
                <c:pt idx="131">
                  <c:v>-0.95932145557246773</c:v>
                </c:pt>
                <c:pt idx="132">
                  <c:v>-0.95520910674697435</c:v>
                </c:pt>
                <c:pt idx="133">
                  <c:v>-0.95392399773900771</c:v>
                </c:pt>
                <c:pt idx="134">
                  <c:v>-0.8446897320618405</c:v>
                </c:pt>
                <c:pt idx="135">
                  <c:v>-0.84456122116104382</c:v>
                </c:pt>
                <c:pt idx="136">
                  <c:v>-0.83826418702200711</c:v>
                </c:pt>
                <c:pt idx="137">
                  <c:v>-0.83235268558536046</c:v>
                </c:pt>
                <c:pt idx="138">
                  <c:v>-0.83196715288297041</c:v>
                </c:pt>
                <c:pt idx="139">
                  <c:v>-0.82399947703357701</c:v>
                </c:pt>
                <c:pt idx="140">
                  <c:v>-0.79778325327105692</c:v>
                </c:pt>
                <c:pt idx="141">
                  <c:v>-0.7916147300328169</c:v>
                </c:pt>
                <c:pt idx="142">
                  <c:v>-0.78621727219935689</c:v>
                </c:pt>
                <c:pt idx="143">
                  <c:v>-0.77799257454837012</c:v>
                </c:pt>
                <c:pt idx="144">
                  <c:v>-0.77773555274677686</c:v>
                </c:pt>
                <c:pt idx="145">
                  <c:v>-0.77722150914359012</c:v>
                </c:pt>
                <c:pt idx="146">
                  <c:v>-0.77696448734199686</c:v>
                </c:pt>
                <c:pt idx="147">
                  <c:v>-0.77606491103642017</c:v>
                </c:pt>
                <c:pt idx="148">
                  <c:v>-0.7630853100559567</c:v>
                </c:pt>
                <c:pt idx="149">
                  <c:v>-0.75576018871054673</c:v>
                </c:pt>
                <c:pt idx="150">
                  <c:v>-0.74689293655557665</c:v>
                </c:pt>
                <c:pt idx="151">
                  <c:v>-0.74612187115079665</c:v>
                </c:pt>
                <c:pt idx="152">
                  <c:v>-0.69304686912177305</c:v>
                </c:pt>
                <c:pt idx="153">
                  <c:v>-0.67968173543891963</c:v>
                </c:pt>
                <c:pt idx="154">
                  <c:v>-0.67929620273652969</c:v>
                </c:pt>
                <c:pt idx="155">
                  <c:v>-0.679167691835733</c:v>
                </c:pt>
                <c:pt idx="156">
                  <c:v>-0.55168487824543899</c:v>
                </c:pt>
                <c:pt idx="157">
                  <c:v>-0.53035206871319218</c:v>
                </c:pt>
                <c:pt idx="158">
                  <c:v>-0.52829589430044555</c:v>
                </c:pt>
                <c:pt idx="159">
                  <c:v>-0.52778185069725891</c:v>
                </c:pt>
                <c:pt idx="160">
                  <c:v>-0.5270107852924788</c:v>
                </c:pt>
                <c:pt idx="161">
                  <c:v>-0.52649674168929228</c:v>
                </c:pt>
                <c:pt idx="162">
                  <c:v>-0.5144167170144055</c:v>
                </c:pt>
                <c:pt idx="163">
                  <c:v>-0.51313160800643876</c:v>
                </c:pt>
                <c:pt idx="164">
                  <c:v>-0.51184649899847212</c:v>
                </c:pt>
                <c:pt idx="165">
                  <c:v>-0.51184649899847212</c:v>
                </c:pt>
                <c:pt idx="166">
                  <c:v>-0.50632053026421542</c:v>
                </c:pt>
                <c:pt idx="167">
                  <c:v>-0.50516393215704536</c:v>
                </c:pt>
                <c:pt idx="168">
                  <c:v>-0.50387882314907873</c:v>
                </c:pt>
                <c:pt idx="169">
                  <c:v>-0.49925243072039871</c:v>
                </c:pt>
                <c:pt idx="170">
                  <c:v>-0.49912391981960208</c:v>
                </c:pt>
                <c:pt idx="171">
                  <c:v>-0.49822434351402539</c:v>
                </c:pt>
                <c:pt idx="172">
                  <c:v>-0.49668221270446539</c:v>
                </c:pt>
                <c:pt idx="173">
                  <c:v>-0.49192730937498869</c:v>
                </c:pt>
                <c:pt idx="174">
                  <c:v>-0.49128475487100537</c:v>
                </c:pt>
                <c:pt idx="175">
                  <c:v>-0.49115624397020868</c:v>
                </c:pt>
                <c:pt idx="176">
                  <c:v>-0.48794347145029199</c:v>
                </c:pt>
                <c:pt idx="177">
                  <c:v>-0.48627282973993535</c:v>
                </c:pt>
                <c:pt idx="178">
                  <c:v>-0.48190345911284865</c:v>
                </c:pt>
                <c:pt idx="179">
                  <c:v>-0.46969492353716524</c:v>
                </c:pt>
                <c:pt idx="180">
                  <c:v>-0.43692464383401508</c:v>
                </c:pt>
                <c:pt idx="181">
                  <c:v>-0.3864198598209248</c:v>
                </c:pt>
                <c:pt idx="182">
                  <c:v>-0.3852632617137548</c:v>
                </c:pt>
                <c:pt idx="183">
                  <c:v>-0.35197893840741801</c:v>
                </c:pt>
                <c:pt idx="184">
                  <c:v>-0.34979425309387463</c:v>
                </c:pt>
                <c:pt idx="185">
                  <c:v>-0.34773807868112794</c:v>
                </c:pt>
                <c:pt idx="186">
                  <c:v>-0.33642911941102127</c:v>
                </c:pt>
                <c:pt idx="187">
                  <c:v>-0.32923250896640788</c:v>
                </c:pt>
                <c:pt idx="188">
                  <c:v>-0.32203589852179448</c:v>
                </c:pt>
                <c:pt idx="189">
                  <c:v>-0.31888738145227613</c:v>
                </c:pt>
                <c:pt idx="190">
                  <c:v>-0.31663844068833447</c:v>
                </c:pt>
                <c:pt idx="191">
                  <c:v>-0.31458226627558783</c:v>
                </c:pt>
                <c:pt idx="192">
                  <c:v>-0.31426098902359612</c:v>
                </c:pt>
                <c:pt idx="193">
                  <c:v>-0.31406822267240109</c:v>
                </c:pt>
                <c:pt idx="194">
                  <c:v>-0.31329715726762108</c:v>
                </c:pt>
                <c:pt idx="195">
                  <c:v>-0.30867076483894107</c:v>
                </c:pt>
                <c:pt idx="196">
                  <c:v>-0.30648607952539775</c:v>
                </c:pt>
                <c:pt idx="197">
                  <c:v>-0.30500820416623609</c:v>
                </c:pt>
                <c:pt idx="198">
                  <c:v>-0.30327330700548105</c:v>
                </c:pt>
                <c:pt idx="199">
                  <c:v>-0.29941797998158104</c:v>
                </c:pt>
                <c:pt idx="200">
                  <c:v>-0.29941797998158104</c:v>
                </c:pt>
                <c:pt idx="201">
                  <c:v>-0.29389201124732434</c:v>
                </c:pt>
                <c:pt idx="202">
                  <c:v>-0.2926069022393577</c:v>
                </c:pt>
                <c:pt idx="203">
                  <c:v>-0.28926561881864432</c:v>
                </c:pt>
                <c:pt idx="204">
                  <c:v>-0.28888008611625432</c:v>
                </c:pt>
                <c:pt idx="205">
                  <c:v>-0.28798050981067769</c:v>
                </c:pt>
                <c:pt idx="206">
                  <c:v>-0.27962730125889429</c:v>
                </c:pt>
                <c:pt idx="207">
                  <c:v>-0.27538644153260428</c:v>
                </c:pt>
                <c:pt idx="209">
                  <c:v>-0.27410133252463759</c:v>
                </c:pt>
                <c:pt idx="210">
                  <c:v>-0.27165962540950095</c:v>
                </c:pt>
                <c:pt idx="211">
                  <c:v>-0.26870387469117757</c:v>
                </c:pt>
                <c:pt idx="212">
                  <c:v>-0.26741876568321088</c:v>
                </c:pt>
                <c:pt idx="213">
                  <c:v>-0.26741876568321088</c:v>
                </c:pt>
                <c:pt idx="214">
                  <c:v>-0.26741876568321088</c:v>
                </c:pt>
                <c:pt idx="215">
                  <c:v>-0.26741876568321088</c:v>
                </c:pt>
                <c:pt idx="219">
                  <c:v>-0.25906555713142754</c:v>
                </c:pt>
                <c:pt idx="222">
                  <c:v>-0.25778044812346085</c:v>
                </c:pt>
                <c:pt idx="223">
                  <c:v>-0.25610980641310416</c:v>
                </c:pt>
                <c:pt idx="225">
                  <c:v>-0.24647148885335413</c:v>
                </c:pt>
                <c:pt idx="226">
                  <c:v>-0.24300169453184409</c:v>
                </c:pt>
                <c:pt idx="228">
                  <c:v>-0.22912251724580401</c:v>
                </c:pt>
                <c:pt idx="230">
                  <c:v>-0.1996935209633672</c:v>
                </c:pt>
                <c:pt idx="231">
                  <c:v>-0.18992669250282049</c:v>
                </c:pt>
                <c:pt idx="235">
                  <c:v>-0.17193516639128706</c:v>
                </c:pt>
                <c:pt idx="244">
                  <c:v>-0.15098788956143028</c:v>
                </c:pt>
                <c:pt idx="250">
                  <c:v>-0.13402445065627022</c:v>
                </c:pt>
                <c:pt idx="256">
                  <c:v>-0.12695635111245351</c:v>
                </c:pt>
                <c:pt idx="262">
                  <c:v>-0.11821760985828013</c:v>
                </c:pt>
                <c:pt idx="265">
                  <c:v>-0.11603292454473678</c:v>
                </c:pt>
                <c:pt idx="274">
                  <c:v>-0.10228225815949338</c:v>
                </c:pt>
                <c:pt idx="275">
                  <c:v>-0.10215374725869671</c:v>
                </c:pt>
                <c:pt idx="277">
                  <c:v>-0.10048310554834003</c:v>
                </c:pt>
                <c:pt idx="282">
                  <c:v>-9.0459255286199983E-2</c:v>
                </c:pt>
                <c:pt idx="286">
                  <c:v>-7.105410926590322E-2</c:v>
                </c:pt>
                <c:pt idx="288">
                  <c:v>-6.3022177966111509E-2</c:v>
                </c:pt>
                <c:pt idx="290">
                  <c:v>-4.9078745229673107E-2</c:v>
                </c:pt>
                <c:pt idx="297">
                  <c:v>-3.6613187852396381E-2</c:v>
                </c:pt>
                <c:pt idx="300">
                  <c:v>-3.404296983646303E-2</c:v>
                </c:pt>
                <c:pt idx="305">
                  <c:v>-3.0701686415749677E-2</c:v>
                </c:pt>
                <c:pt idx="309">
                  <c:v>-2.1063368855999631E-2</c:v>
                </c:pt>
                <c:pt idx="311">
                  <c:v>-2.0163792550422957E-2</c:v>
                </c:pt>
                <c:pt idx="313">
                  <c:v>-1.9392727145642955E-2</c:v>
                </c:pt>
                <c:pt idx="315">
                  <c:v>-1.8814428092057953E-2</c:v>
                </c:pt>
                <c:pt idx="318">
                  <c:v>-1.849315084006628E-2</c:v>
                </c:pt>
                <c:pt idx="335">
                  <c:v>2.7899284347530612E-2</c:v>
                </c:pt>
                <c:pt idx="339">
                  <c:v>3.7923134609670672E-2</c:v>
                </c:pt>
                <c:pt idx="340">
                  <c:v>4.0107819923214022E-2</c:v>
                </c:pt>
                <c:pt idx="341">
                  <c:v>4.0493352625604023E-2</c:v>
                </c:pt>
                <c:pt idx="351">
                  <c:v>6.9408305304854173E-2</c:v>
                </c:pt>
                <c:pt idx="373">
                  <c:v>0.17620086386688472</c:v>
                </c:pt>
                <c:pt idx="376">
                  <c:v>0.18172683260114142</c:v>
                </c:pt>
                <c:pt idx="377">
                  <c:v>0.18262640890671805</c:v>
                </c:pt>
                <c:pt idx="378">
                  <c:v>0.18545364872424475</c:v>
                </c:pt>
                <c:pt idx="379">
                  <c:v>0.18840939944256813</c:v>
                </c:pt>
                <c:pt idx="381">
                  <c:v>0.19175068286328145</c:v>
                </c:pt>
                <c:pt idx="382">
                  <c:v>0.19303579187124814</c:v>
                </c:pt>
                <c:pt idx="384">
                  <c:v>0.19547749898638478</c:v>
                </c:pt>
                <c:pt idx="386">
                  <c:v>0.19766218429992816</c:v>
                </c:pt>
                <c:pt idx="392">
                  <c:v>0.21732435212181828</c:v>
                </c:pt>
                <c:pt idx="394">
                  <c:v>0.23210310571343501</c:v>
                </c:pt>
                <c:pt idx="395">
                  <c:v>0.23364523652299501</c:v>
                </c:pt>
                <c:pt idx="396">
                  <c:v>0.23840013985247172</c:v>
                </c:pt>
                <c:pt idx="397">
                  <c:v>0.24508270669389837</c:v>
                </c:pt>
                <c:pt idx="398">
                  <c:v>0.24842399011461175</c:v>
                </c:pt>
                <c:pt idx="399">
                  <c:v>0.25896188397993847</c:v>
                </c:pt>
                <c:pt idx="400">
                  <c:v>0.26101805839268516</c:v>
                </c:pt>
                <c:pt idx="401">
                  <c:v>0.26448785271419517</c:v>
                </c:pt>
                <c:pt idx="402">
                  <c:v>0.26602998352375518</c:v>
                </c:pt>
                <c:pt idx="403">
                  <c:v>0.27284106126597851</c:v>
                </c:pt>
                <c:pt idx="404">
                  <c:v>0.27284106126597851</c:v>
                </c:pt>
                <c:pt idx="405">
                  <c:v>0.27464021387713189</c:v>
                </c:pt>
                <c:pt idx="406">
                  <c:v>0.28916194566715531</c:v>
                </c:pt>
                <c:pt idx="407">
                  <c:v>0.28980450017113862</c:v>
                </c:pt>
                <c:pt idx="408">
                  <c:v>0.29353131629424195</c:v>
                </c:pt>
                <c:pt idx="409">
                  <c:v>0.29616578976057367</c:v>
                </c:pt>
                <c:pt idx="410">
                  <c:v>0.30111345944124535</c:v>
                </c:pt>
                <c:pt idx="411">
                  <c:v>0.30766751538187537</c:v>
                </c:pt>
                <c:pt idx="412">
                  <c:v>0.31023773339780875</c:v>
                </c:pt>
                <c:pt idx="413">
                  <c:v>0.31190837510816538</c:v>
                </c:pt>
                <c:pt idx="414">
                  <c:v>0.31859094194959209</c:v>
                </c:pt>
                <c:pt idx="415">
                  <c:v>0.32039009456074546</c:v>
                </c:pt>
                <c:pt idx="416">
                  <c:v>0.32488797608862879</c:v>
                </c:pt>
                <c:pt idx="417">
                  <c:v>0.32488797608862879</c:v>
                </c:pt>
                <c:pt idx="418">
                  <c:v>0.32578755239420548</c:v>
                </c:pt>
                <c:pt idx="419">
                  <c:v>0.33131352112846219</c:v>
                </c:pt>
                <c:pt idx="420">
                  <c:v>0.33465480454917551</c:v>
                </c:pt>
                <c:pt idx="421">
                  <c:v>0.33889566427546552</c:v>
                </c:pt>
                <c:pt idx="422">
                  <c:v>0.34313652400175554</c:v>
                </c:pt>
                <c:pt idx="423">
                  <c:v>0.34814844913282555</c:v>
                </c:pt>
                <c:pt idx="424">
                  <c:v>0.34988334629358059</c:v>
                </c:pt>
                <c:pt idx="425">
                  <c:v>0.35303186336309894</c:v>
                </c:pt>
                <c:pt idx="426">
                  <c:v>0.35560208137903226</c:v>
                </c:pt>
                <c:pt idx="427">
                  <c:v>0.36074251741089897</c:v>
                </c:pt>
                <c:pt idx="428">
                  <c:v>0.36665401884754567</c:v>
                </c:pt>
                <c:pt idx="429">
                  <c:v>0.37243700938339569</c:v>
                </c:pt>
                <c:pt idx="430">
                  <c:v>0.37821999991924571</c:v>
                </c:pt>
                <c:pt idx="431">
                  <c:v>0.38021191888159406</c:v>
                </c:pt>
                <c:pt idx="432">
                  <c:v>0.39184215540369249</c:v>
                </c:pt>
                <c:pt idx="433">
                  <c:v>0.39184215540369249</c:v>
                </c:pt>
                <c:pt idx="434">
                  <c:v>0.39351279711404918</c:v>
                </c:pt>
                <c:pt idx="435">
                  <c:v>0.39556897152679582</c:v>
                </c:pt>
                <c:pt idx="436">
                  <c:v>0.40495026728495254</c:v>
                </c:pt>
                <c:pt idx="437">
                  <c:v>0.41587369385266926</c:v>
                </c:pt>
                <c:pt idx="438">
                  <c:v>0.43720650338491607</c:v>
                </c:pt>
                <c:pt idx="439">
                  <c:v>0.43720650338491607</c:v>
                </c:pt>
                <c:pt idx="440">
                  <c:v>0.43720650338491607</c:v>
                </c:pt>
                <c:pt idx="441">
                  <c:v>0.4464592882422761</c:v>
                </c:pt>
                <c:pt idx="442">
                  <c:v>0.44774439725024273</c:v>
                </c:pt>
                <c:pt idx="443">
                  <c:v>0.44980057166298948</c:v>
                </c:pt>
                <c:pt idx="444">
                  <c:v>0.47511721911993288</c:v>
                </c:pt>
                <c:pt idx="445">
                  <c:v>0.50364663909679308</c:v>
                </c:pt>
                <c:pt idx="446">
                  <c:v>0.51791134908522307</c:v>
                </c:pt>
                <c:pt idx="447">
                  <c:v>0.53269010267683981</c:v>
                </c:pt>
                <c:pt idx="448">
                  <c:v>0.56173356625688664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F6-4A3D-8D25-815FAA162EC1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2'!$P$21:$P$990</c:f>
              <c:numCache>
                <c:formatCode>0.00E+00</c:formatCode>
                <c:ptCount val="970"/>
                <c:pt idx="0">
                  <c:v>1.0606591288321634</c:v>
                </c:pt>
                <c:pt idx="1">
                  <c:v>1.0091764018373977</c:v>
                </c:pt>
                <c:pt idx="2">
                  <c:v>1.0077684153033308</c:v>
                </c:pt>
                <c:pt idx="3">
                  <c:v>0.94293989335943162</c:v>
                </c:pt>
                <c:pt idx="4">
                  <c:v>0.92859426223615327</c:v>
                </c:pt>
                <c:pt idx="5">
                  <c:v>0.92814815028493514</c:v>
                </c:pt>
                <c:pt idx="6">
                  <c:v>0.92162041707522846</c:v>
                </c:pt>
                <c:pt idx="7">
                  <c:v>0.90762377433669761</c:v>
                </c:pt>
                <c:pt idx="8">
                  <c:v>0.90747714881770714</c:v>
                </c:pt>
                <c:pt idx="9">
                  <c:v>0.89042371942319798</c:v>
                </c:pt>
                <c:pt idx="10">
                  <c:v>0.87945438775581453</c:v>
                </c:pt>
                <c:pt idx="11">
                  <c:v>0.87701237413118416</c:v>
                </c:pt>
                <c:pt idx="12">
                  <c:v>0.87257025768098961</c:v>
                </c:pt>
                <c:pt idx="13">
                  <c:v>0.86344424891214344</c:v>
                </c:pt>
                <c:pt idx="14">
                  <c:v>0.86259178117586033</c:v>
                </c:pt>
                <c:pt idx="15">
                  <c:v>0.8607465882465124</c:v>
                </c:pt>
                <c:pt idx="16">
                  <c:v>0.85989580097108997</c:v>
                </c:pt>
                <c:pt idx="17">
                  <c:v>0.85805424904027383</c:v>
                </c:pt>
                <c:pt idx="18">
                  <c:v>0.84649572183812394</c:v>
                </c:pt>
                <c:pt idx="19">
                  <c:v>0.84369160456442804</c:v>
                </c:pt>
                <c:pt idx="20">
                  <c:v>0.84243167547672382</c:v>
                </c:pt>
                <c:pt idx="21">
                  <c:v>0.84187209025630316</c:v>
                </c:pt>
                <c:pt idx="22">
                  <c:v>0.84159238609140119</c:v>
                </c:pt>
                <c:pt idx="23">
                  <c:v>0.84005506715769995</c:v>
                </c:pt>
                <c:pt idx="24">
                  <c:v>0.838380026199393</c:v>
                </c:pt>
                <c:pt idx="25">
                  <c:v>0.83796159762972311</c:v>
                </c:pt>
                <c:pt idx="26">
                  <c:v>0.83754330172801583</c:v>
                </c:pt>
                <c:pt idx="27">
                  <c:v>0.83740389924254954</c:v>
                </c:pt>
                <c:pt idx="28">
                  <c:v>0.83698578023145909</c:v>
                </c:pt>
                <c:pt idx="29">
                  <c:v>0.83656779388833147</c:v>
                </c:pt>
                <c:pt idx="30">
                  <c:v>0.83517546423541411</c:v>
                </c:pt>
                <c:pt idx="31">
                  <c:v>0.83350661444869956</c:v>
                </c:pt>
                <c:pt idx="32">
                  <c:v>0.83322867918996679</c:v>
                </c:pt>
                <c:pt idx="33">
                  <c:v>0.83281188685850327</c:v>
                </c:pt>
                <c:pt idx="34">
                  <c:v>0.83142353724446671</c:v>
                </c:pt>
                <c:pt idx="35">
                  <c:v>0.82948232425345247</c:v>
                </c:pt>
                <c:pt idx="36">
                  <c:v>0.82754400047584775</c:v>
                </c:pt>
                <c:pt idx="37">
                  <c:v>0.82657592204207408</c:v>
                </c:pt>
                <c:pt idx="38">
                  <c:v>0.82519420582617209</c:v>
                </c:pt>
                <c:pt idx="39">
                  <c:v>0.82064500097142057</c:v>
                </c:pt>
                <c:pt idx="40">
                  <c:v>0.81981959749952626</c:v>
                </c:pt>
                <c:pt idx="41">
                  <c:v>0.81460436555717397</c:v>
                </c:pt>
                <c:pt idx="42">
                  <c:v>0.81433046930086106</c:v>
                </c:pt>
                <c:pt idx="43">
                  <c:v>0.81241484648576123</c:v>
                </c:pt>
                <c:pt idx="44">
                  <c:v>0.81173139567239372</c:v>
                </c:pt>
                <c:pt idx="45">
                  <c:v>0.81173139567239372</c:v>
                </c:pt>
                <c:pt idx="46">
                  <c:v>0.80900127764010965</c:v>
                </c:pt>
                <c:pt idx="47">
                  <c:v>0.80682142858908845</c:v>
                </c:pt>
                <c:pt idx="48">
                  <c:v>0.80505307989190777</c:v>
                </c:pt>
                <c:pt idx="49">
                  <c:v>0.80410192399381963</c:v>
                </c:pt>
                <c:pt idx="50">
                  <c:v>0.80125279011966932</c:v>
                </c:pt>
                <c:pt idx="51">
                  <c:v>0.79962763231533396</c:v>
                </c:pt>
                <c:pt idx="52">
                  <c:v>0.79881584942094253</c:v>
                </c:pt>
                <c:pt idx="53">
                  <c:v>0.79773429771796622</c:v>
                </c:pt>
                <c:pt idx="54">
                  <c:v>0.7969237530578932</c:v>
                </c:pt>
                <c:pt idx="55">
                  <c:v>0.79611373906967087</c:v>
                </c:pt>
                <c:pt idx="56">
                  <c:v>0.79597878833139712</c:v>
                </c:pt>
                <c:pt idx="57">
                  <c:v>0.79436052926112177</c:v>
                </c:pt>
                <c:pt idx="58">
                  <c:v>0.79260981066209424</c:v>
                </c:pt>
                <c:pt idx="59">
                  <c:v>0.79220615245893711</c:v>
                </c:pt>
                <c:pt idx="60">
                  <c:v>0.7918026269237427</c:v>
                </c:pt>
                <c:pt idx="61">
                  <c:v>0.7901898514625918</c:v>
                </c:pt>
                <c:pt idx="62">
                  <c:v>0.79005554932324684</c:v>
                </c:pt>
                <c:pt idx="63">
                  <c:v>0.78965273135052005</c:v>
                </c:pt>
                <c:pt idx="64">
                  <c:v>0.78857919868884407</c:v>
                </c:pt>
                <c:pt idx="65">
                  <c:v>0.78697066860249931</c:v>
                </c:pt>
                <c:pt idx="66">
                  <c:v>0.78683672024438822</c:v>
                </c:pt>
                <c:pt idx="67">
                  <c:v>0.78563184836120059</c:v>
                </c:pt>
                <c:pt idx="68">
                  <c:v>0.78549804741193674</c:v>
                </c:pt>
                <c:pt idx="69">
                  <c:v>0.78429450220837604</c:v>
                </c:pt>
                <c:pt idx="70">
                  <c:v>0.78429450220837604</c:v>
                </c:pt>
                <c:pt idx="71">
                  <c:v>0.78375997649201912</c:v>
                </c:pt>
                <c:pt idx="72">
                  <c:v>0.7833592369840412</c:v>
                </c:pt>
                <c:pt idx="73">
                  <c:v>0.78122420022263983</c:v>
                </c:pt>
                <c:pt idx="74">
                  <c:v>0.77776281400843261</c:v>
                </c:pt>
                <c:pt idx="75">
                  <c:v>0.77563768312157877</c:v>
                </c:pt>
                <c:pt idx="76">
                  <c:v>0.77550498773867083</c:v>
                </c:pt>
                <c:pt idx="77">
                  <c:v>0.77470912499980216</c:v>
                </c:pt>
                <c:pt idx="78">
                  <c:v>0.77431139263231197</c:v>
                </c:pt>
                <c:pt idx="79">
                  <c:v>0.77219239395351136</c:v>
                </c:pt>
                <c:pt idx="80">
                  <c:v>0.77060562141304789</c:v>
                </c:pt>
                <c:pt idx="81">
                  <c:v>0.76902097155998739</c:v>
                </c:pt>
                <c:pt idx="82">
                  <c:v>0.76730666294627614</c:v>
                </c:pt>
                <c:pt idx="83">
                  <c:v>0.76598965921439743</c:v>
                </c:pt>
                <c:pt idx="84">
                  <c:v>0.76559484554208646</c:v>
                </c:pt>
                <c:pt idx="85">
                  <c:v>0.76467412957099312</c:v>
                </c:pt>
                <c:pt idx="86">
                  <c:v>0.76336007401606332</c:v>
                </c:pt>
                <c:pt idx="87">
                  <c:v>0.76296614479683678</c:v>
                </c:pt>
                <c:pt idx="88">
                  <c:v>0.76257234824557285</c:v>
                </c:pt>
                <c:pt idx="89">
                  <c:v>0.75615911779542733</c:v>
                </c:pt>
                <c:pt idx="90">
                  <c:v>0.75563715131287168</c:v>
                </c:pt>
                <c:pt idx="91">
                  <c:v>0.75355164392420804</c:v>
                </c:pt>
                <c:pt idx="92">
                  <c:v>0.75277055155185235</c:v>
                </c:pt>
                <c:pt idx="93">
                  <c:v>0.75264042108288964</c:v>
                </c:pt>
                <c:pt idx="94">
                  <c:v>0.75146991020203879</c:v>
                </c:pt>
                <c:pt idx="95">
                  <c:v>0.75146991020203879</c:v>
                </c:pt>
                <c:pt idx="96">
                  <c:v>0.75095006640688633</c:v>
                </c:pt>
                <c:pt idx="97">
                  <c:v>0.75095006640688633</c:v>
                </c:pt>
                <c:pt idx="98">
                  <c:v>0.75004090728943185</c:v>
                </c:pt>
                <c:pt idx="99">
                  <c:v>0.74848402926322799</c:v>
                </c:pt>
                <c:pt idx="100">
                  <c:v>0.74809514142658373</c:v>
                </c:pt>
                <c:pt idx="101">
                  <c:v>0.74718825240537989</c:v>
                </c:pt>
                <c:pt idx="102">
                  <c:v>0.74718825240537989</c:v>
                </c:pt>
                <c:pt idx="103">
                  <c:v>0.74679980679527791</c:v>
                </c:pt>
                <c:pt idx="104">
                  <c:v>0.74628208568752841</c:v>
                </c:pt>
                <c:pt idx="105">
                  <c:v>0.74550594625244648</c:v>
                </c:pt>
                <c:pt idx="106">
                  <c:v>0.74550594625244648</c:v>
                </c:pt>
                <c:pt idx="107">
                  <c:v>0.74330976636268142</c:v>
                </c:pt>
                <c:pt idx="108">
                  <c:v>0.74292264743220637</c:v>
                </c:pt>
                <c:pt idx="109">
                  <c:v>0.73918733754146848</c:v>
                </c:pt>
                <c:pt idx="110">
                  <c:v>0.73700343680869485</c:v>
                </c:pt>
                <c:pt idx="111">
                  <c:v>0.7353362695443928</c:v>
                </c:pt>
                <c:pt idx="112">
                  <c:v>0.73060489034130538</c:v>
                </c:pt>
                <c:pt idx="113">
                  <c:v>0.72818310533364672</c:v>
                </c:pt>
                <c:pt idx="114">
                  <c:v>0.72614783488018864</c:v>
                </c:pt>
                <c:pt idx="115">
                  <c:v>0.71918037427388781</c:v>
                </c:pt>
                <c:pt idx="116">
                  <c:v>0.71539873584395341</c:v>
                </c:pt>
                <c:pt idx="117">
                  <c:v>0.71414113787759059</c:v>
                </c:pt>
                <c:pt idx="118">
                  <c:v>0.71275948268677936</c:v>
                </c:pt>
                <c:pt idx="119">
                  <c:v>0.71250846428358816</c:v>
                </c:pt>
                <c:pt idx="120">
                  <c:v>0.71213204723543666</c:v>
                </c:pt>
                <c:pt idx="121">
                  <c:v>0.70363551197310992</c:v>
                </c:pt>
                <c:pt idx="122">
                  <c:v>0.70301345694469863</c:v>
                </c:pt>
                <c:pt idx="123">
                  <c:v>0.69928886573872107</c:v>
                </c:pt>
                <c:pt idx="124">
                  <c:v>0.6989171362919181</c:v>
                </c:pt>
                <c:pt idx="125">
                  <c:v>0.69866939036513986</c:v>
                </c:pt>
                <c:pt idx="126">
                  <c:v>0.69533059141001052</c:v>
                </c:pt>
                <c:pt idx="127">
                  <c:v>0.67141553147536404</c:v>
                </c:pt>
                <c:pt idx="128">
                  <c:v>0.66086235972290863</c:v>
                </c:pt>
                <c:pt idx="129">
                  <c:v>0.65574721395483859</c:v>
                </c:pt>
                <c:pt idx="130">
                  <c:v>0.64924431233122548</c:v>
                </c:pt>
                <c:pt idx="131">
                  <c:v>0.64912649050102356</c:v>
                </c:pt>
                <c:pt idx="132">
                  <c:v>0.64536397512170507</c:v>
                </c:pt>
                <c:pt idx="133">
                  <c:v>0.64419128465146414</c:v>
                </c:pt>
                <c:pt idx="134">
                  <c:v>0.54990038805469099</c:v>
                </c:pt>
                <c:pt idx="135">
                  <c:v>0.54979572983456493</c:v>
                </c:pt>
                <c:pt idx="136">
                  <c:v>0.54468553463219516</c:v>
                </c:pt>
                <c:pt idx="137">
                  <c:v>0.53992041735701235</c:v>
                </c:pt>
                <c:pt idx="138">
                  <c:v>0.53961073229409429</c:v>
                </c:pt>
                <c:pt idx="139">
                  <c:v>0.53324027720987877</c:v>
                </c:pt>
                <c:pt idx="140">
                  <c:v>0.5126793746821563</c:v>
                </c:pt>
                <c:pt idx="141">
                  <c:v>0.50793066813479659</c:v>
                </c:pt>
                <c:pt idx="142">
                  <c:v>0.50380341017802177</c:v>
                </c:pt>
                <c:pt idx="143">
                  <c:v>0.49756425627731937</c:v>
                </c:pt>
                <c:pt idx="144">
                  <c:v>0.49737025561631554</c:v>
                </c:pt>
                <c:pt idx="145">
                  <c:v>0.49698243118492469</c:v>
                </c:pt>
                <c:pt idx="146">
                  <c:v>0.49678860741453768</c:v>
                </c:pt>
                <c:pt idx="147">
                  <c:v>0.49611068855605267</c:v>
                </c:pt>
                <c:pt idx="148">
                  <c:v>0.48640968466901713</c:v>
                </c:pt>
                <c:pt idx="149">
                  <c:v>0.48100123889716484</c:v>
                </c:pt>
                <c:pt idx="150">
                  <c:v>0.47451825158879674</c:v>
                </c:pt>
                <c:pt idx="151">
                  <c:v>0.47395783026104943</c:v>
                </c:pt>
                <c:pt idx="152">
                  <c:v>0.43665759514220048</c:v>
                </c:pt>
                <c:pt idx="153">
                  <c:v>0.42766109380347617</c:v>
                </c:pt>
                <c:pt idx="154">
                  <c:v>0.42740394525378345</c:v>
                </c:pt>
                <c:pt idx="155">
                  <c:v>0.42731825855232208</c:v>
                </c:pt>
                <c:pt idx="156">
                  <c:v>0.34957734918350214</c:v>
                </c:pt>
                <c:pt idx="157">
                  <c:v>0.33798509111679992</c:v>
                </c:pt>
                <c:pt idx="158">
                  <c:v>0.33688922776626795</c:v>
                </c:pt>
                <c:pt idx="159">
                  <c:v>0.33661585156402474</c:v>
                </c:pt>
                <c:pt idx="160">
                  <c:v>0.33620622948720219</c:v>
                </c:pt>
                <c:pt idx="161">
                  <c:v>0.33593344292034866</c:v>
                </c:pt>
                <c:pt idx="162">
                  <c:v>0.32959085511441921</c:v>
                </c:pt>
                <c:pt idx="163">
                  <c:v>0.32892377699087627</c:v>
                </c:pt>
                <c:pt idx="164">
                  <c:v>0.32825817295580761</c:v>
                </c:pt>
                <c:pt idx="165">
                  <c:v>0.32825817295580761</c:v>
                </c:pt>
                <c:pt idx="166">
                  <c:v>0.3254128728431776</c:v>
                </c:pt>
                <c:pt idx="167">
                  <c:v>0.3248207942796571</c:v>
                </c:pt>
                <c:pt idx="168">
                  <c:v>0.32416432959312935</c:v>
                </c:pt>
                <c:pt idx="169">
                  <c:v>0.32181326217419703</c:v>
                </c:pt>
                <c:pt idx="170">
                  <c:v>0.32174822745226117</c:v>
                </c:pt>
                <c:pt idx="171">
                  <c:v>0.32129339714348248</c:v>
                </c:pt>
                <c:pt idx="172">
                  <c:v>0.32051536850357987</c:v>
                </c:pt>
                <c:pt idx="173">
                  <c:v>0.31812980947589997</c:v>
                </c:pt>
                <c:pt idx="174">
                  <c:v>0.31780898442721961</c:v>
                </c:pt>
                <c:pt idx="175">
                  <c:v>0.31774486364013776</c:v>
                </c:pt>
                <c:pt idx="176">
                  <c:v>0.31614663475063354</c:v>
                </c:pt>
                <c:pt idx="177">
                  <c:v>0.31531919672662301</c:v>
                </c:pt>
                <c:pt idx="178">
                  <c:v>0.31316690601535141</c:v>
                </c:pt>
                <c:pt idx="179">
                  <c:v>0.30724347732865187</c:v>
                </c:pt>
                <c:pt idx="180">
                  <c:v>0.29200155967760533</c:v>
                </c:pt>
                <c:pt idx="181">
                  <c:v>0.27038806116331315</c:v>
                </c:pt>
                <c:pt idx="182">
                  <c:v>0.26991976180898275</c:v>
                </c:pt>
                <c:pt idx="183">
                  <c:v>0.25695474420249109</c:v>
                </c:pt>
                <c:pt idx="184">
                  <c:v>0.25613834060647611</c:v>
                </c:pt>
                <c:pt idx="185">
                  <c:v>0.25537385234497534</c:v>
                </c:pt>
                <c:pt idx="186">
                  <c:v>0.2512366211953071</c:v>
                </c:pt>
                <c:pt idx="187">
                  <c:v>0.24866327298371266</c:v>
                </c:pt>
                <c:pt idx="188">
                  <c:v>0.2461361521866734</c:v>
                </c:pt>
                <c:pt idx="189">
                  <c:v>0.24504507319293628</c:v>
                </c:pt>
                <c:pt idx="190">
                  <c:v>0.24427114832969582</c:v>
                </c:pt>
                <c:pt idx="191">
                  <c:v>0.2435675104404158</c:v>
                </c:pt>
                <c:pt idx="192">
                  <c:v>0.24345790790317548</c:v>
                </c:pt>
                <c:pt idx="193">
                  <c:v>0.24339219060348552</c:v>
                </c:pt>
                <c:pt idx="194">
                  <c:v>0.24312965307463241</c:v>
                </c:pt>
                <c:pt idx="195">
                  <c:v>0.24156557201037973</c:v>
                </c:pt>
                <c:pt idx="196">
                  <c:v>0.24083361894305955</c:v>
                </c:pt>
                <c:pt idx="197">
                  <c:v>0.24034088988353614</c:v>
                </c:pt>
                <c:pt idx="198">
                  <c:v>0.23976495633796127</c:v>
                </c:pt>
                <c:pt idx="199">
                  <c:v>0.23849472244175665</c:v>
                </c:pt>
                <c:pt idx="200">
                  <c:v>0.23849472244175665</c:v>
                </c:pt>
                <c:pt idx="201">
                  <c:v>0.23669718967580144</c:v>
                </c:pt>
                <c:pt idx="202">
                  <c:v>0.23628306513445488</c:v>
                </c:pt>
                <c:pt idx="203">
                  <c:v>0.2352132400610138</c:v>
                </c:pt>
                <c:pt idx="204">
                  <c:v>0.23509043993487228</c:v>
                </c:pt>
                <c:pt idx="205">
                  <c:v>0.23480442223817483</c:v>
                </c:pt>
                <c:pt idx="206">
                  <c:v>0.23218303729628381</c:v>
                </c:pt>
                <c:pt idx="207">
                  <c:v>0.23087601633641533</c:v>
                </c:pt>
                <c:pt idx="208">
                  <c:v>0.23083666023570237</c:v>
                </c:pt>
                <c:pt idx="209">
                  <c:v>0.23048311866909926</c:v>
                </c:pt>
                <c:pt idx="210">
                  <c:v>0.22974067421494551</c:v>
                </c:pt>
                <c:pt idx="211">
                  <c:v>0.22884904551251151</c:v>
                </c:pt>
                <c:pt idx="212">
                  <c:v>0.22846381310526198</c:v>
                </c:pt>
                <c:pt idx="213">
                  <c:v>0.22846381310526198</c:v>
                </c:pt>
                <c:pt idx="214">
                  <c:v>0.22846381310526198</c:v>
                </c:pt>
                <c:pt idx="215">
                  <c:v>0.22846381310526198</c:v>
                </c:pt>
                <c:pt idx="216">
                  <c:v>0.22644669125391864</c:v>
                </c:pt>
                <c:pt idx="217">
                  <c:v>0.22607074560405743</c:v>
                </c:pt>
                <c:pt idx="218">
                  <c:v>0.22607074560405743</c:v>
                </c:pt>
                <c:pt idx="219">
                  <c:v>0.22599573336470213</c:v>
                </c:pt>
                <c:pt idx="220">
                  <c:v>0.22595824935635156</c:v>
                </c:pt>
                <c:pt idx="221">
                  <c:v>0.22595824935635156</c:v>
                </c:pt>
                <c:pt idx="222">
                  <c:v>0.22562155662101013</c:v>
                </c:pt>
                <c:pt idx="223">
                  <c:v>0.2251373306164797</c:v>
                </c:pt>
                <c:pt idx="224">
                  <c:v>0.22268120985655046</c:v>
                </c:pt>
                <c:pt idx="225">
                  <c:v>0.22239236397153417</c:v>
                </c:pt>
                <c:pt idx="226">
                  <c:v>0.22142447417764538</c:v>
                </c:pt>
                <c:pt idx="227">
                  <c:v>0.21776261264379407</c:v>
                </c:pt>
                <c:pt idx="228">
                  <c:v>0.21766037605186961</c:v>
                </c:pt>
                <c:pt idx="229">
                  <c:v>0.21674621678287048</c:v>
                </c:pt>
                <c:pt idx="230">
                  <c:v>0.21024789306395844</c:v>
                </c:pt>
                <c:pt idx="231">
                  <c:v>0.20795870189594537</c:v>
                </c:pt>
                <c:pt idx="232">
                  <c:v>0.20641268398011572</c:v>
                </c:pt>
                <c:pt idx="233">
                  <c:v>0.20589704071707177</c:v>
                </c:pt>
                <c:pt idx="234">
                  <c:v>0.20589704071707177</c:v>
                </c:pt>
                <c:pt idx="235">
                  <c:v>0.20396465297429384</c:v>
                </c:pt>
                <c:pt idx="236">
                  <c:v>0.20330896893461428</c:v>
                </c:pt>
                <c:pt idx="237">
                  <c:v>0.20325471186097765</c:v>
                </c:pt>
                <c:pt idx="238">
                  <c:v>0.20298431094587904</c:v>
                </c:pt>
                <c:pt idx="239">
                  <c:v>0.20255473558574796</c:v>
                </c:pt>
                <c:pt idx="240">
                  <c:v>0.20183838424912026</c:v>
                </c:pt>
                <c:pt idx="241">
                  <c:v>0.20149730697633278</c:v>
                </c:pt>
                <c:pt idx="242">
                  <c:v>0.20123663504516481</c:v>
                </c:pt>
                <c:pt idx="243">
                  <c:v>0.20041239073997494</c:v>
                </c:pt>
                <c:pt idx="244">
                  <c:v>0.19967845765095213</c:v>
                </c:pt>
                <c:pt idx="245">
                  <c:v>0.19967845765095213</c:v>
                </c:pt>
                <c:pt idx="246">
                  <c:v>0.19883377186172693</c:v>
                </c:pt>
                <c:pt idx="247">
                  <c:v>0.19829629085370076</c:v>
                </c:pt>
                <c:pt idx="248">
                  <c:v>0.1981993335600663</c:v>
                </c:pt>
                <c:pt idx="249">
                  <c:v>0.1976702843381134</c:v>
                </c:pt>
                <c:pt idx="250">
                  <c:v>0.19649443333530389</c:v>
                </c:pt>
                <c:pt idx="251">
                  <c:v>0.19628669385969755</c:v>
                </c:pt>
                <c:pt idx="252">
                  <c:v>0.19626368540016501</c:v>
                </c:pt>
                <c:pt idx="253">
                  <c:v>0.19626368540016501</c:v>
                </c:pt>
                <c:pt idx="254">
                  <c:v>0.19626368540016501</c:v>
                </c:pt>
                <c:pt idx="255">
                  <c:v>0.19598873367478445</c:v>
                </c:pt>
                <c:pt idx="256">
                  <c:v>0.19524356153690994</c:v>
                </c:pt>
                <c:pt idx="257">
                  <c:v>0.19524356153690994</c:v>
                </c:pt>
                <c:pt idx="258">
                  <c:v>0.19513205705158565</c:v>
                </c:pt>
                <c:pt idx="259">
                  <c:v>0.19416670825448515</c:v>
                </c:pt>
                <c:pt idx="260">
                  <c:v>0.19386553661824985</c:v>
                </c:pt>
                <c:pt idx="261">
                  <c:v>0.19386553661824985</c:v>
                </c:pt>
                <c:pt idx="262">
                  <c:v>0.19375867551161974</c:v>
                </c:pt>
                <c:pt idx="263">
                  <c:v>0.19352487827489084</c:v>
                </c:pt>
                <c:pt idx="264">
                  <c:v>0.19339810429452428</c:v>
                </c:pt>
                <c:pt idx="265">
                  <c:v>0.19339810429452428</c:v>
                </c:pt>
                <c:pt idx="266">
                  <c:v>0.19333491630628499</c:v>
                </c:pt>
                <c:pt idx="267">
                  <c:v>0.19275155929336396</c:v>
                </c:pt>
                <c:pt idx="268">
                  <c:v>0.19275155929336396</c:v>
                </c:pt>
                <c:pt idx="269">
                  <c:v>0.19236229169677688</c:v>
                </c:pt>
                <c:pt idx="270">
                  <c:v>0.19236229169677688</c:v>
                </c:pt>
                <c:pt idx="271">
                  <c:v>0.19230131484124913</c:v>
                </c:pt>
                <c:pt idx="272">
                  <c:v>0.19189819287455515</c:v>
                </c:pt>
                <c:pt idx="273">
                  <c:v>0.19189819287455515</c:v>
                </c:pt>
                <c:pt idx="274">
                  <c:v>0.19122641766336981</c:v>
                </c:pt>
                <c:pt idx="275">
                  <c:v>0.19120691753440619</c:v>
                </c:pt>
                <c:pt idx="276">
                  <c:v>0.1911874321463273</c:v>
                </c:pt>
                <c:pt idx="277">
                  <c:v>0.19095475727839081</c:v>
                </c:pt>
                <c:pt idx="278">
                  <c:v>0.19076248305243212</c:v>
                </c:pt>
                <c:pt idx="279">
                  <c:v>0.1905716829149478</c:v>
                </c:pt>
                <c:pt idx="280">
                  <c:v>0.19019450490540218</c:v>
                </c:pt>
                <c:pt idx="281">
                  <c:v>0.1894941111422527</c:v>
                </c:pt>
                <c:pt idx="282">
                  <c:v>0.1894941111422527</c:v>
                </c:pt>
                <c:pt idx="283">
                  <c:v>0.18888548588130799</c:v>
                </c:pt>
                <c:pt idx="284">
                  <c:v>0.18855279380036599</c:v>
                </c:pt>
                <c:pt idx="285">
                  <c:v>0.18708130424769079</c:v>
                </c:pt>
                <c:pt idx="286">
                  <c:v>0.1869213125593201</c:v>
                </c:pt>
                <c:pt idx="287">
                  <c:v>0.18690539446534915</c:v>
                </c:pt>
                <c:pt idx="288">
                  <c:v>0.18595476182400023</c:v>
                </c:pt>
                <c:pt idx="289">
                  <c:v>0.18486396117480444</c:v>
                </c:pt>
                <c:pt idx="290">
                  <c:v>0.18441357725002808</c:v>
                </c:pt>
                <c:pt idx="291">
                  <c:v>0.18441357725002808</c:v>
                </c:pt>
                <c:pt idx="292">
                  <c:v>0.18428026656304294</c:v>
                </c:pt>
                <c:pt idx="293">
                  <c:v>0.18336394470851242</c:v>
                </c:pt>
                <c:pt idx="294">
                  <c:v>0.18330314886670535</c:v>
                </c:pt>
                <c:pt idx="295">
                  <c:v>0.18324272154701685</c:v>
                </c:pt>
                <c:pt idx="296">
                  <c:v>0.18318266274944695</c:v>
                </c:pt>
                <c:pt idx="297">
                  <c:v>0.18318266274944695</c:v>
                </c:pt>
                <c:pt idx="298">
                  <c:v>0.18305183059265057</c:v>
                </c:pt>
                <c:pt idx="299">
                  <c:v>0.18294611278035317</c:v>
                </c:pt>
                <c:pt idx="300">
                  <c:v>0.18294611278035317</c:v>
                </c:pt>
                <c:pt idx="301">
                  <c:v>0.18287629757863502</c:v>
                </c:pt>
                <c:pt idx="302">
                  <c:v>0.18287629757863502</c:v>
                </c:pt>
                <c:pt idx="303">
                  <c:v>0.18279551722021967</c:v>
                </c:pt>
                <c:pt idx="304">
                  <c:v>0.18264741286960778</c:v>
                </c:pt>
                <c:pt idx="305">
                  <c:v>0.18264741286960778</c:v>
                </c:pt>
                <c:pt idx="306">
                  <c:v>0.18261358872377736</c:v>
                </c:pt>
                <c:pt idx="307">
                  <c:v>0.18250179972851757</c:v>
                </c:pt>
                <c:pt idx="308">
                  <c:v>0.18197534160064108</c:v>
                </c:pt>
                <c:pt idx="309">
                  <c:v>0.18184160961265403</c:v>
                </c:pt>
                <c:pt idx="310">
                  <c:v>0.18184160961265403</c:v>
                </c:pt>
                <c:pt idx="311">
                  <c:v>0.18177063194259302</c:v>
                </c:pt>
                <c:pt idx="312">
                  <c:v>0.18173039757345108</c:v>
                </c:pt>
                <c:pt idx="313">
                  <c:v>0.18171036883418856</c:v>
                </c:pt>
                <c:pt idx="314">
                  <c:v>0.18171036883418856</c:v>
                </c:pt>
                <c:pt idx="315">
                  <c:v>0.18166551975628731</c:v>
                </c:pt>
                <c:pt idx="316">
                  <c:v>0.18166551975628731</c:v>
                </c:pt>
                <c:pt idx="317">
                  <c:v>0.1816407325846392</c:v>
                </c:pt>
                <c:pt idx="318">
                  <c:v>0.1816407325846392</c:v>
                </c:pt>
                <c:pt idx="319">
                  <c:v>0.18154250520334334</c:v>
                </c:pt>
                <c:pt idx="320">
                  <c:v>0.18108701419167733</c:v>
                </c:pt>
                <c:pt idx="321">
                  <c:v>0.18085278641374369</c:v>
                </c:pt>
                <c:pt idx="322">
                  <c:v>0.18082692234567466</c:v>
                </c:pt>
                <c:pt idx="323">
                  <c:v>0.18079264329396905</c:v>
                </c:pt>
                <c:pt idx="324">
                  <c:v>0.18079264329396905</c:v>
                </c:pt>
                <c:pt idx="325">
                  <c:v>0.18079264329396905</c:v>
                </c:pt>
                <c:pt idx="326">
                  <c:v>0.18079264329396905</c:v>
                </c:pt>
                <c:pt idx="327">
                  <c:v>0.18071637776938893</c:v>
                </c:pt>
                <c:pt idx="328">
                  <c:v>0.18042719610099289</c:v>
                </c:pt>
                <c:pt idx="329">
                  <c:v>0.18029529285847912</c:v>
                </c:pt>
                <c:pt idx="330">
                  <c:v>0.18027245804222489</c:v>
                </c:pt>
                <c:pt idx="331">
                  <c:v>0.17989432438423611</c:v>
                </c:pt>
                <c:pt idx="332">
                  <c:v>0.17980035062395378</c:v>
                </c:pt>
                <c:pt idx="333">
                  <c:v>0.17931336085065633</c:v>
                </c:pt>
                <c:pt idx="334">
                  <c:v>0.17920289173032458</c:v>
                </c:pt>
                <c:pt idx="335">
                  <c:v>0.17902864024321685</c:v>
                </c:pt>
                <c:pt idx="336">
                  <c:v>0.1787843727466169</c:v>
                </c:pt>
                <c:pt idx="337">
                  <c:v>0.17877699168646424</c:v>
                </c:pt>
                <c:pt idx="338">
                  <c:v>0.17872697524448669</c:v>
                </c:pt>
                <c:pt idx="339">
                  <c:v>0.17871663332805246</c:v>
                </c:pt>
                <c:pt idx="340">
                  <c:v>0.17866053508533153</c:v>
                </c:pt>
                <c:pt idx="341">
                  <c:v>0.1786510776219819</c:v>
                </c:pt>
                <c:pt idx="342">
                  <c:v>0.1786145744482103</c:v>
                </c:pt>
                <c:pt idx="343">
                  <c:v>0.17848755007422523</c:v>
                </c:pt>
                <c:pt idx="344">
                  <c:v>0.17841508645782239</c:v>
                </c:pt>
                <c:pt idx="345">
                  <c:v>0.17841009548254999</c:v>
                </c:pt>
                <c:pt idx="346">
                  <c:v>0.17834466470967841</c:v>
                </c:pt>
                <c:pt idx="347">
                  <c:v>0.17834466470967841</c:v>
                </c:pt>
                <c:pt idx="348">
                  <c:v>0.17834466470967841</c:v>
                </c:pt>
                <c:pt idx="349">
                  <c:v>0.17832021390641503</c:v>
                </c:pt>
                <c:pt idx="350">
                  <c:v>0.17831987156442755</c:v>
                </c:pt>
                <c:pt idx="351">
                  <c:v>0.17831987156442755</c:v>
                </c:pt>
                <c:pt idx="352">
                  <c:v>0.17865195378152848</c:v>
                </c:pt>
                <c:pt idx="353">
                  <c:v>0.17865195378152848</c:v>
                </c:pt>
                <c:pt idx="354">
                  <c:v>0.17869062911994812</c:v>
                </c:pt>
                <c:pt idx="355">
                  <c:v>0.17904372411970623</c:v>
                </c:pt>
                <c:pt idx="356">
                  <c:v>0.17904372411970623</c:v>
                </c:pt>
                <c:pt idx="357">
                  <c:v>0.17911958421565616</c:v>
                </c:pt>
                <c:pt idx="358">
                  <c:v>0.17915395964885611</c:v>
                </c:pt>
                <c:pt idx="359">
                  <c:v>0.17944918554677169</c:v>
                </c:pt>
                <c:pt idx="360">
                  <c:v>0.17945496603514297</c:v>
                </c:pt>
                <c:pt idx="361">
                  <c:v>0.18018081285734205</c:v>
                </c:pt>
                <c:pt idx="362">
                  <c:v>0.18053723909563005</c:v>
                </c:pt>
                <c:pt idx="363">
                  <c:v>0.180735582954443</c:v>
                </c:pt>
                <c:pt idx="364">
                  <c:v>0.18104901889818525</c:v>
                </c:pt>
                <c:pt idx="365">
                  <c:v>0.18128727045510229</c:v>
                </c:pt>
                <c:pt idx="366">
                  <c:v>0.18130601024271487</c:v>
                </c:pt>
                <c:pt idx="367">
                  <c:v>0.18153548685010584</c:v>
                </c:pt>
                <c:pt idx="368">
                  <c:v>0.18154035790067888</c:v>
                </c:pt>
                <c:pt idx="369">
                  <c:v>0.18156476843186181</c:v>
                </c:pt>
                <c:pt idx="370">
                  <c:v>0.18277577549894258</c:v>
                </c:pt>
                <c:pt idx="371">
                  <c:v>0.18304332575007382</c:v>
                </c:pt>
                <c:pt idx="372">
                  <c:v>0.18347775487578974</c:v>
                </c:pt>
                <c:pt idx="373">
                  <c:v>0.18356444570894395</c:v>
                </c:pt>
                <c:pt idx="374">
                  <c:v>0.1839699449725859</c:v>
                </c:pt>
                <c:pt idx="375">
                  <c:v>0.1839699449725859</c:v>
                </c:pt>
                <c:pt idx="376">
                  <c:v>0.18411282156370462</c:v>
                </c:pt>
                <c:pt idx="377">
                  <c:v>0.18420467170651897</c:v>
                </c:pt>
                <c:pt idx="378">
                  <c:v>0.18449804592616875</c:v>
                </c:pt>
                <c:pt idx="379">
                  <c:v>0.18481238374547548</c:v>
                </c:pt>
                <c:pt idx="380">
                  <c:v>0.18485395922510744</c:v>
                </c:pt>
                <c:pt idx="381">
                  <c:v>0.18517711209349072</c:v>
                </c:pt>
                <c:pt idx="382">
                  <c:v>0.18532004558659654</c:v>
                </c:pt>
                <c:pt idx="383">
                  <c:v>0.18559568033724441</c:v>
                </c:pt>
                <c:pt idx="384">
                  <c:v>0.18559568033724441</c:v>
                </c:pt>
                <c:pt idx="385">
                  <c:v>0.18563968806285902</c:v>
                </c:pt>
                <c:pt idx="386">
                  <c:v>0.18584681161434502</c:v>
                </c:pt>
                <c:pt idx="387">
                  <c:v>0.18633108616605557</c:v>
                </c:pt>
                <c:pt idx="388">
                  <c:v>0.18679880258109555</c:v>
                </c:pt>
                <c:pt idx="389">
                  <c:v>0.18683045538374335</c:v>
                </c:pt>
                <c:pt idx="390">
                  <c:v>0.18710188485913562</c:v>
                </c:pt>
                <c:pt idx="391">
                  <c:v>0.18769073949342319</c:v>
                </c:pt>
                <c:pt idx="392">
                  <c:v>0.18829869831433821</c:v>
                </c:pt>
                <c:pt idx="393">
                  <c:v>0.18848827402832397</c:v>
                </c:pt>
                <c:pt idx="394">
                  <c:v>0.19036877672404562</c:v>
                </c:pt>
                <c:pt idx="395">
                  <c:v>0.19059601746010257</c:v>
                </c:pt>
                <c:pt idx="396">
                  <c:v>0.19131003900829807</c:v>
                </c:pt>
                <c:pt idx="397">
                  <c:v>0.19234763915900421</c:v>
                </c:pt>
                <c:pt idx="398">
                  <c:v>0.19288138649148706</c:v>
                </c:pt>
                <c:pt idx="399">
                  <c:v>0.19463001610080738</c:v>
                </c:pt>
                <c:pt idx="400">
                  <c:v>0.19498276897577699</c:v>
                </c:pt>
                <c:pt idx="401">
                  <c:v>0.19558659653588173</c:v>
                </c:pt>
                <c:pt idx="402">
                  <c:v>0.19585841370740267</c:v>
                </c:pt>
                <c:pt idx="403">
                  <c:v>0.19708433072225737</c:v>
                </c:pt>
                <c:pt idx="404">
                  <c:v>0.19708433072225737</c:v>
                </c:pt>
                <c:pt idx="405">
                  <c:v>0.19741507133320133</c:v>
                </c:pt>
                <c:pt idx="406">
                  <c:v>0.20019039376858255</c:v>
                </c:pt>
                <c:pt idx="407">
                  <c:v>0.20031754420725359</c:v>
                </c:pt>
                <c:pt idx="408">
                  <c:v>0.20106228400772408</c:v>
                </c:pt>
                <c:pt idx="409">
                  <c:v>0.20159621716100504</c:v>
                </c:pt>
                <c:pt idx="410">
                  <c:v>0.20261571162823366</c:v>
                </c:pt>
                <c:pt idx="411">
                  <c:v>0.20399985317682004</c:v>
                </c:pt>
                <c:pt idx="412">
                  <c:v>0.20455311981227664</c:v>
                </c:pt>
                <c:pt idx="413">
                  <c:v>0.20491590504510085</c:v>
                </c:pt>
                <c:pt idx="414">
                  <c:v>0.20639195807161406</c:v>
                </c:pt>
                <c:pt idx="415">
                  <c:v>0.20679616725211908</c:v>
                </c:pt>
                <c:pt idx="416">
                  <c:v>0.20781933051204904</c:v>
                </c:pt>
                <c:pt idx="417">
                  <c:v>0.20781933051204904</c:v>
                </c:pt>
                <c:pt idx="418">
                  <c:v>0.20802613007409229</c:v>
                </c:pt>
                <c:pt idx="419">
                  <c:v>0.20931231669202865</c:v>
                </c:pt>
                <c:pt idx="420">
                  <c:v>0.21010323349974452</c:v>
                </c:pt>
                <c:pt idx="421">
                  <c:v>0.21112143969929695</c:v>
                </c:pt>
                <c:pt idx="422">
                  <c:v>0.21215569872233492</c:v>
                </c:pt>
                <c:pt idx="423">
                  <c:v>0.21339870104265041</c:v>
                </c:pt>
                <c:pt idx="424">
                  <c:v>0.21383419487763672</c:v>
                </c:pt>
                <c:pt idx="425">
                  <c:v>0.2146313974229784</c:v>
                </c:pt>
                <c:pt idx="426">
                  <c:v>0.21528873470472326</c:v>
                </c:pt>
                <c:pt idx="427">
                  <c:v>0.216621098329905</c:v>
                </c:pt>
                <c:pt idx="428">
                  <c:v>0.2181824739688864</c:v>
                </c:pt>
                <c:pt idx="429">
                  <c:v>0.21974008862070638</c:v>
                </c:pt>
                <c:pt idx="430">
                  <c:v>0.2213275535641317</c:v>
                </c:pt>
                <c:pt idx="431">
                  <c:v>0.22188125867697894</c:v>
                </c:pt>
                <c:pt idx="432">
                  <c:v>0.22518488673146819</c:v>
                </c:pt>
                <c:pt idx="433">
                  <c:v>0.22518488673146819</c:v>
                </c:pt>
                <c:pt idx="434">
                  <c:v>0.22566935796784904</c:v>
                </c:pt>
                <c:pt idx="435">
                  <c:v>0.22626905014403975</c:v>
                </c:pt>
                <c:pt idx="436">
                  <c:v>0.22905303146199879</c:v>
                </c:pt>
                <c:pt idx="437">
                  <c:v>0.23239363858560569</c:v>
                </c:pt>
                <c:pt idx="438">
                  <c:v>0.23922474464356736</c:v>
                </c:pt>
                <c:pt idx="439">
                  <c:v>0.23922474464356736</c:v>
                </c:pt>
                <c:pt idx="440">
                  <c:v>0.23922474464356736</c:v>
                </c:pt>
                <c:pt idx="441">
                  <c:v>0.24231393391858624</c:v>
                </c:pt>
                <c:pt idx="442">
                  <c:v>0.24274903174730589</c:v>
                </c:pt>
                <c:pt idx="443">
                  <c:v>0.24344825437728396</c:v>
                </c:pt>
                <c:pt idx="444">
                  <c:v>0.25236670414124696</c:v>
                </c:pt>
                <c:pt idx="445">
                  <c:v>0.26310252067870987</c:v>
                </c:pt>
                <c:pt idx="446">
                  <c:v>0.26874286260882613</c:v>
                </c:pt>
                <c:pt idx="447">
                  <c:v>0.2747780179012318</c:v>
                </c:pt>
                <c:pt idx="448">
                  <c:v>0.28720642055290668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F6-4A3D-8D25-815FAA162EC1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  <c:pt idx="6">
                  <c:v>1.1441192000002047</c:v>
                </c:pt>
                <c:pt idx="431">
                  <c:v>0.41016579999995884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F6-4A3D-8D25-815FAA16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7336"/>
        <c:axId val="1"/>
      </c:scatterChart>
      <c:valAx>
        <c:axId val="697097336"/>
        <c:scaling>
          <c:orientation val="minMax"/>
          <c:max val="4200"/>
          <c:min val="2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06586512930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56477438136828E-2"/>
              <c:y val="0.3506103962614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73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525625890650128E-2"/>
          <c:y val="0.92073298764483702"/>
          <c:w val="0.771471229851727"/>
          <c:h val="6.09756097560975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09886772874320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9076885189241"/>
          <c:y val="0.11538477016543904"/>
          <c:w val="0.84883781173195894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134">
                  <c:v>0.60613440000088303</c:v>
                </c:pt>
                <c:pt idx="135">
                  <c:v>0.56150999999954365</c:v>
                </c:pt>
                <c:pt idx="136">
                  <c:v>0.59891440000137663</c:v>
                </c:pt>
                <c:pt idx="137">
                  <c:v>0.58019200000126148</c:v>
                </c:pt>
                <c:pt idx="138">
                  <c:v>0.57331880000128876</c:v>
                </c:pt>
                <c:pt idx="139">
                  <c:v>0.5416060000025027</c:v>
                </c:pt>
                <c:pt idx="140">
                  <c:v>0.54922840000290307</c:v>
                </c:pt>
                <c:pt idx="141">
                  <c:v>0.51125719999981811</c:v>
                </c:pt>
                <c:pt idx="142">
                  <c:v>0.50603240000054939</c:v>
                </c:pt>
                <c:pt idx="143">
                  <c:v>0.48507080000126734</c:v>
                </c:pt>
                <c:pt idx="144">
                  <c:v>0.4858219999987341</c:v>
                </c:pt>
                <c:pt idx="145">
                  <c:v>0.49632439999913913</c:v>
                </c:pt>
                <c:pt idx="146">
                  <c:v>0.45707559999937075</c:v>
                </c:pt>
                <c:pt idx="147">
                  <c:v>0.47270480000224779</c:v>
                </c:pt>
                <c:pt idx="148">
                  <c:v>0.46764039999834495</c:v>
                </c:pt>
                <c:pt idx="149">
                  <c:v>0.45504959999743733</c:v>
                </c:pt>
                <c:pt idx="150">
                  <c:v>0.45096600000033504</c:v>
                </c:pt>
                <c:pt idx="151">
                  <c:v>0.43421959999977844</c:v>
                </c:pt>
                <c:pt idx="152">
                  <c:v>0.37734239999917918</c:v>
                </c:pt>
                <c:pt idx="153">
                  <c:v>0.36740479999934905</c:v>
                </c:pt>
                <c:pt idx="154">
                  <c:v>0.35653160000219941</c:v>
                </c:pt>
                <c:pt idx="155">
                  <c:v>0.35590719999891007</c:v>
                </c:pt>
                <c:pt idx="156">
                  <c:v>0.23350240000218037</c:v>
                </c:pt>
                <c:pt idx="157">
                  <c:v>0.19985199999791803</c:v>
                </c:pt>
                <c:pt idx="158">
                  <c:v>0.21486159999767551</c:v>
                </c:pt>
                <c:pt idx="159">
                  <c:v>0.25136399999973946</c:v>
                </c:pt>
                <c:pt idx="160">
                  <c:v>0.26061760000084178</c:v>
                </c:pt>
                <c:pt idx="161">
                  <c:v>0.24411999999938416</c:v>
                </c:pt>
                <c:pt idx="162">
                  <c:v>0.21942639999906532</c:v>
                </c:pt>
                <c:pt idx="163">
                  <c:v>0.21018239999830257</c:v>
                </c:pt>
                <c:pt idx="164">
                  <c:v>0.22293839999838383</c:v>
                </c:pt>
                <c:pt idx="165">
                  <c:v>0.23193840000021737</c:v>
                </c:pt>
                <c:pt idx="166">
                  <c:v>0.20708919999742648</c:v>
                </c:pt>
                <c:pt idx="167">
                  <c:v>0.21346959999937098</c:v>
                </c:pt>
                <c:pt idx="169">
                  <c:v>0.21174720000271918</c:v>
                </c:pt>
                <c:pt idx="170">
                  <c:v>0.22612279999884777</c:v>
                </c:pt>
                <c:pt idx="171">
                  <c:v>0.1727519999985816</c:v>
                </c:pt>
                <c:pt idx="172">
                  <c:v>0.20425919999979669</c:v>
                </c:pt>
                <c:pt idx="173">
                  <c:v>0.1761564000044018</c:v>
                </c:pt>
                <c:pt idx="174">
                  <c:v>0.1900344000023324</c:v>
                </c:pt>
                <c:pt idx="175">
                  <c:v>0.19840999999723863</c:v>
                </c:pt>
                <c:pt idx="176">
                  <c:v>0.19580000000132713</c:v>
                </c:pt>
                <c:pt idx="177">
                  <c:v>0.20468280000204686</c:v>
                </c:pt>
                <c:pt idx="178">
                  <c:v>0.20245319999958156</c:v>
                </c:pt>
                <c:pt idx="179">
                  <c:v>0.20213519999379059</c:v>
                </c:pt>
                <c:pt idx="180">
                  <c:v>0.16991319999942789</c:v>
                </c:pt>
                <c:pt idx="182">
                  <c:v>9.6904400001221802E-2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4-4B2C-93E0-E41419A836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0.99345480000010866</c:v>
                </c:pt>
                <c:pt idx="1">
                  <c:v>0.99314919999960694</c:v>
                </c:pt>
                <c:pt idx="2">
                  <c:v>1.0225296000007802</c:v>
                </c:pt>
                <c:pt idx="3">
                  <c:v>1.0184083999993163</c:v>
                </c:pt>
                <c:pt idx="4">
                  <c:v>1.0264660000011645</c:v>
                </c:pt>
                <c:pt idx="5">
                  <c:v>1.0255928000024142</c:v>
                </c:pt>
                <c:pt idx="7">
                  <c:v>1.0538012000033632</c:v>
                </c:pt>
                <c:pt idx="8">
                  <c:v>1.0261768000018492</c:v>
                </c:pt>
                <c:pt idx="9">
                  <c:v>1.0351220000029571</c:v>
                </c:pt>
                <c:pt idx="10">
                  <c:v>1.0146676000022126</c:v>
                </c:pt>
                <c:pt idx="11">
                  <c:v>1.0540528000001359</c:v>
                </c:pt>
                <c:pt idx="12">
                  <c:v>1.0406964000012522</c:v>
                </c:pt>
                <c:pt idx="13">
                  <c:v>1.0177348000015627</c:v>
                </c:pt>
                <c:pt idx="14">
                  <c:v>1.0359884000026796</c:v>
                </c:pt>
                <c:pt idx="15">
                  <c:v>1.0268711999997322</c:v>
                </c:pt>
                <c:pt idx="16">
                  <c:v>1.0031247999995685</c:v>
                </c:pt>
                <c:pt idx="17">
                  <c:v>1.046007599999939</c:v>
                </c:pt>
                <c:pt idx="18">
                  <c:v>1.0338068000019121</c:v>
                </c:pt>
                <c:pt idx="19">
                  <c:v>1.0243188000022201</c:v>
                </c:pt>
                <c:pt idx="20">
                  <c:v>1.0556992000001628</c:v>
                </c:pt>
                <c:pt idx="21">
                  <c:v>1.0272015999998985</c:v>
                </c:pt>
                <c:pt idx="22">
                  <c:v>1.046952799999417</c:v>
                </c:pt>
                <c:pt idx="23">
                  <c:v>0.99308440000095288</c:v>
                </c:pt>
                <c:pt idx="24">
                  <c:v>1.0165916000005382</c:v>
                </c:pt>
                <c:pt idx="25">
                  <c:v>1.0227184000013949</c:v>
                </c:pt>
                <c:pt idx="26">
                  <c:v>1.0278452000020479</c:v>
                </c:pt>
                <c:pt idx="27">
                  <c:v>1.0092208000023675</c:v>
                </c:pt>
                <c:pt idx="28">
                  <c:v>1.0073476000015944</c:v>
                </c:pt>
                <c:pt idx="29">
                  <c:v>1.0144744000026549</c:v>
                </c:pt>
                <c:pt idx="30">
                  <c:v>1.0222304000035365</c:v>
                </c:pt>
                <c:pt idx="31">
                  <c:v>1.0147375999986252</c:v>
                </c:pt>
                <c:pt idx="32">
                  <c:v>1.0014888000005158</c:v>
                </c:pt>
                <c:pt idx="33">
                  <c:v>1.0266155999997864</c:v>
                </c:pt>
                <c:pt idx="34">
                  <c:v>1.0273716000010609</c:v>
                </c:pt>
                <c:pt idx="35">
                  <c:v>0.99163000000044121</c:v>
                </c:pt>
                <c:pt idx="36">
                  <c:v>1.0118884000039543</c:v>
                </c:pt>
                <c:pt idx="37">
                  <c:v>1.0495176000040374</c:v>
                </c:pt>
                <c:pt idx="38">
                  <c:v>1.0062735999999859</c:v>
                </c:pt>
                <c:pt idx="39">
                  <c:v>1.0016684000001987</c:v>
                </c:pt>
                <c:pt idx="40">
                  <c:v>1.0109220000013011</c:v>
                </c:pt>
                <c:pt idx="41">
                  <c:v>0.96319479999874602</c:v>
                </c:pt>
                <c:pt idx="42">
                  <c:v>0.99494599999889033</c:v>
                </c:pt>
                <c:pt idx="43">
                  <c:v>0.98520439999992959</c:v>
                </c:pt>
                <c:pt idx="44">
                  <c:v>1.0110824000003049</c:v>
                </c:pt>
                <c:pt idx="45">
                  <c:v>1.0120824000005086</c:v>
                </c:pt>
                <c:pt idx="46">
                  <c:v>1.0025944000044547</c:v>
                </c:pt>
                <c:pt idx="47">
                  <c:v>0.99960400000054506</c:v>
                </c:pt>
                <c:pt idx="48">
                  <c:v>1.0154867999990529</c:v>
                </c:pt>
                <c:pt idx="49">
                  <c:v>0.98711600000024191</c:v>
                </c:pt>
                <c:pt idx="50">
                  <c:v>0.96100360000127694</c:v>
                </c:pt>
                <c:pt idx="51">
                  <c:v>0.98551080000106595</c:v>
                </c:pt>
                <c:pt idx="52">
                  <c:v>0.99476439999853028</c:v>
                </c:pt>
                <c:pt idx="53">
                  <c:v>0.99476919999870006</c:v>
                </c:pt>
                <c:pt idx="54">
                  <c:v>0.96602279999933671</c:v>
                </c:pt>
                <c:pt idx="55">
                  <c:v>0.99427640000067186</c:v>
                </c:pt>
                <c:pt idx="56">
                  <c:v>0.98965200000020559</c:v>
                </c:pt>
                <c:pt idx="57">
                  <c:v>0.99715920000016922</c:v>
                </c:pt>
                <c:pt idx="58">
                  <c:v>0.99904200000310084</c:v>
                </c:pt>
                <c:pt idx="59">
                  <c:v>0.99716880000414676</c:v>
                </c:pt>
                <c:pt idx="60">
                  <c:v>0.98529560000315541</c:v>
                </c:pt>
                <c:pt idx="61">
                  <c:v>0.99480279999988852</c:v>
                </c:pt>
                <c:pt idx="62">
                  <c:v>0.9881783999990148</c:v>
                </c:pt>
                <c:pt idx="63">
                  <c:v>1.0013051999994786</c:v>
                </c:pt>
                <c:pt idx="64">
                  <c:v>1.0193099999996775</c:v>
                </c:pt>
                <c:pt idx="65">
                  <c:v>0.99381720000019413</c:v>
                </c:pt>
                <c:pt idx="66">
                  <c:v>0.98619280000275467</c:v>
                </c:pt>
                <c:pt idx="67">
                  <c:v>0.98757320000004256</c:v>
                </c:pt>
                <c:pt idx="68">
                  <c:v>0.97994880000260309</c:v>
                </c:pt>
                <c:pt idx="69">
                  <c:v>0.98632920000090962</c:v>
                </c:pt>
                <c:pt idx="70">
                  <c:v>0.98732920000111335</c:v>
                </c:pt>
                <c:pt idx="71">
                  <c:v>0.98983160000352655</c:v>
                </c:pt>
                <c:pt idx="72">
                  <c:v>0.9779584000025352</c:v>
                </c:pt>
                <c:pt idx="73">
                  <c:v>0.9719680000016524</c:v>
                </c:pt>
                <c:pt idx="74">
                  <c:v>0.98273360000166576</c:v>
                </c:pt>
                <c:pt idx="75">
                  <c:v>0.9817432000018016</c:v>
                </c:pt>
                <c:pt idx="76">
                  <c:v>0.96111880000171368</c:v>
                </c:pt>
                <c:pt idx="77">
                  <c:v>0.97737240000424208</c:v>
                </c:pt>
                <c:pt idx="78">
                  <c:v>0.98049919999903068</c:v>
                </c:pt>
                <c:pt idx="79">
                  <c:v>0.98750880000079633</c:v>
                </c:pt>
                <c:pt idx="80">
                  <c:v>0.95001600000250619</c:v>
                </c:pt>
                <c:pt idx="81">
                  <c:v>0.97552320000249892</c:v>
                </c:pt>
                <c:pt idx="82">
                  <c:v>0.96040600000196719</c:v>
                </c:pt>
                <c:pt idx="83">
                  <c:v>0.97316199999841047</c:v>
                </c:pt>
                <c:pt idx="84">
                  <c:v>0.96228880000126082</c:v>
                </c:pt>
                <c:pt idx="85">
                  <c:v>0.96791799999846262</c:v>
                </c:pt>
                <c:pt idx="86">
                  <c:v>0.95767400000113412</c:v>
                </c:pt>
                <c:pt idx="87">
                  <c:v>0.96380080000017188</c:v>
                </c:pt>
                <c:pt idx="88">
                  <c:v>0.97292759999982081</c:v>
                </c:pt>
                <c:pt idx="89">
                  <c:v>0.96633199999996577</c:v>
                </c:pt>
                <c:pt idx="90">
                  <c:v>0.95783440000013798</c:v>
                </c:pt>
                <c:pt idx="91">
                  <c:v>0.96284400000149617</c:v>
                </c:pt>
                <c:pt idx="92">
                  <c:v>0.95209760000216193</c:v>
                </c:pt>
                <c:pt idx="93">
                  <c:v>0.95347320000291802</c:v>
                </c:pt>
                <c:pt idx="94">
                  <c:v>0.94485360000180663</c:v>
                </c:pt>
                <c:pt idx="95">
                  <c:v>0.94885360000262153</c:v>
                </c:pt>
                <c:pt idx="96">
                  <c:v>0.95035600000119302</c:v>
                </c:pt>
                <c:pt idx="97">
                  <c:v>0.9533560000018042</c:v>
                </c:pt>
                <c:pt idx="98">
                  <c:v>0.94998520000444842</c:v>
                </c:pt>
                <c:pt idx="99">
                  <c:v>0.9474923999987368</c:v>
                </c:pt>
                <c:pt idx="100">
                  <c:v>0.95561919999818201</c:v>
                </c:pt>
                <c:pt idx="101">
                  <c:v>0.93824840000161203</c:v>
                </c:pt>
                <c:pt idx="102">
                  <c:v>1.0112484000019322</c:v>
                </c:pt>
                <c:pt idx="103">
                  <c:v>0.94237520000024233</c:v>
                </c:pt>
                <c:pt idx="104">
                  <c:v>0.95387760000085109</c:v>
                </c:pt>
                <c:pt idx="105">
                  <c:v>0.9451312000019243</c:v>
                </c:pt>
                <c:pt idx="106">
                  <c:v>0.94913120000273921</c:v>
                </c:pt>
                <c:pt idx="107">
                  <c:v>0.90451640000173938</c:v>
                </c:pt>
                <c:pt idx="108">
                  <c:v>0.92464320000362932</c:v>
                </c:pt>
                <c:pt idx="109">
                  <c:v>0.92753559999982826</c:v>
                </c:pt>
                <c:pt idx="110">
                  <c:v>0.98292080000101123</c:v>
                </c:pt>
                <c:pt idx="111">
                  <c:v>0.94480360000306973</c:v>
                </c:pt>
                <c:pt idx="112">
                  <c:v>0.92270080000162125</c:v>
                </c:pt>
                <c:pt idx="113">
                  <c:v>0.92783720000079484</c:v>
                </c:pt>
                <c:pt idx="114">
                  <c:v>0.89884680000250228</c:v>
                </c:pt>
                <c:pt idx="115">
                  <c:v>0.91850480000357493</c:v>
                </c:pt>
                <c:pt idx="116">
                  <c:v>0.89277280000169412</c:v>
                </c:pt>
                <c:pt idx="117">
                  <c:v>0.91952880000098958</c:v>
                </c:pt>
                <c:pt idx="118">
                  <c:v>0.90166040000258363</c:v>
                </c:pt>
                <c:pt idx="119">
                  <c:v>0.91441160000249511</c:v>
                </c:pt>
                <c:pt idx="120">
                  <c:v>0.92053840000153286</c:v>
                </c:pt>
                <c:pt idx="121">
                  <c:v>0.91007920000265585</c:v>
                </c:pt>
                <c:pt idx="122">
                  <c:v>0.94895720000204165</c:v>
                </c:pt>
                <c:pt idx="123">
                  <c:v>0.87722520000170334</c:v>
                </c:pt>
                <c:pt idx="124">
                  <c:v>0.91035199999896577</c:v>
                </c:pt>
                <c:pt idx="125">
                  <c:v>0.88310320000164211</c:v>
                </c:pt>
                <c:pt idx="126">
                  <c:v>0.87524440000197501</c:v>
                </c:pt>
                <c:pt idx="127">
                  <c:v>0.8468620000021474</c:v>
                </c:pt>
                <c:pt idx="128">
                  <c:v>0.83091480000075535</c:v>
                </c:pt>
                <c:pt idx="129">
                  <c:v>0.82006560000445461</c:v>
                </c:pt>
                <c:pt idx="130">
                  <c:v>0.80772360000264598</c:v>
                </c:pt>
                <c:pt idx="131">
                  <c:v>0.80709920000299462</c:v>
                </c:pt>
                <c:pt idx="132">
                  <c:v>0.80211839999901713</c:v>
                </c:pt>
                <c:pt idx="133">
                  <c:v>0.80287440000029164</c:v>
                </c:pt>
                <c:pt idx="168">
                  <c:v>0.23022560000390513</c:v>
                </c:pt>
                <c:pt idx="181">
                  <c:v>0.11752400000113994</c:v>
                </c:pt>
                <c:pt idx="183">
                  <c:v>0.12318479999521514</c:v>
                </c:pt>
                <c:pt idx="184">
                  <c:v>0.10556999999971595</c:v>
                </c:pt>
                <c:pt idx="185">
                  <c:v>0.12057960000674939</c:v>
                </c:pt>
                <c:pt idx="186">
                  <c:v>7.0632399998430628E-2</c:v>
                </c:pt>
                <c:pt idx="188">
                  <c:v>7.3699599997780751E-2</c:v>
                </c:pt>
                <c:pt idx="195">
                  <c:v>6.7761999998765532E-2</c:v>
                </c:pt>
                <c:pt idx="196">
                  <c:v>3.1147200003033504E-2</c:v>
                </c:pt>
                <c:pt idx="198">
                  <c:v>7.4537200001941528E-2</c:v>
                </c:pt>
                <c:pt idx="200">
                  <c:v>6.8805200004135258E-2</c:v>
                </c:pt>
                <c:pt idx="201">
                  <c:v>5.2955999999539927E-2</c:v>
                </c:pt>
                <c:pt idx="202">
                  <c:v>5.3712000000814442E-2</c:v>
                </c:pt>
                <c:pt idx="204">
                  <c:v>5.9604399997624569E-2</c:v>
                </c:pt>
                <c:pt idx="206">
                  <c:v>3.8647599998512305E-2</c:v>
                </c:pt>
                <c:pt idx="208">
                  <c:v>3.1417999998666346E-2</c:v>
                </c:pt>
                <c:pt idx="210">
                  <c:v>4.7934800000803079E-2</c:v>
                </c:pt>
                <c:pt idx="211">
                  <c:v>6.3573599996743724E-2</c:v>
                </c:pt>
                <c:pt idx="212">
                  <c:v>-5.670400001690723E-3</c:v>
                </c:pt>
                <c:pt idx="213">
                  <c:v>-4.6703999978490174E-3</c:v>
                </c:pt>
                <c:pt idx="214">
                  <c:v>-4.6703999978490174E-3</c:v>
                </c:pt>
                <c:pt idx="215">
                  <c:v>-2.6703999974415638E-3</c:v>
                </c:pt>
                <c:pt idx="216">
                  <c:v>2.2236400000110734E-2</c:v>
                </c:pt>
                <c:pt idx="217">
                  <c:v>1.999239999713609E-2</c:v>
                </c:pt>
                <c:pt idx="218">
                  <c:v>2.3992399997950997E-2</c:v>
                </c:pt>
                <c:pt idx="219">
                  <c:v>2.8743599999870639E-2</c:v>
                </c:pt>
                <c:pt idx="220">
                  <c:v>1.3119200004439335E-2</c:v>
                </c:pt>
                <c:pt idx="221">
                  <c:v>1.8119200001819991E-2</c:v>
                </c:pt>
                <c:pt idx="223">
                  <c:v>5.7382399994821753E-2</c:v>
                </c:pt>
                <c:pt idx="224">
                  <c:v>1.554759999999078E-2</c:v>
                </c:pt>
                <c:pt idx="227">
                  <c:v>7.1315999957732856E-3</c:v>
                </c:pt>
                <c:pt idx="231">
                  <c:v>-2.1836000014445744E-3</c:v>
                </c:pt>
                <c:pt idx="233">
                  <c:v>1.5484000003198162E-2</c:v>
                </c:pt>
                <c:pt idx="234">
                  <c:v>1.5484000003198162E-2</c:v>
                </c:pt>
                <c:pt idx="237">
                  <c:v>9.1660000034607947E-3</c:v>
                </c:pt>
                <c:pt idx="238">
                  <c:v>7.9219999970518984E-3</c:v>
                </c:pt>
                <c:pt idx="239">
                  <c:v>5.931599996984005E-3</c:v>
                </c:pt>
                <c:pt idx="240">
                  <c:v>7.2800001362338662E-5</c:v>
                </c:pt>
                <c:pt idx="241">
                  <c:v>-2.0443999965209514E-3</c:v>
                </c:pt>
                <c:pt idx="242">
                  <c:v>3.7116000021342188E-3</c:v>
                </c:pt>
                <c:pt idx="245">
                  <c:v>7.6231999992160127E-3</c:v>
                </c:pt>
                <c:pt idx="246">
                  <c:v>1.0393600001407322E-2</c:v>
                </c:pt>
                <c:pt idx="247">
                  <c:v>-7.3432000062894076E-3</c:v>
                </c:pt>
                <c:pt idx="248">
                  <c:v>1.5919999714242294E-4</c:v>
                </c:pt>
                <c:pt idx="251">
                  <c:v>-4.4172000052640215E-3</c:v>
                </c:pt>
                <c:pt idx="252">
                  <c:v>-7.0416000016848557E-3</c:v>
                </c:pt>
                <c:pt idx="253">
                  <c:v>-2.0415999970282428E-3</c:v>
                </c:pt>
                <c:pt idx="254">
                  <c:v>1.3958399998955429E-2</c:v>
                </c:pt>
                <c:pt idx="255">
                  <c:v>-4.5534400000178721E-2</c:v>
                </c:pt>
                <c:pt idx="257">
                  <c:v>7.8604000009363517E-3</c:v>
                </c:pt>
                <c:pt idx="259">
                  <c:v>2.6480000087758526E-4</c:v>
                </c:pt>
                <c:pt idx="260">
                  <c:v>-1.5476799999305513E-2</c:v>
                </c:pt>
                <c:pt idx="261">
                  <c:v>-3.476799996860791E-3</c:v>
                </c:pt>
                <c:pt idx="263">
                  <c:v>9.532800002489239E-3</c:v>
                </c:pt>
                <c:pt idx="264">
                  <c:v>7.8639999992446974E-4</c:v>
                </c:pt>
                <c:pt idx="266">
                  <c:v>9.1319999773986638E-4</c:v>
                </c:pt>
                <c:pt idx="269">
                  <c:v>-1.0433600000396837E-2</c:v>
                </c:pt>
                <c:pt idx="270">
                  <c:v>9.5663999964017421E-3</c:v>
                </c:pt>
                <c:pt idx="271">
                  <c:v>-2.3068000009516254E-3</c:v>
                </c:pt>
                <c:pt idx="272">
                  <c:v>-1.1794799997005612E-2</c:v>
                </c:pt>
                <c:pt idx="273">
                  <c:v>-6.7947999996249564E-3</c:v>
                </c:pt>
                <c:pt idx="274">
                  <c:v>1.9755999965127558E-3</c:v>
                </c:pt>
                <c:pt idx="276">
                  <c:v>-1.1273200005234685E-2</c:v>
                </c:pt>
                <c:pt idx="278">
                  <c:v>1.2989999995625112E-2</c:v>
                </c:pt>
                <c:pt idx="280">
                  <c:v>3.2579999970039353E-3</c:v>
                </c:pt>
                <c:pt idx="281">
                  <c:v>8.5308000052464195E-3</c:v>
                </c:pt>
                <c:pt idx="283">
                  <c:v>-1.6988000061246566E-3</c:v>
                </c:pt>
                <c:pt idx="285">
                  <c:v>2.0490399998379871E-2</c:v>
                </c:pt>
                <c:pt idx="287">
                  <c:v>-2.3780000046826899E-3</c:v>
                </c:pt>
                <c:pt idx="289">
                  <c:v>1.0792000030050986E-3</c:v>
                </c:pt>
                <c:pt idx="291">
                  <c:v>1.9474000000627711E-2</c:v>
                </c:pt>
                <c:pt idx="292">
                  <c:v>5.230000002484303E-3</c:v>
                </c:pt>
                <c:pt idx="293">
                  <c:v>2.7273199993942399E-2</c:v>
                </c:pt>
                <c:pt idx="294">
                  <c:v>2.2151199998916127E-2</c:v>
                </c:pt>
                <c:pt idx="295">
                  <c:v>1.1029199995391537E-2</c:v>
                </c:pt>
                <c:pt idx="296">
                  <c:v>8.907200004614424E-3</c:v>
                </c:pt>
                <c:pt idx="298">
                  <c:v>7.0387999949161895E-3</c:v>
                </c:pt>
                <c:pt idx="299">
                  <c:v>2.4192000055336393E-3</c:v>
                </c:pt>
                <c:pt idx="301">
                  <c:v>4.6728000015718862E-3</c:v>
                </c:pt>
                <c:pt idx="302">
                  <c:v>1.1672799999359995E-2</c:v>
                </c:pt>
                <c:pt idx="303">
                  <c:v>1.8301999996765517E-2</c:v>
                </c:pt>
                <c:pt idx="304">
                  <c:v>-2.8151999940746464E-3</c:v>
                </c:pt>
                <c:pt idx="306">
                  <c:v>7.3115999985020608E-3</c:v>
                </c:pt>
                <c:pt idx="307">
                  <c:v>3.5067600001639221E-2</c:v>
                </c:pt>
                <c:pt idx="308">
                  <c:v>1.947199999995064E-2</c:v>
                </c:pt>
                <c:pt idx="309">
                  <c:v>1.4354799997818191E-2</c:v>
                </c:pt>
                <c:pt idx="312">
                  <c:v>3.7486400004127063E-2</c:v>
                </c:pt>
                <c:pt idx="314">
                  <c:v>3.1237600000167731E-2</c:v>
                </c:pt>
                <c:pt idx="315">
                  <c:v>3.4927799999422859E-2</c:v>
                </c:pt>
                <c:pt idx="317">
                  <c:v>2.9866799995943438E-2</c:v>
                </c:pt>
                <c:pt idx="319">
                  <c:v>2.7622800000244752E-2</c:v>
                </c:pt>
                <c:pt idx="320">
                  <c:v>-7.1605999983148649E-3</c:v>
                </c:pt>
                <c:pt idx="321">
                  <c:v>1.179279999632854E-2</c:v>
                </c:pt>
                <c:pt idx="322">
                  <c:v>3.9919600007124245E-2</c:v>
                </c:pt>
                <c:pt idx="323">
                  <c:v>2.5422000006074086E-2</c:v>
                </c:pt>
                <c:pt idx="324">
                  <c:v>2.5422000006074086E-2</c:v>
                </c:pt>
                <c:pt idx="325">
                  <c:v>2.5422000006074086E-2</c:v>
                </c:pt>
                <c:pt idx="326">
                  <c:v>3.8422000005084556E-2</c:v>
                </c:pt>
                <c:pt idx="327">
                  <c:v>2.4802400002954528E-2</c:v>
                </c:pt>
                <c:pt idx="328">
                  <c:v>1.213619999907678E-2</c:v>
                </c:pt>
                <c:pt idx="329">
                  <c:v>4.5213999983388931E-3</c:v>
                </c:pt>
                <c:pt idx="330">
                  <c:v>-3.5180000122636557E-4</c:v>
                </c:pt>
                <c:pt idx="331">
                  <c:v>4.8367199997301213E-2</c:v>
                </c:pt>
                <c:pt idx="332">
                  <c:v>4.2625599999155384E-2</c:v>
                </c:pt>
                <c:pt idx="333">
                  <c:v>2.8049200001987629E-2</c:v>
                </c:pt>
                <c:pt idx="334">
                  <c:v>5.2936799998860806E-2</c:v>
                </c:pt>
                <c:pt idx="335">
                  <c:v>4.1458400002738927E-2</c:v>
                </c:pt>
                <c:pt idx="336">
                  <c:v>3.1618799999705516E-2</c:v>
                </c:pt>
                <c:pt idx="337">
                  <c:v>5.836999999883119E-2</c:v>
                </c:pt>
                <c:pt idx="338">
                  <c:v>5.262840000068536E-2</c:v>
                </c:pt>
                <c:pt idx="339">
                  <c:v>6.0755200000130571E-2</c:v>
                </c:pt>
                <c:pt idx="340">
                  <c:v>5.3140399999392685E-2</c:v>
                </c:pt>
                <c:pt idx="341">
                  <c:v>5.8267200001864694E-2</c:v>
                </c:pt>
                <c:pt idx="342">
                  <c:v>7.1774399999412708E-2</c:v>
                </c:pt>
                <c:pt idx="343">
                  <c:v>2.617879999888828E-2</c:v>
                </c:pt>
                <c:pt idx="344">
                  <c:v>5.9075999997730833E-2</c:v>
                </c:pt>
                <c:pt idx="345">
                  <c:v>7.7202799999213312E-2</c:v>
                </c:pt>
                <c:pt idx="346">
                  <c:v>2.2733999998308718E-2</c:v>
                </c:pt>
                <c:pt idx="347">
                  <c:v>5.3733999993710313E-2</c:v>
                </c:pt>
                <c:pt idx="348">
                  <c:v>5.8733999998366926E-2</c:v>
                </c:pt>
                <c:pt idx="349">
                  <c:v>4.8636000006808899E-2</c:v>
                </c:pt>
                <c:pt idx="352">
                  <c:v>6.6897199998493306E-2</c:v>
                </c:pt>
                <c:pt idx="353">
                  <c:v>9.9897200001578312E-2</c:v>
                </c:pt>
                <c:pt idx="354">
                  <c:v>9.5404400002735201E-2</c:v>
                </c:pt>
                <c:pt idx="355">
                  <c:v>0.11083279999729712</c:v>
                </c:pt>
                <c:pt idx="356">
                  <c:v>0.12083279999933438</c:v>
                </c:pt>
                <c:pt idx="357">
                  <c:v>9.7842399998626206E-2</c:v>
                </c:pt>
                <c:pt idx="358">
                  <c:v>0.11247159999766154</c:v>
                </c:pt>
                <c:pt idx="359">
                  <c:v>0.11112959999445593</c:v>
                </c:pt>
                <c:pt idx="360">
                  <c:v>0.1065052000049036</c:v>
                </c:pt>
                <c:pt idx="361">
                  <c:v>0.12982120000378927</c:v>
                </c:pt>
                <c:pt idx="362">
                  <c:v>0.1550987999944482</c:v>
                </c:pt>
                <c:pt idx="363">
                  <c:v>0.13011320000077831</c:v>
                </c:pt>
                <c:pt idx="364">
                  <c:v>0.12063479999778792</c:v>
                </c:pt>
                <c:pt idx="365">
                  <c:v>0.14240040000004228</c:v>
                </c:pt>
                <c:pt idx="369">
                  <c:v>0.15429279999807477</c:v>
                </c:pt>
                <c:pt idx="370">
                  <c:v>0.11811119999765651</c:v>
                </c:pt>
                <c:pt idx="371">
                  <c:v>0.14974999999685679</c:v>
                </c:pt>
                <c:pt idx="372">
                  <c:v>0.14827159999549622</c:v>
                </c:pt>
                <c:pt idx="373">
                  <c:v>0.1559008000040194</c:v>
                </c:pt>
                <c:pt idx="374">
                  <c:v>0.16692000000330154</c:v>
                </c:pt>
                <c:pt idx="375">
                  <c:v>0.16992000000027474</c:v>
                </c:pt>
                <c:pt idx="376">
                  <c:v>0.17805159999988973</c:v>
                </c:pt>
                <c:pt idx="377">
                  <c:v>0.16468080000049667</c:v>
                </c:pt>
                <c:pt idx="378">
                  <c:v>0.17994399999588495</c:v>
                </c:pt>
                <c:pt idx="379">
                  <c:v>0.17558279999502702</c:v>
                </c:pt>
                <c:pt idx="380">
                  <c:v>0.16370959999767365</c:v>
                </c:pt>
                <c:pt idx="381">
                  <c:v>0.17834839999704855</c:v>
                </c:pt>
                <c:pt idx="382">
                  <c:v>0.18410439999570372</c:v>
                </c:pt>
                <c:pt idx="385">
                  <c:v>0.18436759999895003</c:v>
                </c:pt>
                <c:pt idx="386">
                  <c:v>0.18762599999899976</c:v>
                </c:pt>
                <c:pt idx="387">
                  <c:v>0.19264520000433549</c:v>
                </c:pt>
                <c:pt idx="389">
                  <c:v>0.20166439999593422</c:v>
                </c:pt>
                <c:pt idx="390">
                  <c:v>0.19004960000165738</c:v>
                </c:pt>
                <c:pt idx="392">
                  <c:v>0.18409280000196304</c:v>
                </c:pt>
                <c:pt idx="394">
                  <c:v>0.20628679999936139</c:v>
                </c:pt>
                <c:pt idx="395">
                  <c:v>0.21579400000337046</c:v>
                </c:pt>
                <c:pt idx="397">
                  <c:v>0.23422240000218153</c:v>
                </c:pt>
                <c:pt idx="398">
                  <c:v>0.23598800000036135</c:v>
                </c:pt>
                <c:pt idx="399">
                  <c:v>0.23878719999629539</c:v>
                </c:pt>
                <c:pt idx="401">
                  <c:v>0.24193799999920884</c:v>
                </c:pt>
                <c:pt idx="406">
                  <c:v>0.26005319999967469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4-4B2C-93E0-E41419A83663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187">
                  <c:v>6.9365999996080063E-2</c:v>
                </c:pt>
                <c:pt idx="189">
                  <c:v>6.1901799999759533E-2</c:v>
                </c:pt>
                <c:pt idx="190">
                  <c:v>5.9074800003145356E-2</c:v>
                </c:pt>
                <c:pt idx="191">
                  <c:v>5.6384399998933077E-2</c:v>
                </c:pt>
                <c:pt idx="192">
                  <c:v>5.9423400001833215E-2</c:v>
                </c:pt>
                <c:pt idx="193">
                  <c:v>5.7286799994471949E-2</c:v>
                </c:pt>
                <c:pt idx="194">
                  <c:v>5.6640399998286739E-2</c:v>
                </c:pt>
                <c:pt idx="197">
                  <c:v>4.4466599996667355E-2</c:v>
                </c:pt>
                <c:pt idx="199">
                  <c:v>4.5105200006219093E-2</c:v>
                </c:pt>
                <c:pt idx="203">
                  <c:v>3.807760000199778E-2</c:v>
                </c:pt>
                <c:pt idx="205">
                  <c:v>3.453359999548411E-2</c:v>
                </c:pt>
                <c:pt idx="207">
                  <c:v>2.884240000275895E-2</c:v>
                </c:pt>
                <c:pt idx="209">
                  <c:v>3.0098400005954318E-2</c:v>
                </c:pt>
                <c:pt idx="222">
                  <c:v>2.1399600002041552E-2</c:v>
                </c:pt>
                <c:pt idx="225">
                  <c:v>1.6952400001173373E-2</c:v>
                </c:pt>
                <c:pt idx="226">
                  <c:v>1.5593600001011509E-2</c:v>
                </c:pt>
                <c:pt idx="228">
                  <c:v>9.0583999990485609E-3</c:v>
                </c:pt>
                <c:pt idx="229">
                  <c:v>4.1995999999926426E-3</c:v>
                </c:pt>
                <c:pt idx="230">
                  <c:v>5.2708000002894551E-3</c:v>
                </c:pt>
                <c:pt idx="232">
                  <c:v>-6.7768000008072704E-3</c:v>
                </c:pt>
                <c:pt idx="235">
                  <c:v>2.0040000526932999E-4</c:v>
                </c:pt>
                <c:pt idx="236">
                  <c:v>9.2147999966982752E-3</c:v>
                </c:pt>
                <c:pt idx="243">
                  <c:v>5.3308000060496852E-3</c:v>
                </c:pt>
                <c:pt idx="244">
                  <c:v>1.6231999979936518E-3</c:v>
                </c:pt>
                <c:pt idx="249">
                  <c:v>-9.6775999991223216E-3</c:v>
                </c:pt>
                <c:pt idx="250">
                  <c:v>-1.5975999995134771E-3</c:v>
                </c:pt>
                <c:pt idx="256">
                  <c:v>8.6040000314824283E-4</c:v>
                </c:pt>
                <c:pt idx="258">
                  <c:v>-1.1661600001389161E-2</c:v>
                </c:pt>
                <c:pt idx="262">
                  <c:v>-1.498800003901124E-3</c:v>
                </c:pt>
                <c:pt idx="265">
                  <c:v>2.7864000003319234E-3</c:v>
                </c:pt>
                <c:pt idx="267">
                  <c:v>0</c:v>
                </c:pt>
                <c:pt idx="268">
                  <c:v>3.0000002880115062E-5</c:v>
                </c:pt>
                <c:pt idx="275">
                  <c:v>-3.9487999965786003E-3</c:v>
                </c:pt>
                <c:pt idx="277">
                  <c:v>-2.6600000273901969E-4</c:v>
                </c:pt>
                <c:pt idx="279">
                  <c:v>8.8459999969927594E-3</c:v>
                </c:pt>
                <c:pt idx="282">
                  <c:v>1.1530800002219621E-2</c:v>
                </c:pt>
                <c:pt idx="284">
                  <c:v>3.3375999992131256E-3</c:v>
                </c:pt>
                <c:pt idx="286">
                  <c:v>5.6464000008418225E-3</c:v>
                </c:pt>
                <c:pt idx="288">
                  <c:v>7.7214000048115849E-3</c:v>
                </c:pt>
                <c:pt idx="290">
                  <c:v>1.3473999999405351E-2</c:v>
                </c:pt>
                <c:pt idx="297">
                  <c:v>1.8607199999678414E-2</c:v>
                </c:pt>
                <c:pt idx="300">
                  <c:v>6.419199999072589E-3</c:v>
                </c:pt>
                <c:pt idx="305">
                  <c:v>1.4184800005750731E-2</c:v>
                </c:pt>
                <c:pt idx="310">
                  <c:v>2.4354799999855459E-2</c:v>
                </c:pt>
                <c:pt idx="311">
                  <c:v>2.4984000003314577E-2</c:v>
                </c:pt>
                <c:pt idx="313">
                  <c:v>2.5437600001168903E-2</c:v>
                </c:pt>
                <c:pt idx="316">
                  <c:v>3.9927799996803515E-2</c:v>
                </c:pt>
                <c:pt idx="318">
                  <c:v>2.9866799995943438E-2</c:v>
                </c:pt>
                <c:pt idx="350">
                  <c:v>7.3367199998756405E-2</c:v>
                </c:pt>
                <c:pt idx="351">
                  <c:v>7.3377200002141763E-2</c:v>
                </c:pt>
                <c:pt idx="366">
                  <c:v>0.14165160000266042</c:v>
                </c:pt>
                <c:pt idx="367">
                  <c:v>0.14366600000357721</c:v>
                </c:pt>
                <c:pt idx="368">
                  <c:v>0.1531537999981083</c:v>
                </c:pt>
                <c:pt idx="409">
                  <c:v>0.28372339999623364</c:v>
                </c:pt>
                <c:pt idx="411">
                  <c:v>0.29423959999985527</c:v>
                </c:pt>
                <c:pt idx="413">
                  <c:v>0.30153439999412512</c:v>
                </c:pt>
                <c:pt idx="424">
                  <c:v>0.3496242000037455</c:v>
                </c:pt>
                <c:pt idx="435">
                  <c:v>0.40385000000242144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4-4B2C-93E0-E41419A83663}"/>
            </c:ext>
          </c:extLst>
        </c:ser>
        <c:ser>
          <c:idx val="3"/>
          <c:order val="3"/>
          <c:tx>
            <c:strRef>
              <c:f>'Active 2'!$K$20:$K$20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383">
                  <c:v>0.1733408000000054</c:v>
                </c:pt>
                <c:pt idx="384">
                  <c:v>0.18044080000254326</c:v>
                </c:pt>
                <c:pt idx="388">
                  <c:v>0.18831320000026608</c:v>
                </c:pt>
                <c:pt idx="391">
                  <c:v>0.19477120000374271</c:v>
                </c:pt>
                <c:pt idx="393">
                  <c:v>0.20014439999795286</c:v>
                </c:pt>
                <c:pt idx="396">
                  <c:v>0.21809120000398252</c:v>
                </c:pt>
                <c:pt idx="400">
                  <c:v>0.24369679999654181</c:v>
                </c:pt>
                <c:pt idx="402">
                  <c:v>0.24844519999896875</c:v>
                </c:pt>
                <c:pt idx="403">
                  <c:v>0.24635200000193436</c:v>
                </c:pt>
                <c:pt idx="404">
                  <c:v>0.25625199999922188</c:v>
                </c:pt>
                <c:pt idx="407">
                  <c:v>0.27693120000185445</c:v>
                </c:pt>
                <c:pt idx="408">
                  <c:v>0.27682359999744222</c:v>
                </c:pt>
                <c:pt idx="410">
                  <c:v>0.28878399999666726</c:v>
                </c:pt>
                <c:pt idx="412">
                  <c:v>0.30075159999978496</c:v>
                </c:pt>
                <c:pt idx="414">
                  <c:v>0.30906559999857564</c:v>
                </c:pt>
                <c:pt idx="415">
                  <c:v>0.31203400000231341</c:v>
                </c:pt>
                <c:pt idx="416">
                  <c:v>0.31726999999955297</c:v>
                </c:pt>
                <c:pt idx="417">
                  <c:v>0.31846999999834225</c:v>
                </c:pt>
                <c:pt idx="418">
                  <c:v>0.31879919999482809</c:v>
                </c:pt>
                <c:pt idx="419">
                  <c:v>0.32335000000603031</c:v>
                </c:pt>
                <c:pt idx="420">
                  <c:v>0.33021559999906458</c:v>
                </c:pt>
                <c:pt idx="421">
                  <c:v>0.33601040000212379</c:v>
                </c:pt>
                <c:pt idx="422">
                  <c:v>0.34230519999982789</c:v>
                </c:pt>
                <c:pt idx="423">
                  <c:v>0.34775359999912325</c:v>
                </c:pt>
                <c:pt idx="425">
                  <c:v>0.3533263999997871</c:v>
                </c:pt>
                <c:pt idx="426">
                  <c:v>0.3571384000024409</c:v>
                </c:pt>
                <c:pt idx="427">
                  <c:v>0.36286239999753889</c:v>
                </c:pt>
                <c:pt idx="428">
                  <c:v>0.37284000000363449</c:v>
                </c:pt>
                <c:pt idx="429">
                  <c:v>0.37784200000169221</c:v>
                </c:pt>
                <c:pt idx="430">
                  <c:v>0.3837439999988419</c:v>
                </c:pt>
                <c:pt idx="432">
                  <c:v>0.39725760000146693</c:v>
                </c:pt>
                <c:pt idx="433">
                  <c:v>0.39725760000146693</c:v>
                </c:pt>
                <c:pt idx="434">
                  <c:v>0.40144040000450332</c:v>
                </c:pt>
                <c:pt idx="436">
                  <c:v>0.41336880000017118</c:v>
                </c:pt>
                <c:pt idx="437">
                  <c:v>0.42369480000343174</c:v>
                </c:pt>
                <c:pt idx="438">
                  <c:v>0.44444439999642782</c:v>
                </c:pt>
                <c:pt idx="439">
                  <c:v>0.44444439999642782</c:v>
                </c:pt>
                <c:pt idx="440">
                  <c:v>0.44444439999642782</c:v>
                </c:pt>
                <c:pt idx="441">
                  <c:v>0.45338759999867762</c:v>
                </c:pt>
                <c:pt idx="442">
                  <c:v>0.45444360000692541</c:v>
                </c:pt>
                <c:pt idx="443">
                  <c:v>0.45775319999665953</c:v>
                </c:pt>
                <c:pt idx="444">
                  <c:v>0.48064639999938663</c:v>
                </c:pt>
                <c:pt idx="445">
                  <c:v>0.49902960000326857</c:v>
                </c:pt>
                <c:pt idx="446">
                  <c:v>0.51132119999965653</c:v>
                </c:pt>
                <c:pt idx="447">
                  <c:v>0.51781519999349257</c:v>
                </c:pt>
                <c:pt idx="448">
                  <c:v>0.54070080000383314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4-4B2C-93E0-E41419A83663}"/>
            </c:ext>
          </c:extLst>
        </c:ser>
        <c:ser>
          <c:idx val="4"/>
          <c:order val="4"/>
          <c:tx>
            <c:strRef>
              <c:f>'Active 2'!$L$20:$L$20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4-4B2C-93E0-E41419A836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4-4B2C-93E0-E41419A836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4-4B2C-93E0-E41419A8366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-1.3383001020218397</c:v>
                </c:pt>
                <c:pt idx="1">
                  <c:v>-1.2966625701637196</c:v>
                </c:pt>
                <c:pt idx="2">
                  <c:v>-1.2955059720565494</c:v>
                </c:pt>
                <c:pt idx="3">
                  <c:v>-1.2411458610195591</c:v>
                </c:pt>
                <c:pt idx="4">
                  <c:v>-1.2288088145430791</c:v>
                </c:pt>
                <c:pt idx="5">
                  <c:v>-1.2284232818406891</c:v>
                </c:pt>
                <c:pt idx="6">
                  <c:v>-1.2227688022056358</c:v>
                </c:pt>
                <c:pt idx="7">
                  <c:v>-1.2105602666299524</c:v>
                </c:pt>
                <c:pt idx="8">
                  <c:v>-1.2104317557291557</c:v>
                </c:pt>
                <c:pt idx="9">
                  <c:v>-1.1953959803359455</c:v>
                </c:pt>
                <c:pt idx="10">
                  <c:v>-1.185629151875399</c:v>
                </c:pt>
                <c:pt idx="11">
                  <c:v>-1.1834444665618555</c:v>
                </c:pt>
                <c:pt idx="12">
                  <c:v>-1.1794606286371589</c:v>
                </c:pt>
                <c:pt idx="13">
                  <c:v>-1.1712359309861722</c:v>
                </c:pt>
                <c:pt idx="14">
                  <c:v>-1.1704648655813921</c:v>
                </c:pt>
                <c:pt idx="15">
                  <c:v>-1.1687942238710354</c:v>
                </c:pt>
                <c:pt idx="16">
                  <c:v>-1.1680231584662555</c:v>
                </c:pt>
                <c:pt idx="17">
                  <c:v>-1.1663525167558988</c:v>
                </c:pt>
                <c:pt idx="18">
                  <c:v>-1.1558146228905721</c:v>
                </c:pt>
                <c:pt idx="19">
                  <c:v>-1.1532444048746386</c:v>
                </c:pt>
                <c:pt idx="20">
                  <c:v>-1.1520878067674687</c:v>
                </c:pt>
                <c:pt idx="21">
                  <c:v>-1.1515737631642819</c:v>
                </c:pt>
                <c:pt idx="22">
                  <c:v>-1.1513167413626888</c:v>
                </c:pt>
                <c:pt idx="23">
                  <c:v>-1.1499031214539255</c:v>
                </c:pt>
                <c:pt idx="24">
                  <c:v>-1.1483609906443655</c:v>
                </c:pt>
                <c:pt idx="25">
                  <c:v>-1.1479754579419754</c:v>
                </c:pt>
                <c:pt idx="26">
                  <c:v>-1.1475899252395854</c:v>
                </c:pt>
                <c:pt idx="27">
                  <c:v>-1.1474614143387887</c:v>
                </c:pt>
                <c:pt idx="28">
                  <c:v>-1.1470758816363986</c:v>
                </c:pt>
                <c:pt idx="29">
                  <c:v>-1.1466903489340088</c:v>
                </c:pt>
                <c:pt idx="30">
                  <c:v>-1.1454052399260419</c:v>
                </c:pt>
                <c:pt idx="31">
                  <c:v>-1.1438631091164819</c:v>
                </c:pt>
                <c:pt idx="32">
                  <c:v>-1.1436060873148888</c:v>
                </c:pt>
                <c:pt idx="33">
                  <c:v>-1.1432205546124987</c:v>
                </c:pt>
                <c:pt idx="34">
                  <c:v>-1.1419354456045321</c:v>
                </c:pt>
                <c:pt idx="35">
                  <c:v>-1.1401362929933787</c:v>
                </c:pt>
                <c:pt idx="36">
                  <c:v>-1.1383371403822253</c:v>
                </c:pt>
                <c:pt idx="37">
                  <c:v>-1.1374375640766488</c:v>
                </c:pt>
                <c:pt idx="38">
                  <c:v>-1.1361524550686819</c:v>
                </c:pt>
                <c:pt idx="39">
                  <c:v>-1.1319115953423919</c:v>
                </c:pt>
                <c:pt idx="40">
                  <c:v>-1.131140529937612</c:v>
                </c:pt>
                <c:pt idx="41">
                  <c:v>-1.1262571157073387</c:v>
                </c:pt>
                <c:pt idx="42">
                  <c:v>-1.1260000939057453</c:v>
                </c:pt>
                <c:pt idx="43">
                  <c:v>-1.1242009412945919</c:v>
                </c:pt>
                <c:pt idx="44">
                  <c:v>-1.1235583867906085</c:v>
                </c:pt>
                <c:pt idx="45">
                  <c:v>-1.1235583867906085</c:v>
                </c:pt>
                <c:pt idx="46">
                  <c:v>-1.1209881687746752</c:v>
                </c:pt>
                <c:pt idx="47">
                  <c:v>-1.1189319943619285</c:v>
                </c:pt>
                <c:pt idx="48">
                  <c:v>-1.1172613526515718</c:v>
                </c:pt>
                <c:pt idx="49">
                  <c:v>-1.1163617763459952</c:v>
                </c:pt>
                <c:pt idx="50">
                  <c:v>-1.1136630474292653</c:v>
                </c:pt>
                <c:pt idx="51">
                  <c:v>-1.1121209166197052</c:v>
                </c:pt>
                <c:pt idx="52">
                  <c:v>-1.1113498512149251</c:v>
                </c:pt>
                <c:pt idx="53">
                  <c:v>-1.1103217640085519</c:v>
                </c:pt>
                <c:pt idx="54">
                  <c:v>-1.1095506986037718</c:v>
                </c:pt>
                <c:pt idx="55">
                  <c:v>-1.1087796331989919</c:v>
                </c:pt>
                <c:pt idx="56">
                  <c:v>-1.1086511222981952</c:v>
                </c:pt>
                <c:pt idx="57">
                  <c:v>-1.1071089914886352</c:v>
                </c:pt>
                <c:pt idx="58">
                  <c:v>-1.1054383497782785</c:v>
                </c:pt>
                <c:pt idx="59">
                  <c:v>-1.1050528170758884</c:v>
                </c:pt>
                <c:pt idx="60">
                  <c:v>-1.1046672843734986</c:v>
                </c:pt>
                <c:pt idx="61">
                  <c:v>-1.1031251535639384</c:v>
                </c:pt>
                <c:pt idx="62">
                  <c:v>-1.1029966426631419</c:v>
                </c:pt>
                <c:pt idx="63">
                  <c:v>-1.1026111099607518</c:v>
                </c:pt>
                <c:pt idx="64">
                  <c:v>-1.1015830227543786</c:v>
                </c:pt>
                <c:pt idx="65">
                  <c:v>-1.1000408919448184</c:v>
                </c:pt>
                <c:pt idx="66">
                  <c:v>-1.0999123810440219</c:v>
                </c:pt>
                <c:pt idx="67">
                  <c:v>-1.0987557829368519</c:v>
                </c:pt>
                <c:pt idx="68">
                  <c:v>-1.098627272036055</c:v>
                </c:pt>
                <c:pt idx="69">
                  <c:v>-1.0974706739288851</c:v>
                </c:pt>
                <c:pt idx="70">
                  <c:v>-1.0974706739288851</c:v>
                </c:pt>
                <c:pt idx="71">
                  <c:v>-1.0969566303256983</c:v>
                </c:pt>
                <c:pt idx="72">
                  <c:v>-1.0965710976233085</c:v>
                </c:pt>
                <c:pt idx="73">
                  <c:v>-1.0945149232105618</c:v>
                </c:pt>
                <c:pt idx="74">
                  <c:v>-1.0911736397898484</c:v>
                </c:pt>
                <c:pt idx="75">
                  <c:v>-1.0891174653771016</c:v>
                </c:pt>
                <c:pt idx="76">
                  <c:v>-1.0889889544763052</c:v>
                </c:pt>
                <c:pt idx="77">
                  <c:v>-1.0882178890715251</c:v>
                </c:pt>
                <c:pt idx="78">
                  <c:v>-1.0878323563691352</c:v>
                </c:pt>
                <c:pt idx="79">
                  <c:v>-1.0857761819563883</c:v>
                </c:pt>
                <c:pt idx="80">
                  <c:v>-1.0842340511468285</c:v>
                </c:pt>
                <c:pt idx="81">
                  <c:v>-1.0826919203372682</c:v>
                </c:pt>
                <c:pt idx="82">
                  <c:v>-1.0810212786269116</c:v>
                </c:pt>
                <c:pt idx="83">
                  <c:v>-1.0797361696189451</c:v>
                </c:pt>
                <c:pt idx="84">
                  <c:v>-1.0793506369165549</c:v>
                </c:pt>
                <c:pt idx="85">
                  <c:v>-1.0784510606109783</c:v>
                </c:pt>
                <c:pt idx="86">
                  <c:v>-1.0771659516030117</c:v>
                </c:pt>
                <c:pt idx="87">
                  <c:v>-1.0767804189006216</c:v>
                </c:pt>
                <c:pt idx="88">
                  <c:v>-1.0763948861982318</c:v>
                </c:pt>
                <c:pt idx="89">
                  <c:v>-1.0700978520591948</c:v>
                </c:pt>
                <c:pt idx="90">
                  <c:v>-1.0695838084560083</c:v>
                </c:pt>
                <c:pt idx="91">
                  <c:v>-1.0675276340432616</c:v>
                </c:pt>
                <c:pt idx="92">
                  <c:v>-1.0667565686384817</c:v>
                </c:pt>
                <c:pt idx="93">
                  <c:v>-1.066628057737685</c:v>
                </c:pt>
                <c:pt idx="94">
                  <c:v>-1.065471459630515</c:v>
                </c:pt>
                <c:pt idx="95">
                  <c:v>-1.065471459630515</c:v>
                </c:pt>
                <c:pt idx="96">
                  <c:v>-1.0649574160273283</c:v>
                </c:pt>
                <c:pt idx="97">
                  <c:v>-1.0649574160273283</c:v>
                </c:pt>
                <c:pt idx="98">
                  <c:v>-1.0640578397217517</c:v>
                </c:pt>
                <c:pt idx="99">
                  <c:v>-1.0625157089121915</c:v>
                </c:pt>
                <c:pt idx="100">
                  <c:v>-1.0621301762098017</c:v>
                </c:pt>
                <c:pt idx="101">
                  <c:v>-1.0612305999042251</c:v>
                </c:pt>
                <c:pt idx="102">
                  <c:v>-1.0612305999042251</c:v>
                </c:pt>
                <c:pt idx="103">
                  <c:v>-1.0608450672018348</c:v>
                </c:pt>
                <c:pt idx="104">
                  <c:v>-1.0603310235986483</c:v>
                </c:pt>
                <c:pt idx="105">
                  <c:v>-1.0595599581938684</c:v>
                </c:pt>
                <c:pt idx="106">
                  <c:v>-1.0595599581938684</c:v>
                </c:pt>
                <c:pt idx="107">
                  <c:v>-1.057375272880325</c:v>
                </c:pt>
                <c:pt idx="108">
                  <c:v>-1.0569897401779349</c:v>
                </c:pt>
                <c:pt idx="109">
                  <c:v>-1.0532629240548315</c:v>
                </c:pt>
                <c:pt idx="110">
                  <c:v>-1.0510782387412883</c:v>
                </c:pt>
                <c:pt idx="111">
                  <c:v>-1.0494075970309316</c:v>
                </c:pt>
                <c:pt idx="112">
                  <c:v>-1.0446526937014549</c:v>
                </c:pt>
                <c:pt idx="113">
                  <c:v>-1.0422109865863183</c:v>
                </c:pt>
                <c:pt idx="114">
                  <c:v>-1.0401548121735715</c:v>
                </c:pt>
                <c:pt idx="115">
                  <c:v>-1.0330867126297547</c:v>
                </c:pt>
                <c:pt idx="116">
                  <c:v>-1.0292313856058548</c:v>
                </c:pt>
                <c:pt idx="117">
                  <c:v>-1.0279462765978882</c:v>
                </c:pt>
                <c:pt idx="118">
                  <c:v>-1.0265326566891249</c:v>
                </c:pt>
                <c:pt idx="119">
                  <c:v>-1.0262756348875315</c:v>
                </c:pt>
                <c:pt idx="120">
                  <c:v>-1.0258901021851414</c:v>
                </c:pt>
                <c:pt idx="121">
                  <c:v>-1.0171513609309679</c:v>
                </c:pt>
                <c:pt idx="122">
                  <c:v>-1.0165088064269847</c:v>
                </c:pt>
                <c:pt idx="123">
                  <c:v>-1.0126534794030846</c:v>
                </c:pt>
                <c:pt idx="124">
                  <c:v>-1.0122679467006948</c:v>
                </c:pt>
                <c:pt idx="125">
                  <c:v>-1.0120109248991014</c:v>
                </c:pt>
                <c:pt idx="126">
                  <c:v>-1.0085411305775913</c:v>
                </c:pt>
                <c:pt idx="127">
                  <c:v>-0.98335299402144449</c:v>
                </c:pt>
                <c:pt idx="128">
                  <c:v>-0.97204403475133783</c:v>
                </c:pt>
                <c:pt idx="129">
                  <c:v>-0.96651806601708112</c:v>
                </c:pt>
                <c:pt idx="130">
                  <c:v>-0.95944996647326442</c:v>
                </c:pt>
                <c:pt idx="131">
                  <c:v>-0.95932145557246773</c:v>
                </c:pt>
                <c:pt idx="132">
                  <c:v>-0.95520910674697435</c:v>
                </c:pt>
                <c:pt idx="133">
                  <c:v>-0.95392399773900771</c:v>
                </c:pt>
                <c:pt idx="134">
                  <c:v>-0.8446897320618405</c:v>
                </c:pt>
                <c:pt idx="135">
                  <c:v>-0.84456122116104382</c:v>
                </c:pt>
                <c:pt idx="136">
                  <c:v>-0.83826418702200711</c:v>
                </c:pt>
                <c:pt idx="137">
                  <c:v>-0.83235268558536046</c:v>
                </c:pt>
                <c:pt idx="138">
                  <c:v>-0.83196715288297041</c:v>
                </c:pt>
                <c:pt idx="139">
                  <c:v>-0.82399947703357701</c:v>
                </c:pt>
                <c:pt idx="140">
                  <c:v>-0.79778325327105692</c:v>
                </c:pt>
                <c:pt idx="141">
                  <c:v>-0.7916147300328169</c:v>
                </c:pt>
                <c:pt idx="142">
                  <c:v>-0.78621727219935689</c:v>
                </c:pt>
                <c:pt idx="143">
                  <c:v>-0.77799257454837012</c:v>
                </c:pt>
                <c:pt idx="144">
                  <c:v>-0.77773555274677686</c:v>
                </c:pt>
                <c:pt idx="145">
                  <c:v>-0.77722150914359012</c:v>
                </c:pt>
                <c:pt idx="146">
                  <c:v>-0.77696448734199686</c:v>
                </c:pt>
                <c:pt idx="147">
                  <c:v>-0.77606491103642017</c:v>
                </c:pt>
                <c:pt idx="148">
                  <c:v>-0.7630853100559567</c:v>
                </c:pt>
                <c:pt idx="149">
                  <c:v>-0.75576018871054673</c:v>
                </c:pt>
                <c:pt idx="150">
                  <c:v>-0.74689293655557665</c:v>
                </c:pt>
                <c:pt idx="151">
                  <c:v>-0.74612187115079665</c:v>
                </c:pt>
                <c:pt idx="152">
                  <c:v>-0.69304686912177305</c:v>
                </c:pt>
                <c:pt idx="153">
                  <c:v>-0.67968173543891963</c:v>
                </c:pt>
                <c:pt idx="154">
                  <c:v>-0.67929620273652969</c:v>
                </c:pt>
                <c:pt idx="155">
                  <c:v>-0.679167691835733</c:v>
                </c:pt>
                <c:pt idx="156">
                  <c:v>-0.55168487824543899</c:v>
                </c:pt>
                <c:pt idx="157">
                  <c:v>-0.53035206871319218</c:v>
                </c:pt>
                <c:pt idx="158">
                  <c:v>-0.52829589430044555</c:v>
                </c:pt>
                <c:pt idx="159">
                  <c:v>-0.52778185069725891</c:v>
                </c:pt>
                <c:pt idx="160">
                  <c:v>-0.5270107852924788</c:v>
                </c:pt>
                <c:pt idx="161">
                  <c:v>-0.52649674168929228</c:v>
                </c:pt>
                <c:pt idx="162">
                  <c:v>-0.5144167170144055</c:v>
                </c:pt>
                <c:pt idx="163">
                  <c:v>-0.51313160800643876</c:v>
                </c:pt>
                <c:pt idx="164">
                  <c:v>-0.51184649899847212</c:v>
                </c:pt>
                <c:pt idx="165">
                  <c:v>-0.51184649899847212</c:v>
                </c:pt>
                <c:pt idx="166">
                  <c:v>-0.50632053026421542</c:v>
                </c:pt>
                <c:pt idx="167">
                  <c:v>-0.50516393215704536</c:v>
                </c:pt>
                <c:pt idx="168">
                  <c:v>-0.50387882314907873</c:v>
                </c:pt>
                <c:pt idx="169">
                  <c:v>-0.49925243072039871</c:v>
                </c:pt>
                <c:pt idx="170">
                  <c:v>-0.49912391981960208</c:v>
                </c:pt>
                <c:pt idx="171">
                  <c:v>-0.49822434351402539</c:v>
                </c:pt>
                <c:pt idx="172">
                  <c:v>-0.49668221270446539</c:v>
                </c:pt>
                <c:pt idx="173">
                  <c:v>-0.49192730937498869</c:v>
                </c:pt>
                <c:pt idx="174">
                  <c:v>-0.49128475487100537</c:v>
                </c:pt>
                <c:pt idx="175">
                  <c:v>-0.49115624397020868</c:v>
                </c:pt>
                <c:pt idx="176">
                  <c:v>-0.48794347145029199</c:v>
                </c:pt>
                <c:pt idx="177">
                  <c:v>-0.48627282973993535</c:v>
                </c:pt>
                <c:pt idx="178">
                  <c:v>-0.48190345911284865</c:v>
                </c:pt>
                <c:pt idx="179">
                  <c:v>-0.46969492353716524</c:v>
                </c:pt>
                <c:pt idx="180">
                  <c:v>-0.43692464383401508</c:v>
                </c:pt>
                <c:pt idx="181">
                  <c:v>-0.3864198598209248</c:v>
                </c:pt>
                <c:pt idx="182">
                  <c:v>-0.3852632617137548</c:v>
                </c:pt>
                <c:pt idx="183">
                  <c:v>-0.35197893840741801</c:v>
                </c:pt>
                <c:pt idx="184">
                  <c:v>-0.34979425309387463</c:v>
                </c:pt>
                <c:pt idx="185">
                  <c:v>-0.34773807868112794</c:v>
                </c:pt>
                <c:pt idx="186">
                  <c:v>-0.33642911941102127</c:v>
                </c:pt>
                <c:pt idx="187">
                  <c:v>-0.32923250896640788</c:v>
                </c:pt>
                <c:pt idx="188">
                  <c:v>-0.32203589852179448</c:v>
                </c:pt>
                <c:pt idx="189">
                  <c:v>-0.31888738145227613</c:v>
                </c:pt>
                <c:pt idx="190">
                  <c:v>-0.31663844068833447</c:v>
                </c:pt>
                <c:pt idx="191">
                  <c:v>-0.31458226627558783</c:v>
                </c:pt>
                <c:pt idx="192">
                  <c:v>-0.31426098902359612</c:v>
                </c:pt>
                <c:pt idx="193">
                  <c:v>-0.31406822267240109</c:v>
                </c:pt>
                <c:pt idx="194">
                  <c:v>-0.31329715726762108</c:v>
                </c:pt>
                <c:pt idx="195">
                  <c:v>-0.30867076483894107</c:v>
                </c:pt>
                <c:pt idx="196">
                  <c:v>-0.30648607952539775</c:v>
                </c:pt>
                <c:pt idx="197">
                  <c:v>-0.30500820416623609</c:v>
                </c:pt>
                <c:pt idx="198">
                  <c:v>-0.30327330700548105</c:v>
                </c:pt>
                <c:pt idx="199">
                  <c:v>-0.29941797998158104</c:v>
                </c:pt>
                <c:pt idx="200">
                  <c:v>-0.29941797998158104</c:v>
                </c:pt>
                <c:pt idx="201">
                  <c:v>-0.29389201124732434</c:v>
                </c:pt>
                <c:pt idx="202">
                  <c:v>-0.2926069022393577</c:v>
                </c:pt>
                <c:pt idx="203">
                  <c:v>-0.28926561881864432</c:v>
                </c:pt>
                <c:pt idx="204">
                  <c:v>-0.28888008611625432</c:v>
                </c:pt>
                <c:pt idx="205">
                  <c:v>-0.28798050981067769</c:v>
                </c:pt>
                <c:pt idx="206">
                  <c:v>-0.27962730125889429</c:v>
                </c:pt>
                <c:pt idx="207">
                  <c:v>-0.27538644153260428</c:v>
                </c:pt>
                <c:pt idx="209">
                  <c:v>-0.27410133252463759</c:v>
                </c:pt>
                <c:pt idx="210">
                  <c:v>-0.27165962540950095</c:v>
                </c:pt>
                <c:pt idx="211">
                  <c:v>-0.26870387469117757</c:v>
                </c:pt>
                <c:pt idx="212">
                  <c:v>-0.26741876568321088</c:v>
                </c:pt>
                <c:pt idx="213">
                  <c:v>-0.26741876568321088</c:v>
                </c:pt>
                <c:pt idx="214">
                  <c:v>-0.26741876568321088</c:v>
                </c:pt>
                <c:pt idx="215">
                  <c:v>-0.26741876568321088</c:v>
                </c:pt>
                <c:pt idx="219">
                  <c:v>-0.25906555713142754</c:v>
                </c:pt>
                <c:pt idx="222">
                  <c:v>-0.25778044812346085</c:v>
                </c:pt>
                <c:pt idx="223">
                  <c:v>-0.25610980641310416</c:v>
                </c:pt>
                <c:pt idx="225">
                  <c:v>-0.24647148885335413</c:v>
                </c:pt>
                <c:pt idx="226">
                  <c:v>-0.24300169453184409</c:v>
                </c:pt>
                <c:pt idx="228">
                  <c:v>-0.22912251724580401</c:v>
                </c:pt>
                <c:pt idx="230">
                  <c:v>-0.1996935209633672</c:v>
                </c:pt>
                <c:pt idx="231">
                  <c:v>-0.18992669250282049</c:v>
                </c:pt>
                <c:pt idx="235">
                  <c:v>-0.17193516639128706</c:v>
                </c:pt>
                <c:pt idx="244">
                  <c:v>-0.15098788956143028</c:v>
                </c:pt>
                <c:pt idx="250">
                  <c:v>-0.13402445065627022</c:v>
                </c:pt>
                <c:pt idx="256">
                  <c:v>-0.12695635111245351</c:v>
                </c:pt>
                <c:pt idx="262">
                  <c:v>-0.11821760985828013</c:v>
                </c:pt>
                <c:pt idx="265">
                  <c:v>-0.11603292454473678</c:v>
                </c:pt>
                <c:pt idx="274">
                  <c:v>-0.10228225815949338</c:v>
                </c:pt>
                <c:pt idx="275">
                  <c:v>-0.10215374725869671</c:v>
                </c:pt>
                <c:pt idx="277">
                  <c:v>-0.10048310554834003</c:v>
                </c:pt>
                <c:pt idx="282">
                  <c:v>-9.0459255286199983E-2</c:v>
                </c:pt>
                <c:pt idx="286">
                  <c:v>-7.105410926590322E-2</c:v>
                </c:pt>
                <c:pt idx="288">
                  <c:v>-6.3022177966111509E-2</c:v>
                </c:pt>
                <c:pt idx="290">
                  <c:v>-4.9078745229673107E-2</c:v>
                </c:pt>
                <c:pt idx="297">
                  <c:v>-3.6613187852396381E-2</c:v>
                </c:pt>
                <c:pt idx="300">
                  <c:v>-3.404296983646303E-2</c:v>
                </c:pt>
                <c:pt idx="305">
                  <c:v>-3.0701686415749677E-2</c:v>
                </c:pt>
                <c:pt idx="309">
                  <c:v>-2.1063368855999631E-2</c:v>
                </c:pt>
                <c:pt idx="311">
                  <c:v>-2.0163792550422957E-2</c:v>
                </c:pt>
                <c:pt idx="313">
                  <c:v>-1.9392727145642955E-2</c:v>
                </c:pt>
                <c:pt idx="315">
                  <c:v>-1.8814428092057953E-2</c:v>
                </c:pt>
                <c:pt idx="318">
                  <c:v>-1.849315084006628E-2</c:v>
                </c:pt>
                <c:pt idx="335">
                  <c:v>2.7899284347530612E-2</c:v>
                </c:pt>
                <c:pt idx="339">
                  <c:v>3.7923134609670672E-2</c:v>
                </c:pt>
                <c:pt idx="340">
                  <c:v>4.0107819923214022E-2</c:v>
                </c:pt>
                <c:pt idx="341">
                  <c:v>4.0493352625604023E-2</c:v>
                </c:pt>
                <c:pt idx="351">
                  <c:v>6.9408305304854173E-2</c:v>
                </c:pt>
                <c:pt idx="373">
                  <c:v>0.17620086386688472</c:v>
                </c:pt>
                <c:pt idx="376">
                  <c:v>0.18172683260114142</c:v>
                </c:pt>
                <c:pt idx="377">
                  <c:v>0.18262640890671805</c:v>
                </c:pt>
                <c:pt idx="378">
                  <c:v>0.18545364872424475</c:v>
                </c:pt>
                <c:pt idx="379">
                  <c:v>0.18840939944256813</c:v>
                </c:pt>
                <c:pt idx="381">
                  <c:v>0.19175068286328145</c:v>
                </c:pt>
                <c:pt idx="382">
                  <c:v>0.19303579187124814</c:v>
                </c:pt>
                <c:pt idx="384">
                  <c:v>0.19547749898638478</c:v>
                </c:pt>
                <c:pt idx="386">
                  <c:v>0.19766218429992816</c:v>
                </c:pt>
                <c:pt idx="392">
                  <c:v>0.21732435212181828</c:v>
                </c:pt>
                <c:pt idx="394">
                  <c:v>0.23210310571343501</c:v>
                </c:pt>
                <c:pt idx="395">
                  <c:v>0.23364523652299501</c:v>
                </c:pt>
                <c:pt idx="396">
                  <c:v>0.23840013985247172</c:v>
                </c:pt>
                <c:pt idx="397">
                  <c:v>0.24508270669389837</c:v>
                </c:pt>
                <c:pt idx="398">
                  <c:v>0.24842399011461175</c:v>
                </c:pt>
                <c:pt idx="399">
                  <c:v>0.25896188397993847</c:v>
                </c:pt>
                <c:pt idx="400">
                  <c:v>0.26101805839268516</c:v>
                </c:pt>
                <c:pt idx="401">
                  <c:v>0.26448785271419517</c:v>
                </c:pt>
                <c:pt idx="402">
                  <c:v>0.26602998352375518</c:v>
                </c:pt>
                <c:pt idx="403">
                  <c:v>0.27284106126597851</c:v>
                </c:pt>
                <c:pt idx="404">
                  <c:v>0.27284106126597851</c:v>
                </c:pt>
                <c:pt idx="405">
                  <c:v>0.27464021387713189</c:v>
                </c:pt>
                <c:pt idx="406">
                  <c:v>0.28916194566715531</c:v>
                </c:pt>
                <c:pt idx="407">
                  <c:v>0.28980450017113862</c:v>
                </c:pt>
                <c:pt idx="408">
                  <c:v>0.29353131629424195</c:v>
                </c:pt>
                <c:pt idx="409">
                  <c:v>0.29616578976057367</c:v>
                </c:pt>
                <c:pt idx="410">
                  <c:v>0.30111345944124535</c:v>
                </c:pt>
                <c:pt idx="411">
                  <c:v>0.30766751538187537</c:v>
                </c:pt>
                <c:pt idx="412">
                  <c:v>0.31023773339780875</c:v>
                </c:pt>
                <c:pt idx="413">
                  <c:v>0.31190837510816538</c:v>
                </c:pt>
                <c:pt idx="414">
                  <c:v>0.31859094194959209</c:v>
                </c:pt>
                <c:pt idx="415">
                  <c:v>0.32039009456074546</c:v>
                </c:pt>
                <c:pt idx="416">
                  <c:v>0.32488797608862879</c:v>
                </c:pt>
                <c:pt idx="417">
                  <c:v>0.32488797608862879</c:v>
                </c:pt>
                <c:pt idx="418">
                  <c:v>0.32578755239420548</c:v>
                </c:pt>
                <c:pt idx="419">
                  <c:v>0.33131352112846219</c:v>
                </c:pt>
                <c:pt idx="420">
                  <c:v>0.33465480454917551</c:v>
                </c:pt>
                <c:pt idx="421">
                  <c:v>0.33889566427546552</c:v>
                </c:pt>
                <c:pt idx="422">
                  <c:v>0.34313652400175554</c:v>
                </c:pt>
                <c:pt idx="423">
                  <c:v>0.34814844913282555</c:v>
                </c:pt>
                <c:pt idx="424">
                  <c:v>0.34988334629358059</c:v>
                </c:pt>
                <c:pt idx="425">
                  <c:v>0.35303186336309894</c:v>
                </c:pt>
                <c:pt idx="426">
                  <c:v>0.35560208137903226</c:v>
                </c:pt>
                <c:pt idx="427">
                  <c:v>0.36074251741089897</c:v>
                </c:pt>
                <c:pt idx="428">
                  <c:v>0.36665401884754567</c:v>
                </c:pt>
                <c:pt idx="429">
                  <c:v>0.37243700938339569</c:v>
                </c:pt>
                <c:pt idx="430">
                  <c:v>0.37821999991924571</c:v>
                </c:pt>
                <c:pt idx="431">
                  <c:v>0.38021191888159406</c:v>
                </c:pt>
                <c:pt idx="432">
                  <c:v>0.39184215540369249</c:v>
                </c:pt>
                <c:pt idx="433">
                  <c:v>0.39184215540369249</c:v>
                </c:pt>
                <c:pt idx="434">
                  <c:v>0.39351279711404918</c:v>
                </c:pt>
                <c:pt idx="435">
                  <c:v>0.39556897152679582</c:v>
                </c:pt>
                <c:pt idx="436">
                  <c:v>0.40495026728495254</c:v>
                </c:pt>
                <c:pt idx="437">
                  <c:v>0.41587369385266926</c:v>
                </c:pt>
                <c:pt idx="438">
                  <c:v>0.43720650338491607</c:v>
                </c:pt>
                <c:pt idx="439">
                  <c:v>0.43720650338491607</c:v>
                </c:pt>
                <c:pt idx="440">
                  <c:v>0.43720650338491607</c:v>
                </c:pt>
                <c:pt idx="441">
                  <c:v>0.4464592882422761</c:v>
                </c:pt>
                <c:pt idx="442">
                  <c:v>0.44774439725024273</c:v>
                </c:pt>
                <c:pt idx="443">
                  <c:v>0.44980057166298948</c:v>
                </c:pt>
                <c:pt idx="444">
                  <c:v>0.47511721911993288</c:v>
                </c:pt>
                <c:pt idx="445">
                  <c:v>0.50364663909679308</c:v>
                </c:pt>
                <c:pt idx="446">
                  <c:v>0.51791134908522307</c:v>
                </c:pt>
                <c:pt idx="447">
                  <c:v>0.53269010267683981</c:v>
                </c:pt>
                <c:pt idx="448">
                  <c:v>0.56173356625688664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4-4B2C-93E0-E41419A83663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2'!$P$21:$P$990</c:f>
              <c:numCache>
                <c:formatCode>0.00E+00</c:formatCode>
                <c:ptCount val="970"/>
                <c:pt idx="0">
                  <c:v>1.0606591288321634</c:v>
                </c:pt>
                <c:pt idx="1">
                  <c:v>1.0091764018373977</c:v>
                </c:pt>
                <c:pt idx="2">
                  <c:v>1.0077684153033308</c:v>
                </c:pt>
                <c:pt idx="3">
                  <c:v>0.94293989335943162</c:v>
                </c:pt>
                <c:pt idx="4">
                  <c:v>0.92859426223615327</c:v>
                </c:pt>
                <c:pt idx="5">
                  <c:v>0.92814815028493514</c:v>
                </c:pt>
                <c:pt idx="6">
                  <c:v>0.92162041707522846</c:v>
                </c:pt>
                <c:pt idx="7">
                  <c:v>0.90762377433669761</c:v>
                </c:pt>
                <c:pt idx="8">
                  <c:v>0.90747714881770714</c:v>
                </c:pt>
                <c:pt idx="9">
                  <c:v>0.89042371942319798</c:v>
                </c:pt>
                <c:pt idx="10">
                  <c:v>0.87945438775581453</c:v>
                </c:pt>
                <c:pt idx="11">
                  <c:v>0.87701237413118416</c:v>
                </c:pt>
                <c:pt idx="12">
                  <c:v>0.87257025768098961</c:v>
                </c:pt>
                <c:pt idx="13">
                  <c:v>0.86344424891214344</c:v>
                </c:pt>
                <c:pt idx="14">
                  <c:v>0.86259178117586033</c:v>
                </c:pt>
                <c:pt idx="15">
                  <c:v>0.8607465882465124</c:v>
                </c:pt>
                <c:pt idx="16">
                  <c:v>0.85989580097108997</c:v>
                </c:pt>
                <c:pt idx="17">
                  <c:v>0.85805424904027383</c:v>
                </c:pt>
                <c:pt idx="18">
                  <c:v>0.84649572183812394</c:v>
                </c:pt>
                <c:pt idx="19">
                  <c:v>0.84369160456442804</c:v>
                </c:pt>
                <c:pt idx="20">
                  <c:v>0.84243167547672382</c:v>
                </c:pt>
                <c:pt idx="21">
                  <c:v>0.84187209025630316</c:v>
                </c:pt>
                <c:pt idx="22">
                  <c:v>0.84159238609140119</c:v>
                </c:pt>
                <c:pt idx="23">
                  <c:v>0.84005506715769995</c:v>
                </c:pt>
                <c:pt idx="24">
                  <c:v>0.838380026199393</c:v>
                </c:pt>
                <c:pt idx="25">
                  <c:v>0.83796159762972311</c:v>
                </c:pt>
                <c:pt idx="26">
                  <c:v>0.83754330172801583</c:v>
                </c:pt>
                <c:pt idx="27">
                  <c:v>0.83740389924254954</c:v>
                </c:pt>
                <c:pt idx="28">
                  <c:v>0.83698578023145909</c:v>
                </c:pt>
                <c:pt idx="29">
                  <c:v>0.83656779388833147</c:v>
                </c:pt>
                <c:pt idx="30">
                  <c:v>0.83517546423541411</c:v>
                </c:pt>
                <c:pt idx="31">
                  <c:v>0.83350661444869956</c:v>
                </c:pt>
                <c:pt idx="32">
                  <c:v>0.83322867918996679</c:v>
                </c:pt>
                <c:pt idx="33">
                  <c:v>0.83281188685850327</c:v>
                </c:pt>
                <c:pt idx="34">
                  <c:v>0.83142353724446671</c:v>
                </c:pt>
                <c:pt idx="35">
                  <c:v>0.82948232425345247</c:v>
                </c:pt>
                <c:pt idx="36">
                  <c:v>0.82754400047584775</c:v>
                </c:pt>
                <c:pt idx="37">
                  <c:v>0.82657592204207408</c:v>
                </c:pt>
                <c:pt idx="38">
                  <c:v>0.82519420582617209</c:v>
                </c:pt>
                <c:pt idx="39">
                  <c:v>0.82064500097142057</c:v>
                </c:pt>
                <c:pt idx="40">
                  <c:v>0.81981959749952626</c:v>
                </c:pt>
                <c:pt idx="41">
                  <c:v>0.81460436555717397</c:v>
                </c:pt>
                <c:pt idx="42">
                  <c:v>0.81433046930086106</c:v>
                </c:pt>
                <c:pt idx="43">
                  <c:v>0.81241484648576123</c:v>
                </c:pt>
                <c:pt idx="44">
                  <c:v>0.81173139567239372</c:v>
                </c:pt>
                <c:pt idx="45">
                  <c:v>0.81173139567239372</c:v>
                </c:pt>
                <c:pt idx="46">
                  <c:v>0.80900127764010965</c:v>
                </c:pt>
                <c:pt idx="47">
                  <c:v>0.80682142858908845</c:v>
                </c:pt>
                <c:pt idx="48">
                  <c:v>0.80505307989190777</c:v>
                </c:pt>
                <c:pt idx="49">
                  <c:v>0.80410192399381963</c:v>
                </c:pt>
                <c:pt idx="50">
                  <c:v>0.80125279011966932</c:v>
                </c:pt>
                <c:pt idx="51">
                  <c:v>0.79962763231533396</c:v>
                </c:pt>
                <c:pt idx="52">
                  <c:v>0.79881584942094253</c:v>
                </c:pt>
                <c:pt idx="53">
                  <c:v>0.79773429771796622</c:v>
                </c:pt>
                <c:pt idx="54">
                  <c:v>0.7969237530578932</c:v>
                </c:pt>
                <c:pt idx="55">
                  <c:v>0.79611373906967087</c:v>
                </c:pt>
                <c:pt idx="56">
                  <c:v>0.79597878833139712</c:v>
                </c:pt>
                <c:pt idx="57">
                  <c:v>0.79436052926112177</c:v>
                </c:pt>
                <c:pt idx="58">
                  <c:v>0.79260981066209424</c:v>
                </c:pt>
                <c:pt idx="59">
                  <c:v>0.79220615245893711</c:v>
                </c:pt>
                <c:pt idx="60">
                  <c:v>0.7918026269237427</c:v>
                </c:pt>
                <c:pt idx="61">
                  <c:v>0.7901898514625918</c:v>
                </c:pt>
                <c:pt idx="62">
                  <c:v>0.79005554932324684</c:v>
                </c:pt>
                <c:pt idx="63">
                  <c:v>0.78965273135052005</c:v>
                </c:pt>
                <c:pt idx="64">
                  <c:v>0.78857919868884407</c:v>
                </c:pt>
                <c:pt idx="65">
                  <c:v>0.78697066860249931</c:v>
                </c:pt>
                <c:pt idx="66">
                  <c:v>0.78683672024438822</c:v>
                </c:pt>
                <c:pt idx="67">
                  <c:v>0.78563184836120059</c:v>
                </c:pt>
                <c:pt idx="68">
                  <c:v>0.78549804741193674</c:v>
                </c:pt>
                <c:pt idx="69">
                  <c:v>0.78429450220837604</c:v>
                </c:pt>
                <c:pt idx="70">
                  <c:v>0.78429450220837604</c:v>
                </c:pt>
                <c:pt idx="71">
                  <c:v>0.78375997649201912</c:v>
                </c:pt>
                <c:pt idx="72">
                  <c:v>0.7833592369840412</c:v>
                </c:pt>
                <c:pt idx="73">
                  <c:v>0.78122420022263983</c:v>
                </c:pt>
                <c:pt idx="74">
                  <c:v>0.77776281400843261</c:v>
                </c:pt>
                <c:pt idx="75">
                  <c:v>0.77563768312157877</c:v>
                </c:pt>
                <c:pt idx="76">
                  <c:v>0.77550498773867083</c:v>
                </c:pt>
                <c:pt idx="77">
                  <c:v>0.77470912499980216</c:v>
                </c:pt>
                <c:pt idx="78">
                  <c:v>0.77431139263231197</c:v>
                </c:pt>
                <c:pt idx="79">
                  <c:v>0.77219239395351136</c:v>
                </c:pt>
                <c:pt idx="80">
                  <c:v>0.77060562141304789</c:v>
                </c:pt>
                <c:pt idx="81">
                  <c:v>0.76902097155998739</c:v>
                </c:pt>
                <c:pt idx="82">
                  <c:v>0.76730666294627614</c:v>
                </c:pt>
                <c:pt idx="83">
                  <c:v>0.76598965921439743</c:v>
                </c:pt>
                <c:pt idx="84">
                  <c:v>0.76559484554208646</c:v>
                </c:pt>
                <c:pt idx="85">
                  <c:v>0.76467412957099312</c:v>
                </c:pt>
                <c:pt idx="86">
                  <c:v>0.76336007401606332</c:v>
                </c:pt>
                <c:pt idx="87">
                  <c:v>0.76296614479683678</c:v>
                </c:pt>
                <c:pt idx="88">
                  <c:v>0.76257234824557285</c:v>
                </c:pt>
                <c:pt idx="89">
                  <c:v>0.75615911779542733</c:v>
                </c:pt>
                <c:pt idx="90">
                  <c:v>0.75563715131287168</c:v>
                </c:pt>
                <c:pt idx="91">
                  <c:v>0.75355164392420804</c:v>
                </c:pt>
                <c:pt idx="92">
                  <c:v>0.75277055155185235</c:v>
                </c:pt>
                <c:pt idx="93">
                  <c:v>0.75264042108288964</c:v>
                </c:pt>
                <c:pt idx="94">
                  <c:v>0.75146991020203879</c:v>
                </c:pt>
                <c:pt idx="95">
                  <c:v>0.75146991020203879</c:v>
                </c:pt>
                <c:pt idx="96">
                  <c:v>0.75095006640688633</c:v>
                </c:pt>
                <c:pt idx="97">
                  <c:v>0.75095006640688633</c:v>
                </c:pt>
                <c:pt idx="98">
                  <c:v>0.75004090728943185</c:v>
                </c:pt>
                <c:pt idx="99">
                  <c:v>0.74848402926322799</c:v>
                </c:pt>
                <c:pt idx="100">
                  <c:v>0.74809514142658373</c:v>
                </c:pt>
                <c:pt idx="101">
                  <c:v>0.74718825240537989</c:v>
                </c:pt>
                <c:pt idx="102">
                  <c:v>0.74718825240537989</c:v>
                </c:pt>
                <c:pt idx="103">
                  <c:v>0.74679980679527791</c:v>
                </c:pt>
                <c:pt idx="104">
                  <c:v>0.74628208568752841</c:v>
                </c:pt>
                <c:pt idx="105">
                  <c:v>0.74550594625244648</c:v>
                </c:pt>
                <c:pt idx="106">
                  <c:v>0.74550594625244648</c:v>
                </c:pt>
                <c:pt idx="107">
                  <c:v>0.74330976636268142</c:v>
                </c:pt>
                <c:pt idx="108">
                  <c:v>0.74292264743220637</c:v>
                </c:pt>
                <c:pt idx="109">
                  <c:v>0.73918733754146848</c:v>
                </c:pt>
                <c:pt idx="110">
                  <c:v>0.73700343680869485</c:v>
                </c:pt>
                <c:pt idx="111">
                  <c:v>0.7353362695443928</c:v>
                </c:pt>
                <c:pt idx="112">
                  <c:v>0.73060489034130538</c:v>
                </c:pt>
                <c:pt idx="113">
                  <c:v>0.72818310533364672</c:v>
                </c:pt>
                <c:pt idx="114">
                  <c:v>0.72614783488018864</c:v>
                </c:pt>
                <c:pt idx="115">
                  <c:v>0.71918037427388781</c:v>
                </c:pt>
                <c:pt idx="116">
                  <c:v>0.71539873584395341</c:v>
                </c:pt>
                <c:pt idx="117">
                  <c:v>0.71414113787759059</c:v>
                </c:pt>
                <c:pt idx="118">
                  <c:v>0.71275948268677936</c:v>
                </c:pt>
                <c:pt idx="119">
                  <c:v>0.71250846428358816</c:v>
                </c:pt>
                <c:pt idx="120">
                  <c:v>0.71213204723543666</c:v>
                </c:pt>
                <c:pt idx="121">
                  <c:v>0.70363551197310992</c:v>
                </c:pt>
                <c:pt idx="122">
                  <c:v>0.70301345694469863</c:v>
                </c:pt>
                <c:pt idx="123">
                  <c:v>0.69928886573872107</c:v>
                </c:pt>
                <c:pt idx="124">
                  <c:v>0.6989171362919181</c:v>
                </c:pt>
                <c:pt idx="125">
                  <c:v>0.69866939036513986</c:v>
                </c:pt>
                <c:pt idx="126">
                  <c:v>0.69533059141001052</c:v>
                </c:pt>
                <c:pt idx="127">
                  <c:v>0.67141553147536404</c:v>
                </c:pt>
                <c:pt idx="128">
                  <c:v>0.66086235972290863</c:v>
                </c:pt>
                <c:pt idx="129">
                  <c:v>0.65574721395483859</c:v>
                </c:pt>
                <c:pt idx="130">
                  <c:v>0.64924431233122548</c:v>
                </c:pt>
                <c:pt idx="131">
                  <c:v>0.64912649050102356</c:v>
                </c:pt>
                <c:pt idx="132">
                  <c:v>0.64536397512170507</c:v>
                </c:pt>
                <c:pt idx="133">
                  <c:v>0.64419128465146414</c:v>
                </c:pt>
                <c:pt idx="134">
                  <c:v>0.54990038805469099</c:v>
                </c:pt>
                <c:pt idx="135">
                  <c:v>0.54979572983456493</c:v>
                </c:pt>
                <c:pt idx="136">
                  <c:v>0.54468553463219516</c:v>
                </c:pt>
                <c:pt idx="137">
                  <c:v>0.53992041735701235</c:v>
                </c:pt>
                <c:pt idx="138">
                  <c:v>0.53961073229409429</c:v>
                </c:pt>
                <c:pt idx="139">
                  <c:v>0.53324027720987877</c:v>
                </c:pt>
                <c:pt idx="140">
                  <c:v>0.5126793746821563</c:v>
                </c:pt>
                <c:pt idx="141">
                  <c:v>0.50793066813479659</c:v>
                </c:pt>
                <c:pt idx="142">
                  <c:v>0.50380341017802177</c:v>
                </c:pt>
                <c:pt idx="143">
                  <c:v>0.49756425627731937</c:v>
                </c:pt>
                <c:pt idx="144">
                  <c:v>0.49737025561631554</c:v>
                </c:pt>
                <c:pt idx="145">
                  <c:v>0.49698243118492469</c:v>
                </c:pt>
                <c:pt idx="146">
                  <c:v>0.49678860741453768</c:v>
                </c:pt>
                <c:pt idx="147">
                  <c:v>0.49611068855605267</c:v>
                </c:pt>
                <c:pt idx="148">
                  <c:v>0.48640968466901713</c:v>
                </c:pt>
                <c:pt idx="149">
                  <c:v>0.48100123889716484</c:v>
                </c:pt>
                <c:pt idx="150">
                  <c:v>0.47451825158879674</c:v>
                </c:pt>
                <c:pt idx="151">
                  <c:v>0.47395783026104943</c:v>
                </c:pt>
                <c:pt idx="152">
                  <c:v>0.43665759514220048</c:v>
                </c:pt>
                <c:pt idx="153">
                  <c:v>0.42766109380347617</c:v>
                </c:pt>
                <c:pt idx="154">
                  <c:v>0.42740394525378345</c:v>
                </c:pt>
                <c:pt idx="155">
                  <c:v>0.42731825855232208</c:v>
                </c:pt>
                <c:pt idx="156">
                  <c:v>0.34957734918350214</c:v>
                </c:pt>
                <c:pt idx="157">
                  <c:v>0.33798509111679992</c:v>
                </c:pt>
                <c:pt idx="158">
                  <c:v>0.33688922776626795</c:v>
                </c:pt>
                <c:pt idx="159">
                  <c:v>0.33661585156402474</c:v>
                </c:pt>
                <c:pt idx="160">
                  <c:v>0.33620622948720219</c:v>
                </c:pt>
                <c:pt idx="161">
                  <c:v>0.33593344292034866</c:v>
                </c:pt>
                <c:pt idx="162">
                  <c:v>0.32959085511441921</c:v>
                </c:pt>
                <c:pt idx="163">
                  <c:v>0.32892377699087627</c:v>
                </c:pt>
                <c:pt idx="164">
                  <c:v>0.32825817295580761</c:v>
                </c:pt>
                <c:pt idx="165">
                  <c:v>0.32825817295580761</c:v>
                </c:pt>
                <c:pt idx="166">
                  <c:v>0.3254128728431776</c:v>
                </c:pt>
                <c:pt idx="167">
                  <c:v>0.3248207942796571</c:v>
                </c:pt>
                <c:pt idx="168">
                  <c:v>0.32416432959312935</c:v>
                </c:pt>
                <c:pt idx="169">
                  <c:v>0.32181326217419703</c:v>
                </c:pt>
                <c:pt idx="170">
                  <c:v>0.32174822745226117</c:v>
                </c:pt>
                <c:pt idx="171">
                  <c:v>0.32129339714348248</c:v>
                </c:pt>
                <c:pt idx="172">
                  <c:v>0.32051536850357987</c:v>
                </c:pt>
                <c:pt idx="173">
                  <c:v>0.31812980947589997</c:v>
                </c:pt>
                <c:pt idx="174">
                  <c:v>0.31780898442721961</c:v>
                </c:pt>
                <c:pt idx="175">
                  <c:v>0.31774486364013776</c:v>
                </c:pt>
                <c:pt idx="176">
                  <c:v>0.31614663475063354</c:v>
                </c:pt>
                <c:pt idx="177">
                  <c:v>0.31531919672662301</c:v>
                </c:pt>
                <c:pt idx="178">
                  <c:v>0.31316690601535141</c:v>
                </c:pt>
                <c:pt idx="179">
                  <c:v>0.30724347732865187</c:v>
                </c:pt>
                <c:pt idx="180">
                  <c:v>0.29200155967760533</c:v>
                </c:pt>
                <c:pt idx="181">
                  <c:v>0.27038806116331315</c:v>
                </c:pt>
                <c:pt idx="182">
                  <c:v>0.26991976180898275</c:v>
                </c:pt>
                <c:pt idx="183">
                  <c:v>0.25695474420249109</c:v>
                </c:pt>
                <c:pt idx="184">
                  <c:v>0.25613834060647611</c:v>
                </c:pt>
                <c:pt idx="185">
                  <c:v>0.25537385234497534</c:v>
                </c:pt>
                <c:pt idx="186">
                  <c:v>0.2512366211953071</c:v>
                </c:pt>
                <c:pt idx="187">
                  <c:v>0.24866327298371266</c:v>
                </c:pt>
                <c:pt idx="188">
                  <c:v>0.2461361521866734</c:v>
                </c:pt>
                <c:pt idx="189">
                  <c:v>0.24504507319293628</c:v>
                </c:pt>
                <c:pt idx="190">
                  <c:v>0.24427114832969582</c:v>
                </c:pt>
                <c:pt idx="191">
                  <c:v>0.2435675104404158</c:v>
                </c:pt>
                <c:pt idx="192">
                  <c:v>0.24345790790317548</c:v>
                </c:pt>
                <c:pt idx="193">
                  <c:v>0.24339219060348552</c:v>
                </c:pt>
                <c:pt idx="194">
                  <c:v>0.24312965307463241</c:v>
                </c:pt>
                <c:pt idx="195">
                  <c:v>0.24156557201037973</c:v>
                </c:pt>
                <c:pt idx="196">
                  <c:v>0.24083361894305955</c:v>
                </c:pt>
                <c:pt idx="197">
                  <c:v>0.24034088988353614</c:v>
                </c:pt>
                <c:pt idx="198">
                  <c:v>0.23976495633796127</c:v>
                </c:pt>
                <c:pt idx="199">
                  <c:v>0.23849472244175665</c:v>
                </c:pt>
                <c:pt idx="200">
                  <c:v>0.23849472244175665</c:v>
                </c:pt>
                <c:pt idx="201">
                  <c:v>0.23669718967580144</c:v>
                </c:pt>
                <c:pt idx="202">
                  <c:v>0.23628306513445488</c:v>
                </c:pt>
                <c:pt idx="203">
                  <c:v>0.2352132400610138</c:v>
                </c:pt>
                <c:pt idx="204">
                  <c:v>0.23509043993487228</c:v>
                </c:pt>
                <c:pt idx="205">
                  <c:v>0.23480442223817483</c:v>
                </c:pt>
                <c:pt idx="206">
                  <c:v>0.23218303729628381</c:v>
                </c:pt>
                <c:pt idx="207">
                  <c:v>0.23087601633641533</c:v>
                </c:pt>
                <c:pt idx="208">
                  <c:v>0.23083666023570237</c:v>
                </c:pt>
                <c:pt idx="209">
                  <c:v>0.23048311866909926</c:v>
                </c:pt>
                <c:pt idx="210">
                  <c:v>0.22974067421494551</c:v>
                </c:pt>
                <c:pt idx="211">
                  <c:v>0.22884904551251151</c:v>
                </c:pt>
                <c:pt idx="212">
                  <c:v>0.22846381310526198</c:v>
                </c:pt>
                <c:pt idx="213">
                  <c:v>0.22846381310526198</c:v>
                </c:pt>
                <c:pt idx="214">
                  <c:v>0.22846381310526198</c:v>
                </c:pt>
                <c:pt idx="215">
                  <c:v>0.22846381310526198</c:v>
                </c:pt>
                <c:pt idx="216">
                  <c:v>0.22644669125391864</c:v>
                </c:pt>
                <c:pt idx="217">
                  <c:v>0.22607074560405743</c:v>
                </c:pt>
                <c:pt idx="218">
                  <c:v>0.22607074560405743</c:v>
                </c:pt>
                <c:pt idx="219">
                  <c:v>0.22599573336470213</c:v>
                </c:pt>
                <c:pt idx="220">
                  <c:v>0.22595824935635156</c:v>
                </c:pt>
                <c:pt idx="221">
                  <c:v>0.22595824935635156</c:v>
                </c:pt>
                <c:pt idx="222">
                  <c:v>0.22562155662101013</c:v>
                </c:pt>
                <c:pt idx="223">
                  <c:v>0.2251373306164797</c:v>
                </c:pt>
                <c:pt idx="224">
                  <c:v>0.22268120985655046</c:v>
                </c:pt>
                <c:pt idx="225">
                  <c:v>0.22239236397153417</c:v>
                </c:pt>
                <c:pt idx="226">
                  <c:v>0.22142447417764538</c:v>
                </c:pt>
                <c:pt idx="227">
                  <c:v>0.21776261264379407</c:v>
                </c:pt>
                <c:pt idx="228">
                  <c:v>0.21766037605186961</c:v>
                </c:pt>
                <c:pt idx="229">
                  <c:v>0.21674621678287048</c:v>
                </c:pt>
                <c:pt idx="230">
                  <c:v>0.21024789306395844</c:v>
                </c:pt>
                <c:pt idx="231">
                  <c:v>0.20795870189594537</c:v>
                </c:pt>
                <c:pt idx="232">
                  <c:v>0.20641268398011572</c:v>
                </c:pt>
                <c:pt idx="233">
                  <c:v>0.20589704071707177</c:v>
                </c:pt>
                <c:pt idx="234">
                  <c:v>0.20589704071707177</c:v>
                </c:pt>
                <c:pt idx="235">
                  <c:v>0.20396465297429384</c:v>
                </c:pt>
                <c:pt idx="236">
                  <c:v>0.20330896893461428</c:v>
                </c:pt>
                <c:pt idx="237">
                  <c:v>0.20325471186097765</c:v>
                </c:pt>
                <c:pt idx="238">
                  <c:v>0.20298431094587904</c:v>
                </c:pt>
                <c:pt idx="239">
                  <c:v>0.20255473558574796</c:v>
                </c:pt>
                <c:pt idx="240">
                  <c:v>0.20183838424912026</c:v>
                </c:pt>
                <c:pt idx="241">
                  <c:v>0.20149730697633278</c:v>
                </c:pt>
                <c:pt idx="242">
                  <c:v>0.20123663504516481</c:v>
                </c:pt>
                <c:pt idx="243">
                  <c:v>0.20041239073997494</c:v>
                </c:pt>
                <c:pt idx="244">
                  <c:v>0.19967845765095213</c:v>
                </c:pt>
                <c:pt idx="245">
                  <c:v>0.19967845765095213</c:v>
                </c:pt>
                <c:pt idx="246">
                  <c:v>0.19883377186172693</c:v>
                </c:pt>
                <c:pt idx="247">
                  <c:v>0.19829629085370076</c:v>
                </c:pt>
                <c:pt idx="248">
                  <c:v>0.1981993335600663</c:v>
                </c:pt>
                <c:pt idx="249">
                  <c:v>0.1976702843381134</c:v>
                </c:pt>
                <c:pt idx="250">
                  <c:v>0.19649443333530389</c:v>
                </c:pt>
                <c:pt idx="251">
                  <c:v>0.19628669385969755</c:v>
                </c:pt>
                <c:pt idx="252">
                  <c:v>0.19626368540016501</c:v>
                </c:pt>
                <c:pt idx="253">
                  <c:v>0.19626368540016501</c:v>
                </c:pt>
                <c:pt idx="254">
                  <c:v>0.19626368540016501</c:v>
                </c:pt>
                <c:pt idx="255">
                  <c:v>0.19598873367478445</c:v>
                </c:pt>
                <c:pt idx="256">
                  <c:v>0.19524356153690994</c:v>
                </c:pt>
                <c:pt idx="257">
                  <c:v>0.19524356153690994</c:v>
                </c:pt>
                <c:pt idx="258">
                  <c:v>0.19513205705158565</c:v>
                </c:pt>
                <c:pt idx="259">
                  <c:v>0.19416670825448515</c:v>
                </c:pt>
                <c:pt idx="260">
                  <c:v>0.19386553661824985</c:v>
                </c:pt>
                <c:pt idx="261">
                  <c:v>0.19386553661824985</c:v>
                </c:pt>
                <c:pt idx="262">
                  <c:v>0.19375867551161974</c:v>
                </c:pt>
                <c:pt idx="263">
                  <c:v>0.19352487827489084</c:v>
                </c:pt>
                <c:pt idx="264">
                  <c:v>0.19339810429452428</c:v>
                </c:pt>
                <c:pt idx="265">
                  <c:v>0.19339810429452428</c:v>
                </c:pt>
                <c:pt idx="266">
                  <c:v>0.19333491630628499</c:v>
                </c:pt>
                <c:pt idx="267">
                  <c:v>0.19275155929336396</c:v>
                </c:pt>
                <c:pt idx="268">
                  <c:v>0.19275155929336396</c:v>
                </c:pt>
                <c:pt idx="269">
                  <c:v>0.19236229169677688</c:v>
                </c:pt>
                <c:pt idx="270">
                  <c:v>0.19236229169677688</c:v>
                </c:pt>
                <c:pt idx="271">
                  <c:v>0.19230131484124913</c:v>
                </c:pt>
                <c:pt idx="272">
                  <c:v>0.19189819287455515</c:v>
                </c:pt>
                <c:pt idx="273">
                  <c:v>0.19189819287455515</c:v>
                </c:pt>
                <c:pt idx="274">
                  <c:v>0.19122641766336981</c:v>
                </c:pt>
                <c:pt idx="275">
                  <c:v>0.19120691753440619</c:v>
                </c:pt>
                <c:pt idx="276">
                  <c:v>0.1911874321463273</c:v>
                </c:pt>
                <c:pt idx="277">
                  <c:v>0.19095475727839081</c:v>
                </c:pt>
                <c:pt idx="278">
                  <c:v>0.19076248305243212</c:v>
                </c:pt>
                <c:pt idx="279">
                  <c:v>0.1905716829149478</c:v>
                </c:pt>
                <c:pt idx="280">
                  <c:v>0.19019450490540218</c:v>
                </c:pt>
                <c:pt idx="281">
                  <c:v>0.1894941111422527</c:v>
                </c:pt>
                <c:pt idx="282">
                  <c:v>0.1894941111422527</c:v>
                </c:pt>
                <c:pt idx="283">
                  <c:v>0.18888548588130799</c:v>
                </c:pt>
                <c:pt idx="284">
                  <c:v>0.18855279380036599</c:v>
                </c:pt>
                <c:pt idx="285">
                  <c:v>0.18708130424769079</c:v>
                </c:pt>
                <c:pt idx="286">
                  <c:v>0.1869213125593201</c:v>
                </c:pt>
                <c:pt idx="287">
                  <c:v>0.18690539446534915</c:v>
                </c:pt>
                <c:pt idx="288">
                  <c:v>0.18595476182400023</c:v>
                </c:pt>
                <c:pt idx="289">
                  <c:v>0.18486396117480444</c:v>
                </c:pt>
                <c:pt idx="290">
                  <c:v>0.18441357725002808</c:v>
                </c:pt>
                <c:pt idx="291">
                  <c:v>0.18441357725002808</c:v>
                </c:pt>
                <c:pt idx="292">
                  <c:v>0.18428026656304294</c:v>
                </c:pt>
                <c:pt idx="293">
                  <c:v>0.18336394470851242</c:v>
                </c:pt>
                <c:pt idx="294">
                  <c:v>0.18330314886670535</c:v>
                </c:pt>
                <c:pt idx="295">
                  <c:v>0.18324272154701685</c:v>
                </c:pt>
                <c:pt idx="296">
                  <c:v>0.18318266274944695</c:v>
                </c:pt>
                <c:pt idx="297">
                  <c:v>0.18318266274944695</c:v>
                </c:pt>
                <c:pt idx="298">
                  <c:v>0.18305183059265057</c:v>
                </c:pt>
                <c:pt idx="299">
                  <c:v>0.18294611278035317</c:v>
                </c:pt>
                <c:pt idx="300">
                  <c:v>0.18294611278035317</c:v>
                </c:pt>
                <c:pt idx="301">
                  <c:v>0.18287629757863502</c:v>
                </c:pt>
                <c:pt idx="302">
                  <c:v>0.18287629757863502</c:v>
                </c:pt>
                <c:pt idx="303">
                  <c:v>0.18279551722021967</c:v>
                </c:pt>
                <c:pt idx="304">
                  <c:v>0.18264741286960778</c:v>
                </c:pt>
                <c:pt idx="305">
                  <c:v>0.18264741286960778</c:v>
                </c:pt>
                <c:pt idx="306">
                  <c:v>0.18261358872377736</c:v>
                </c:pt>
                <c:pt idx="307">
                  <c:v>0.18250179972851757</c:v>
                </c:pt>
                <c:pt idx="308">
                  <c:v>0.18197534160064108</c:v>
                </c:pt>
                <c:pt idx="309">
                  <c:v>0.18184160961265403</c:v>
                </c:pt>
                <c:pt idx="310">
                  <c:v>0.18184160961265403</c:v>
                </c:pt>
                <c:pt idx="311">
                  <c:v>0.18177063194259302</c:v>
                </c:pt>
                <c:pt idx="312">
                  <c:v>0.18173039757345108</c:v>
                </c:pt>
                <c:pt idx="313">
                  <c:v>0.18171036883418856</c:v>
                </c:pt>
                <c:pt idx="314">
                  <c:v>0.18171036883418856</c:v>
                </c:pt>
                <c:pt idx="315">
                  <c:v>0.18166551975628731</c:v>
                </c:pt>
                <c:pt idx="316">
                  <c:v>0.18166551975628731</c:v>
                </c:pt>
                <c:pt idx="317">
                  <c:v>0.1816407325846392</c:v>
                </c:pt>
                <c:pt idx="318">
                  <c:v>0.1816407325846392</c:v>
                </c:pt>
                <c:pt idx="319">
                  <c:v>0.18154250520334334</c:v>
                </c:pt>
                <c:pt idx="320">
                  <c:v>0.18108701419167733</c:v>
                </c:pt>
                <c:pt idx="321">
                  <c:v>0.18085278641374369</c:v>
                </c:pt>
                <c:pt idx="322">
                  <c:v>0.18082692234567466</c:v>
                </c:pt>
                <c:pt idx="323">
                  <c:v>0.18079264329396905</c:v>
                </c:pt>
                <c:pt idx="324">
                  <c:v>0.18079264329396905</c:v>
                </c:pt>
                <c:pt idx="325">
                  <c:v>0.18079264329396905</c:v>
                </c:pt>
                <c:pt idx="326">
                  <c:v>0.18079264329396905</c:v>
                </c:pt>
                <c:pt idx="327">
                  <c:v>0.18071637776938893</c:v>
                </c:pt>
                <c:pt idx="328">
                  <c:v>0.18042719610099289</c:v>
                </c:pt>
                <c:pt idx="329">
                  <c:v>0.18029529285847912</c:v>
                </c:pt>
                <c:pt idx="330">
                  <c:v>0.18027245804222489</c:v>
                </c:pt>
                <c:pt idx="331">
                  <c:v>0.17989432438423611</c:v>
                </c:pt>
                <c:pt idx="332">
                  <c:v>0.17980035062395378</c:v>
                </c:pt>
                <c:pt idx="333">
                  <c:v>0.17931336085065633</c:v>
                </c:pt>
                <c:pt idx="334">
                  <c:v>0.17920289173032458</c:v>
                </c:pt>
                <c:pt idx="335">
                  <c:v>0.17902864024321685</c:v>
                </c:pt>
                <c:pt idx="336">
                  <c:v>0.1787843727466169</c:v>
                </c:pt>
                <c:pt idx="337">
                  <c:v>0.17877699168646424</c:v>
                </c:pt>
                <c:pt idx="338">
                  <c:v>0.17872697524448669</c:v>
                </c:pt>
                <c:pt idx="339">
                  <c:v>0.17871663332805246</c:v>
                </c:pt>
                <c:pt idx="340">
                  <c:v>0.17866053508533153</c:v>
                </c:pt>
                <c:pt idx="341">
                  <c:v>0.1786510776219819</c:v>
                </c:pt>
                <c:pt idx="342">
                  <c:v>0.1786145744482103</c:v>
                </c:pt>
                <c:pt idx="343">
                  <c:v>0.17848755007422523</c:v>
                </c:pt>
                <c:pt idx="344">
                  <c:v>0.17841508645782239</c:v>
                </c:pt>
                <c:pt idx="345">
                  <c:v>0.17841009548254999</c:v>
                </c:pt>
                <c:pt idx="346">
                  <c:v>0.17834466470967841</c:v>
                </c:pt>
                <c:pt idx="347">
                  <c:v>0.17834466470967841</c:v>
                </c:pt>
                <c:pt idx="348">
                  <c:v>0.17834466470967841</c:v>
                </c:pt>
                <c:pt idx="349">
                  <c:v>0.17832021390641503</c:v>
                </c:pt>
                <c:pt idx="350">
                  <c:v>0.17831987156442755</c:v>
                </c:pt>
                <c:pt idx="351">
                  <c:v>0.17831987156442755</c:v>
                </c:pt>
                <c:pt idx="352">
                  <c:v>0.17865195378152848</c:v>
                </c:pt>
                <c:pt idx="353">
                  <c:v>0.17865195378152848</c:v>
                </c:pt>
                <c:pt idx="354">
                  <c:v>0.17869062911994812</c:v>
                </c:pt>
                <c:pt idx="355">
                  <c:v>0.17904372411970623</c:v>
                </c:pt>
                <c:pt idx="356">
                  <c:v>0.17904372411970623</c:v>
                </c:pt>
                <c:pt idx="357">
                  <c:v>0.17911958421565616</c:v>
                </c:pt>
                <c:pt idx="358">
                  <c:v>0.17915395964885611</c:v>
                </c:pt>
                <c:pt idx="359">
                  <c:v>0.17944918554677169</c:v>
                </c:pt>
                <c:pt idx="360">
                  <c:v>0.17945496603514297</c:v>
                </c:pt>
                <c:pt idx="361">
                  <c:v>0.18018081285734205</c:v>
                </c:pt>
                <c:pt idx="362">
                  <c:v>0.18053723909563005</c:v>
                </c:pt>
                <c:pt idx="363">
                  <c:v>0.180735582954443</c:v>
                </c:pt>
                <c:pt idx="364">
                  <c:v>0.18104901889818525</c:v>
                </c:pt>
                <c:pt idx="365">
                  <c:v>0.18128727045510229</c:v>
                </c:pt>
                <c:pt idx="366">
                  <c:v>0.18130601024271487</c:v>
                </c:pt>
                <c:pt idx="367">
                  <c:v>0.18153548685010584</c:v>
                </c:pt>
                <c:pt idx="368">
                  <c:v>0.18154035790067888</c:v>
                </c:pt>
                <c:pt idx="369">
                  <c:v>0.18156476843186181</c:v>
                </c:pt>
                <c:pt idx="370">
                  <c:v>0.18277577549894258</c:v>
                </c:pt>
                <c:pt idx="371">
                  <c:v>0.18304332575007382</c:v>
                </c:pt>
                <c:pt idx="372">
                  <c:v>0.18347775487578974</c:v>
                </c:pt>
                <c:pt idx="373">
                  <c:v>0.18356444570894395</c:v>
                </c:pt>
                <c:pt idx="374">
                  <c:v>0.1839699449725859</c:v>
                </c:pt>
                <c:pt idx="375">
                  <c:v>0.1839699449725859</c:v>
                </c:pt>
                <c:pt idx="376">
                  <c:v>0.18411282156370462</c:v>
                </c:pt>
                <c:pt idx="377">
                  <c:v>0.18420467170651897</c:v>
                </c:pt>
                <c:pt idx="378">
                  <c:v>0.18449804592616875</c:v>
                </c:pt>
                <c:pt idx="379">
                  <c:v>0.18481238374547548</c:v>
                </c:pt>
                <c:pt idx="380">
                  <c:v>0.18485395922510744</c:v>
                </c:pt>
                <c:pt idx="381">
                  <c:v>0.18517711209349072</c:v>
                </c:pt>
                <c:pt idx="382">
                  <c:v>0.18532004558659654</c:v>
                </c:pt>
                <c:pt idx="383">
                  <c:v>0.18559568033724441</c:v>
                </c:pt>
                <c:pt idx="384">
                  <c:v>0.18559568033724441</c:v>
                </c:pt>
                <c:pt idx="385">
                  <c:v>0.18563968806285902</c:v>
                </c:pt>
                <c:pt idx="386">
                  <c:v>0.18584681161434502</c:v>
                </c:pt>
                <c:pt idx="387">
                  <c:v>0.18633108616605557</c:v>
                </c:pt>
                <c:pt idx="388">
                  <c:v>0.18679880258109555</c:v>
                </c:pt>
                <c:pt idx="389">
                  <c:v>0.18683045538374335</c:v>
                </c:pt>
                <c:pt idx="390">
                  <c:v>0.18710188485913562</c:v>
                </c:pt>
                <c:pt idx="391">
                  <c:v>0.18769073949342319</c:v>
                </c:pt>
                <c:pt idx="392">
                  <c:v>0.18829869831433821</c:v>
                </c:pt>
                <c:pt idx="393">
                  <c:v>0.18848827402832397</c:v>
                </c:pt>
                <c:pt idx="394">
                  <c:v>0.19036877672404562</c:v>
                </c:pt>
                <c:pt idx="395">
                  <c:v>0.19059601746010257</c:v>
                </c:pt>
                <c:pt idx="396">
                  <c:v>0.19131003900829807</c:v>
                </c:pt>
                <c:pt idx="397">
                  <c:v>0.19234763915900421</c:v>
                </c:pt>
                <c:pt idx="398">
                  <c:v>0.19288138649148706</c:v>
                </c:pt>
                <c:pt idx="399">
                  <c:v>0.19463001610080738</c:v>
                </c:pt>
                <c:pt idx="400">
                  <c:v>0.19498276897577699</c:v>
                </c:pt>
                <c:pt idx="401">
                  <c:v>0.19558659653588173</c:v>
                </c:pt>
                <c:pt idx="402">
                  <c:v>0.19585841370740267</c:v>
                </c:pt>
                <c:pt idx="403">
                  <c:v>0.19708433072225737</c:v>
                </c:pt>
                <c:pt idx="404">
                  <c:v>0.19708433072225737</c:v>
                </c:pt>
                <c:pt idx="405">
                  <c:v>0.19741507133320133</c:v>
                </c:pt>
                <c:pt idx="406">
                  <c:v>0.20019039376858255</c:v>
                </c:pt>
                <c:pt idx="407">
                  <c:v>0.20031754420725359</c:v>
                </c:pt>
                <c:pt idx="408">
                  <c:v>0.20106228400772408</c:v>
                </c:pt>
                <c:pt idx="409">
                  <c:v>0.20159621716100504</c:v>
                </c:pt>
                <c:pt idx="410">
                  <c:v>0.20261571162823366</c:v>
                </c:pt>
                <c:pt idx="411">
                  <c:v>0.20399985317682004</c:v>
                </c:pt>
                <c:pt idx="412">
                  <c:v>0.20455311981227664</c:v>
                </c:pt>
                <c:pt idx="413">
                  <c:v>0.20491590504510085</c:v>
                </c:pt>
                <c:pt idx="414">
                  <c:v>0.20639195807161406</c:v>
                </c:pt>
                <c:pt idx="415">
                  <c:v>0.20679616725211908</c:v>
                </c:pt>
                <c:pt idx="416">
                  <c:v>0.20781933051204904</c:v>
                </c:pt>
                <c:pt idx="417">
                  <c:v>0.20781933051204904</c:v>
                </c:pt>
                <c:pt idx="418">
                  <c:v>0.20802613007409229</c:v>
                </c:pt>
                <c:pt idx="419">
                  <c:v>0.20931231669202865</c:v>
                </c:pt>
                <c:pt idx="420">
                  <c:v>0.21010323349974452</c:v>
                </c:pt>
                <c:pt idx="421">
                  <c:v>0.21112143969929695</c:v>
                </c:pt>
                <c:pt idx="422">
                  <c:v>0.21215569872233492</c:v>
                </c:pt>
                <c:pt idx="423">
                  <c:v>0.21339870104265041</c:v>
                </c:pt>
                <c:pt idx="424">
                  <c:v>0.21383419487763672</c:v>
                </c:pt>
                <c:pt idx="425">
                  <c:v>0.2146313974229784</c:v>
                </c:pt>
                <c:pt idx="426">
                  <c:v>0.21528873470472326</c:v>
                </c:pt>
                <c:pt idx="427">
                  <c:v>0.216621098329905</c:v>
                </c:pt>
                <c:pt idx="428">
                  <c:v>0.2181824739688864</c:v>
                </c:pt>
                <c:pt idx="429">
                  <c:v>0.21974008862070638</c:v>
                </c:pt>
                <c:pt idx="430">
                  <c:v>0.2213275535641317</c:v>
                </c:pt>
                <c:pt idx="431">
                  <c:v>0.22188125867697894</c:v>
                </c:pt>
                <c:pt idx="432">
                  <c:v>0.22518488673146819</c:v>
                </c:pt>
                <c:pt idx="433">
                  <c:v>0.22518488673146819</c:v>
                </c:pt>
                <c:pt idx="434">
                  <c:v>0.22566935796784904</c:v>
                </c:pt>
                <c:pt idx="435">
                  <c:v>0.22626905014403975</c:v>
                </c:pt>
                <c:pt idx="436">
                  <c:v>0.22905303146199879</c:v>
                </c:pt>
                <c:pt idx="437">
                  <c:v>0.23239363858560569</c:v>
                </c:pt>
                <c:pt idx="438">
                  <c:v>0.23922474464356736</c:v>
                </c:pt>
                <c:pt idx="439">
                  <c:v>0.23922474464356736</c:v>
                </c:pt>
                <c:pt idx="440">
                  <c:v>0.23922474464356736</c:v>
                </c:pt>
                <c:pt idx="441">
                  <c:v>0.24231393391858624</c:v>
                </c:pt>
                <c:pt idx="442">
                  <c:v>0.24274903174730589</c:v>
                </c:pt>
                <c:pt idx="443">
                  <c:v>0.24344825437728396</c:v>
                </c:pt>
                <c:pt idx="444">
                  <c:v>0.25236670414124696</c:v>
                </c:pt>
                <c:pt idx="445">
                  <c:v>0.26310252067870987</c:v>
                </c:pt>
                <c:pt idx="446">
                  <c:v>0.26874286260882613</c:v>
                </c:pt>
                <c:pt idx="447">
                  <c:v>0.2747780179012318</c:v>
                </c:pt>
                <c:pt idx="448">
                  <c:v>0.28720642055290668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44-4B2C-93E0-E41419A83663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2'!$U$21:$U$990</c:f>
              <c:numCache>
                <c:formatCode>General</c:formatCode>
                <c:ptCount val="970"/>
                <c:pt idx="6">
                  <c:v>1.1441192000002047</c:v>
                </c:pt>
                <c:pt idx="431">
                  <c:v>0.41016579999995884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44-4B2C-93E0-E41419A8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0056"/>
        <c:axId val="1"/>
      </c:scatterChart>
      <c:valAx>
        <c:axId val="719910056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0728193859491"/>
              <c:y val="0.85439675809754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16279069767442E-2"/>
              <c:y val="0.36538519223558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0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023255813953487E-2"/>
          <c:y val="0.92857258227336958"/>
          <c:w val="0.77034944759812007"/>
          <c:h val="5.49450549450549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187227866473151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513788098693"/>
          <c:y val="0.11506849315068493"/>
          <c:w val="0.84905660377358494"/>
          <c:h val="0.66575342465753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134">
                  <c:v>0.60613440000088303</c:v>
                </c:pt>
                <c:pt idx="135">
                  <c:v>0.56150999999954365</c:v>
                </c:pt>
                <c:pt idx="136">
                  <c:v>0.59891440000137663</c:v>
                </c:pt>
                <c:pt idx="137">
                  <c:v>0.58019200000126148</c:v>
                </c:pt>
                <c:pt idx="138">
                  <c:v>0.57331880000128876</c:v>
                </c:pt>
                <c:pt idx="139">
                  <c:v>0.5416060000025027</c:v>
                </c:pt>
                <c:pt idx="140">
                  <c:v>0.54922840000290307</c:v>
                </c:pt>
                <c:pt idx="141">
                  <c:v>0.51125719999981811</c:v>
                </c:pt>
                <c:pt idx="142">
                  <c:v>0.50603240000054939</c:v>
                </c:pt>
                <c:pt idx="143">
                  <c:v>0.48507080000126734</c:v>
                </c:pt>
                <c:pt idx="144">
                  <c:v>0.4858219999987341</c:v>
                </c:pt>
                <c:pt idx="145">
                  <c:v>0.49632439999913913</c:v>
                </c:pt>
                <c:pt idx="146">
                  <c:v>0.45707559999937075</c:v>
                </c:pt>
                <c:pt idx="147">
                  <c:v>0.47270480000224779</c:v>
                </c:pt>
                <c:pt idx="148">
                  <c:v>0.46764039999834495</c:v>
                </c:pt>
                <c:pt idx="149">
                  <c:v>0.45504959999743733</c:v>
                </c:pt>
                <c:pt idx="150">
                  <c:v>0.45096600000033504</c:v>
                </c:pt>
                <c:pt idx="151">
                  <c:v>0.43421959999977844</c:v>
                </c:pt>
                <c:pt idx="152">
                  <c:v>0.37734239999917918</c:v>
                </c:pt>
                <c:pt idx="153">
                  <c:v>0.36740479999934905</c:v>
                </c:pt>
                <c:pt idx="154">
                  <c:v>0.35653160000219941</c:v>
                </c:pt>
                <c:pt idx="155">
                  <c:v>0.35590719999891007</c:v>
                </c:pt>
                <c:pt idx="156">
                  <c:v>0.23350240000218037</c:v>
                </c:pt>
                <c:pt idx="157">
                  <c:v>0.19985199999791803</c:v>
                </c:pt>
                <c:pt idx="158">
                  <c:v>0.21486159999767551</c:v>
                </c:pt>
                <c:pt idx="159">
                  <c:v>0.25136399999973946</c:v>
                </c:pt>
                <c:pt idx="160">
                  <c:v>0.26061760000084178</c:v>
                </c:pt>
                <c:pt idx="161">
                  <c:v>0.24411999999938416</c:v>
                </c:pt>
                <c:pt idx="162">
                  <c:v>0.21942639999906532</c:v>
                </c:pt>
                <c:pt idx="163">
                  <c:v>0.21018239999830257</c:v>
                </c:pt>
                <c:pt idx="164">
                  <c:v>0.22293839999838383</c:v>
                </c:pt>
                <c:pt idx="165">
                  <c:v>0.23193840000021737</c:v>
                </c:pt>
                <c:pt idx="166">
                  <c:v>0.20708919999742648</c:v>
                </c:pt>
                <c:pt idx="167">
                  <c:v>0.21346959999937098</c:v>
                </c:pt>
                <c:pt idx="169">
                  <c:v>0.21174720000271918</c:v>
                </c:pt>
                <c:pt idx="170">
                  <c:v>0.22612279999884777</c:v>
                </c:pt>
                <c:pt idx="171">
                  <c:v>0.1727519999985816</c:v>
                </c:pt>
                <c:pt idx="172">
                  <c:v>0.20425919999979669</c:v>
                </c:pt>
                <c:pt idx="173">
                  <c:v>0.1761564000044018</c:v>
                </c:pt>
                <c:pt idx="174">
                  <c:v>0.1900344000023324</c:v>
                </c:pt>
                <c:pt idx="175">
                  <c:v>0.19840999999723863</c:v>
                </c:pt>
                <c:pt idx="176">
                  <c:v>0.19580000000132713</c:v>
                </c:pt>
                <c:pt idx="177">
                  <c:v>0.20468280000204686</c:v>
                </c:pt>
                <c:pt idx="178">
                  <c:v>0.20245319999958156</c:v>
                </c:pt>
                <c:pt idx="179">
                  <c:v>0.20213519999379059</c:v>
                </c:pt>
                <c:pt idx="180">
                  <c:v>0.16991319999942789</c:v>
                </c:pt>
                <c:pt idx="182">
                  <c:v>9.6904400001221802E-2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7-47BF-A534-BE85E4AF538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0">
                  <c:v>0.99345480000010866</c:v>
                </c:pt>
                <c:pt idx="1">
                  <c:v>0.99314919999960694</c:v>
                </c:pt>
                <c:pt idx="2">
                  <c:v>1.0225296000007802</c:v>
                </c:pt>
                <c:pt idx="3">
                  <c:v>1.0184083999993163</c:v>
                </c:pt>
                <c:pt idx="4">
                  <c:v>1.0264660000011645</c:v>
                </c:pt>
                <c:pt idx="5">
                  <c:v>1.0255928000024142</c:v>
                </c:pt>
                <c:pt idx="7">
                  <c:v>1.0538012000033632</c:v>
                </c:pt>
                <c:pt idx="8">
                  <c:v>1.0261768000018492</c:v>
                </c:pt>
                <c:pt idx="9">
                  <c:v>1.0351220000029571</c:v>
                </c:pt>
                <c:pt idx="10">
                  <c:v>1.0146676000022126</c:v>
                </c:pt>
                <c:pt idx="11">
                  <c:v>1.0540528000001359</c:v>
                </c:pt>
                <c:pt idx="12">
                  <c:v>1.0406964000012522</c:v>
                </c:pt>
                <c:pt idx="13">
                  <c:v>1.0177348000015627</c:v>
                </c:pt>
                <c:pt idx="14">
                  <c:v>1.0359884000026796</c:v>
                </c:pt>
                <c:pt idx="15">
                  <c:v>1.0268711999997322</c:v>
                </c:pt>
                <c:pt idx="16">
                  <c:v>1.0031247999995685</c:v>
                </c:pt>
                <c:pt idx="17">
                  <c:v>1.046007599999939</c:v>
                </c:pt>
                <c:pt idx="18">
                  <c:v>1.0338068000019121</c:v>
                </c:pt>
                <c:pt idx="19">
                  <c:v>1.0243188000022201</c:v>
                </c:pt>
                <c:pt idx="20">
                  <c:v>1.0556992000001628</c:v>
                </c:pt>
                <c:pt idx="21">
                  <c:v>1.0272015999998985</c:v>
                </c:pt>
                <c:pt idx="22">
                  <c:v>1.046952799999417</c:v>
                </c:pt>
                <c:pt idx="23">
                  <c:v>0.99308440000095288</c:v>
                </c:pt>
                <c:pt idx="24">
                  <c:v>1.0165916000005382</c:v>
                </c:pt>
                <c:pt idx="25">
                  <c:v>1.0227184000013949</c:v>
                </c:pt>
                <c:pt idx="26">
                  <c:v>1.0278452000020479</c:v>
                </c:pt>
                <c:pt idx="27">
                  <c:v>1.0092208000023675</c:v>
                </c:pt>
                <c:pt idx="28">
                  <c:v>1.0073476000015944</c:v>
                </c:pt>
                <c:pt idx="29">
                  <c:v>1.0144744000026549</c:v>
                </c:pt>
                <c:pt idx="30">
                  <c:v>1.0222304000035365</c:v>
                </c:pt>
                <c:pt idx="31">
                  <c:v>1.0147375999986252</c:v>
                </c:pt>
                <c:pt idx="32">
                  <c:v>1.0014888000005158</c:v>
                </c:pt>
                <c:pt idx="33">
                  <c:v>1.0266155999997864</c:v>
                </c:pt>
                <c:pt idx="34">
                  <c:v>1.0273716000010609</c:v>
                </c:pt>
                <c:pt idx="35">
                  <c:v>0.99163000000044121</c:v>
                </c:pt>
                <c:pt idx="36">
                  <c:v>1.0118884000039543</c:v>
                </c:pt>
                <c:pt idx="37">
                  <c:v>1.0495176000040374</c:v>
                </c:pt>
                <c:pt idx="38">
                  <c:v>1.0062735999999859</c:v>
                </c:pt>
                <c:pt idx="39">
                  <c:v>1.0016684000001987</c:v>
                </c:pt>
                <c:pt idx="40">
                  <c:v>1.0109220000013011</c:v>
                </c:pt>
                <c:pt idx="41">
                  <c:v>0.96319479999874602</c:v>
                </c:pt>
                <c:pt idx="42">
                  <c:v>0.99494599999889033</c:v>
                </c:pt>
                <c:pt idx="43">
                  <c:v>0.98520439999992959</c:v>
                </c:pt>
                <c:pt idx="44">
                  <c:v>1.0110824000003049</c:v>
                </c:pt>
                <c:pt idx="45">
                  <c:v>1.0120824000005086</c:v>
                </c:pt>
                <c:pt idx="46">
                  <c:v>1.0025944000044547</c:v>
                </c:pt>
                <c:pt idx="47">
                  <c:v>0.99960400000054506</c:v>
                </c:pt>
                <c:pt idx="48">
                  <c:v>1.0154867999990529</c:v>
                </c:pt>
                <c:pt idx="49">
                  <c:v>0.98711600000024191</c:v>
                </c:pt>
                <c:pt idx="50">
                  <c:v>0.96100360000127694</c:v>
                </c:pt>
                <c:pt idx="51">
                  <c:v>0.98551080000106595</c:v>
                </c:pt>
                <c:pt idx="52">
                  <c:v>0.99476439999853028</c:v>
                </c:pt>
                <c:pt idx="53">
                  <c:v>0.99476919999870006</c:v>
                </c:pt>
                <c:pt idx="54">
                  <c:v>0.96602279999933671</c:v>
                </c:pt>
                <c:pt idx="55">
                  <c:v>0.99427640000067186</c:v>
                </c:pt>
                <c:pt idx="56">
                  <c:v>0.98965200000020559</c:v>
                </c:pt>
                <c:pt idx="57">
                  <c:v>0.99715920000016922</c:v>
                </c:pt>
                <c:pt idx="58">
                  <c:v>0.99904200000310084</c:v>
                </c:pt>
                <c:pt idx="59">
                  <c:v>0.99716880000414676</c:v>
                </c:pt>
                <c:pt idx="60">
                  <c:v>0.98529560000315541</c:v>
                </c:pt>
                <c:pt idx="61">
                  <c:v>0.99480279999988852</c:v>
                </c:pt>
                <c:pt idx="62">
                  <c:v>0.9881783999990148</c:v>
                </c:pt>
                <c:pt idx="63">
                  <c:v>1.0013051999994786</c:v>
                </c:pt>
                <c:pt idx="64">
                  <c:v>1.0193099999996775</c:v>
                </c:pt>
                <c:pt idx="65">
                  <c:v>0.99381720000019413</c:v>
                </c:pt>
                <c:pt idx="66">
                  <c:v>0.98619280000275467</c:v>
                </c:pt>
                <c:pt idx="67">
                  <c:v>0.98757320000004256</c:v>
                </c:pt>
                <c:pt idx="68">
                  <c:v>0.97994880000260309</c:v>
                </c:pt>
                <c:pt idx="69">
                  <c:v>0.98632920000090962</c:v>
                </c:pt>
                <c:pt idx="70">
                  <c:v>0.98732920000111335</c:v>
                </c:pt>
                <c:pt idx="71">
                  <c:v>0.98983160000352655</c:v>
                </c:pt>
                <c:pt idx="72">
                  <c:v>0.9779584000025352</c:v>
                </c:pt>
                <c:pt idx="73">
                  <c:v>0.9719680000016524</c:v>
                </c:pt>
                <c:pt idx="74">
                  <c:v>0.98273360000166576</c:v>
                </c:pt>
                <c:pt idx="75">
                  <c:v>0.9817432000018016</c:v>
                </c:pt>
                <c:pt idx="76">
                  <c:v>0.96111880000171368</c:v>
                </c:pt>
                <c:pt idx="77">
                  <c:v>0.97737240000424208</c:v>
                </c:pt>
                <c:pt idx="78">
                  <c:v>0.98049919999903068</c:v>
                </c:pt>
                <c:pt idx="79">
                  <c:v>0.98750880000079633</c:v>
                </c:pt>
                <c:pt idx="80">
                  <c:v>0.95001600000250619</c:v>
                </c:pt>
                <c:pt idx="81">
                  <c:v>0.97552320000249892</c:v>
                </c:pt>
                <c:pt idx="82">
                  <c:v>0.96040600000196719</c:v>
                </c:pt>
                <c:pt idx="83">
                  <c:v>0.97316199999841047</c:v>
                </c:pt>
                <c:pt idx="84">
                  <c:v>0.96228880000126082</c:v>
                </c:pt>
                <c:pt idx="85">
                  <c:v>0.96791799999846262</c:v>
                </c:pt>
                <c:pt idx="86">
                  <c:v>0.95767400000113412</c:v>
                </c:pt>
                <c:pt idx="87">
                  <c:v>0.96380080000017188</c:v>
                </c:pt>
                <c:pt idx="88">
                  <c:v>0.97292759999982081</c:v>
                </c:pt>
                <c:pt idx="89">
                  <c:v>0.96633199999996577</c:v>
                </c:pt>
                <c:pt idx="90">
                  <c:v>0.95783440000013798</c:v>
                </c:pt>
                <c:pt idx="91">
                  <c:v>0.96284400000149617</c:v>
                </c:pt>
                <c:pt idx="92">
                  <c:v>0.95209760000216193</c:v>
                </c:pt>
                <c:pt idx="93">
                  <c:v>0.95347320000291802</c:v>
                </c:pt>
                <c:pt idx="94">
                  <c:v>0.94485360000180663</c:v>
                </c:pt>
                <c:pt idx="95">
                  <c:v>0.94885360000262153</c:v>
                </c:pt>
                <c:pt idx="96">
                  <c:v>0.95035600000119302</c:v>
                </c:pt>
                <c:pt idx="97">
                  <c:v>0.9533560000018042</c:v>
                </c:pt>
                <c:pt idx="98">
                  <c:v>0.94998520000444842</c:v>
                </c:pt>
                <c:pt idx="99">
                  <c:v>0.9474923999987368</c:v>
                </c:pt>
                <c:pt idx="100">
                  <c:v>0.95561919999818201</c:v>
                </c:pt>
                <c:pt idx="101">
                  <c:v>0.93824840000161203</c:v>
                </c:pt>
                <c:pt idx="102">
                  <c:v>1.0112484000019322</c:v>
                </c:pt>
                <c:pt idx="103">
                  <c:v>0.94237520000024233</c:v>
                </c:pt>
                <c:pt idx="104">
                  <c:v>0.95387760000085109</c:v>
                </c:pt>
                <c:pt idx="105">
                  <c:v>0.9451312000019243</c:v>
                </c:pt>
                <c:pt idx="106">
                  <c:v>0.94913120000273921</c:v>
                </c:pt>
                <c:pt idx="107">
                  <c:v>0.90451640000173938</c:v>
                </c:pt>
                <c:pt idx="108">
                  <c:v>0.92464320000362932</c:v>
                </c:pt>
                <c:pt idx="109">
                  <c:v>0.92753559999982826</c:v>
                </c:pt>
                <c:pt idx="110">
                  <c:v>0.98292080000101123</c:v>
                </c:pt>
                <c:pt idx="111">
                  <c:v>0.94480360000306973</c:v>
                </c:pt>
                <c:pt idx="112">
                  <c:v>0.92270080000162125</c:v>
                </c:pt>
                <c:pt idx="113">
                  <c:v>0.92783720000079484</c:v>
                </c:pt>
                <c:pt idx="114">
                  <c:v>0.89884680000250228</c:v>
                </c:pt>
                <c:pt idx="115">
                  <c:v>0.91850480000357493</c:v>
                </c:pt>
                <c:pt idx="116">
                  <c:v>0.89277280000169412</c:v>
                </c:pt>
                <c:pt idx="117">
                  <c:v>0.91952880000098958</c:v>
                </c:pt>
                <c:pt idx="118">
                  <c:v>0.90166040000258363</c:v>
                </c:pt>
                <c:pt idx="119">
                  <c:v>0.91441160000249511</c:v>
                </c:pt>
                <c:pt idx="120">
                  <c:v>0.92053840000153286</c:v>
                </c:pt>
                <c:pt idx="121">
                  <c:v>0.91007920000265585</c:v>
                </c:pt>
                <c:pt idx="122">
                  <c:v>0.94895720000204165</c:v>
                </c:pt>
                <c:pt idx="123">
                  <c:v>0.87722520000170334</c:v>
                </c:pt>
                <c:pt idx="124">
                  <c:v>0.91035199999896577</c:v>
                </c:pt>
                <c:pt idx="125">
                  <c:v>0.88310320000164211</c:v>
                </c:pt>
                <c:pt idx="126">
                  <c:v>0.87524440000197501</c:v>
                </c:pt>
                <c:pt idx="127">
                  <c:v>0.8468620000021474</c:v>
                </c:pt>
                <c:pt idx="128">
                  <c:v>0.83091480000075535</c:v>
                </c:pt>
                <c:pt idx="129">
                  <c:v>0.82006560000445461</c:v>
                </c:pt>
                <c:pt idx="130">
                  <c:v>0.80772360000264598</c:v>
                </c:pt>
                <c:pt idx="131">
                  <c:v>0.80709920000299462</c:v>
                </c:pt>
                <c:pt idx="132">
                  <c:v>0.80211839999901713</c:v>
                </c:pt>
                <c:pt idx="133">
                  <c:v>0.80287440000029164</c:v>
                </c:pt>
                <c:pt idx="168">
                  <c:v>0.23022560000390513</c:v>
                </c:pt>
                <c:pt idx="181">
                  <c:v>0.11752400000113994</c:v>
                </c:pt>
                <c:pt idx="183">
                  <c:v>0.12318479999521514</c:v>
                </c:pt>
                <c:pt idx="184">
                  <c:v>0.10556999999971595</c:v>
                </c:pt>
                <c:pt idx="185">
                  <c:v>0.12057960000674939</c:v>
                </c:pt>
                <c:pt idx="186">
                  <c:v>7.0632399998430628E-2</c:v>
                </c:pt>
                <c:pt idx="188">
                  <c:v>7.3699599997780751E-2</c:v>
                </c:pt>
                <c:pt idx="195">
                  <c:v>6.7761999998765532E-2</c:v>
                </c:pt>
                <c:pt idx="196">
                  <c:v>3.1147200003033504E-2</c:v>
                </c:pt>
                <c:pt idx="198">
                  <c:v>7.4537200001941528E-2</c:v>
                </c:pt>
                <c:pt idx="200">
                  <c:v>6.8805200004135258E-2</c:v>
                </c:pt>
                <c:pt idx="201">
                  <c:v>5.2955999999539927E-2</c:v>
                </c:pt>
                <c:pt idx="202">
                  <c:v>5.3712000000814442E-2</c:v>
                </c:pt>
                <c:pt idx="204">
                  <c:v>5.9604399997624569E-2</c:v>
                </c:pt>
                <c:pt idx="206">
                  <c:v>3.8647599998512305E-2</c:v>
                </c:pt>
                <c:pt idx="208">
                  <c:v>3.1417999998666346E-2</c:v>
                </c:pt>
                <c:pt idx="210">
                  <c:v>4.7934800000803079E-2</c:v>
                </c:pt>
                <c:pt idx="211">
                  <c:v>6.3573599996743724E-2</c:v>
                </c:pt>
                <c:pt idx="212">
                  <c:v>-5.670400001690723E-3</c:v>
                </c:pt>
                <c:pt idx="213">
                  <c:v>-4.6703999978490174E-3</c:v>
                </c:pt>
                <c:pt idx="214">
                  <c:v>-4.6703999978490174E-3</c:v>
                </c:pt>
                <c:pt idx="215">
                  <c:v>-2.6703999974415638E-3</c:v>
                </c:pt>
                <c:pt idx="216">
                  <c:v>2.2236400000110734E-2</c:v>
                </c:pt>
                <c:pt idx="217">
                  <c:v>1.999239999713609E-2</c:v>
                </c:pt>
                <c:pt idx="218">
                  <c:v>2.3992399997950997E-2</c:v>
                </c:pt>
                <c:pt idx="219">
                  <c:v>2.8743599999870639E-2</c:v>
                </c:pt>
                <c:pt idx="220">
                  <c:v>1.3119200004439335E-2</c:v>
                </c:pt>
                <c:pt idx="221">
                  <c:v>1.8119200001819991E-2</c:v>
                </c:pt>
                <c:pt idx="223">
                  <c:v>5.7382399994821753E-2</c:v>
                </c:pt>
                <c:pt idx="224">
                  <c:v>1.554759999999078E-2</c:v>
                </c:pt>
                <c:pt idx="227">
                  <c:v>7.1315999957732856E-3</c:v>
                </c:pt>
                <c:pt idx="231">
                  <c:v>-2.1836000014445744E-3</c:v>
                </c:pt>
                <c:pt idx="233">
                  <c:v>1.5484000003198162E-2</c:v>
                </c:pt>
                <c:pt idx="234">
                  <c:v>1.5484000003198162E-2</c:v>
                </c:pt>
                <c:pt idx="237">
                  <c:v>9.1660000034607947E-3</c:v>
                </c:pt>
                <c:pt idx="238">
                  <c:v>7.9219999970518984E-3</c:v>
                </c:pt>
                <c:pt idx="239">
                  <c:v>5.931599996984005E-3</c:v>
                </c:pt>
                <c:pt idx="240">
                  <c:v>7.2800001362338662E-5</c:v>
                </c:pt>
                <c:pt idx="241">
                  <c:v>-2.0443999965209514E-3</c:v>
                </c:pt>
                <c:pt idx="242">
                  <c:v>3.7116000021342188E-3</c:v>
                </c:pt>
                <c:pt idx="245">
                  <c:v>7.6231999992160127E-3</c:v>
                </c:pt>
                <c:pt idx="246">
                  <c:v>1.0393600001407322E-2</c:v>
                </c:pt>
                <c:pt idx="247">
                  <c:v>-7.3432000062894076E-3</c:v>
                </c:pt>
                <c:pt idx="248">
                  <c:v>1.5919999714242294E-4</c:v>
                </c:pt>
                <c:pt idx="251">
                  <c:v>-4.4172000052640215E-3</c:v>
                </c:pt>
                <c:pt idx="252">
                  <c:v>-7.0416000016848557E-3</c:v>
                </c:pt>
                <c:pt idx="253">
                  <c:v>-2.0415999970282428E-3</c:v>
                </c:pt>
                <c:pt idx="254">
                  <c:v>1.3958399998955429E-2</c:v>
                </c:pt>
                <c:pt idx="255">
                  <c:v>-4.5534400000178721E-2</c:v>
                </c:pt>
                <c:pt idx="257">
                  <c:v>7.8604000009363517E-3</c:v>
                </c:pt>
                <c:pt idx="259">
                  <c:v>2.6480000087758526E-4</c:v>
                </c:pt>
                <c:pt idx="260">
                  <c:v>-1.5476799999305513E-2</c:v>
                </c:pt>
                <c:pt idx="261">
                  <c:v>-3.476799996860791E-3</c:v>
                </c:pt>
                <c:pt idx="263">
                  <c:v>9.532800002489239E-3</c:v>
                </c:pt>
                <c:pt idx="264">
                  <c:v>7.8639999992446974E-4</c:v>
                </c:pt>
                <c:pt idx="266">
                  <c:v>9.1319999773986638E-4</c:v>
                </c:pt>
                <c:pt idx="269">
                  <c:v>-1.0433600000396837E-2</c:v>
                </c:pt>
                <c:pt idx="270">
                  <c:v>9.5663999964017421E-3</c:v>
                </c:pt>
                <c:pt idx="271">
                  <c:v>-2.3068000009516254E-3</c:v>
                </c:pt>
                <c:pt idx="272">
                  <c:v>-1.1794799997005612E-2</c:v>
                </c:pt>
                <c:pt idx="273">
                  <c:v>-6.7947999996249564E-3</c:v>
                </c:pt>
                <c:pt idx="274">
                  <c:v>1.9755999965127558E-3</c:v>
                </c:pt>
                <c:pt idx="276">
                  <c:v>-1.1273200005234685E-2</c:v>
                </c:pt>
                <c:pt idx="278">
                  <c:v>1.2989999995625112E-2</c:v>
                </c:pt>
                <c:pt idx="280">
                  <c:v>3.2579999970039353E-3</c:v>
                </c:pt>
                <c:pt idx="281">
                  <c:v>8.5308000052464195E-3</c:v>
                </c:pt>
                <c:pt idx="283">
                  <c:v>-1.6988000061246566E-3</c:v>
                </c:pt>
                <c:pt idx="285">
                  <c:v>2.0490399998379871E-2</c:v>
                </c:pt>
                <c:pt idx="287">
                  <c:v>-2.3780000046826899E-3</c:v>
                </c:pt>
                <c:pt idx="289">
                  <c:v>1.0792000030050986E-3</c:v>
                </c:pt>
                <c:pt idx="291">
                  <c:v>1.9474000000627711E-2</c:v>
                </c:pt>
                <c:pt idx="292">
                  <c:v>5.230000002484303E-3</c:v>
                </c:pt>
                <c:pt idx="293">
                  <c:v>2.7273199993942399E-2</c:v>
                </c:pt>
                <c:pt idx="294">
                  <c:v>2.2151199998916127E-2</c:v>
                </c:pt>
                <c:pt idx="295">
                  <c:v>1.1029199995391537E-2</c:v>
                </c:pt>
                <c:pt idx="296">
                  <c:v>8.907200004614424E-3</c:v>
                </c:pt>
                <c:pt idx="298">
                  <c:v>7.0387999949161895E-3</c:v>
                </c:pt>
                <c:pt idx="299">
                  <c:v>2.4192000055336393E-3</c:v>
                </c:pt>
                <c:pt idx="301">
                  <c:v>4.6728000015718862E-3</c:v>
                </c:pt>
                <c:pt idx="302">
                  <c:v>1.1672799999359995E-2</c:v>
                </c:pt>
                <c:pt idx="303">
                  <c:v>1.8301999996765517E-2</c:v>
                </c:pt>
                <c:pt idx="304">
                  <c:v>-2.8151999940746464E-3</c:v>
                </c:pt>
                <c:pt idx="306">
                  <c:v>7.3115999985020608E-3</c:v>
                </c:pt>
                <c:pt idx="307">
                  <c:v>3.5067600001639221E-2</c:v>
                </c:pt>
                <c:pt idx="308">
                  <c:v>1.947199999995064E-2</c:v>
                </c:pt>
                <c:pt idx="309">
                  <c:v>1.4354799997818191E-2</c:v>
                </c:pt>
                <c:pt idx="312">
                  <c:v>3.7486400004127063E-2</c:v>
                </c:pt>
                <c:pt idx="314">
                  <c:v>3.1237600000167731E-2</c:v>
                </c:pt>
                <c:pt idx="315">
                  <c:v>3.4927799999422859E-2</c:v>
                </c:pt>
                <c:pt idx="317">
                  <c:v>2.9866799995943438E-2</c:v>
                </c:pt>
                <c:pt idx="319">
                  <c:v>2.7622800000244752E-2</c:v>
                </c:pt>
                <c:pt idx="320">
                  <c:v>-7.1605999983148649E-3</c:v>
                </c:pt>
                <c:pt idx="321">
                  <c:v>1.179279999632854E-2</c:v>
                </c:pt>
                <c:pt idx="322">
                  <c:v>3.9919600007124245E-2</c:v>
                </c:pt>
                <c:pt idx="323">
                  <c:v>2.5422000006074086E-2</c:v>
                </c:pt>
                <c:pt idx="324">
                  <c:v>2.5422000006074086E-2</c:v>
                </c:pt>
                <c:pt idx="325">
                  <c:v>2.5422000006074086E-2</c:v>
                </c:pt>
                <c:pt idx="326">
                  <c:v>3.8422000005084556E-2</c:v>
                </c:pt>
                <c:pt idx="327">
                  <c:v>2.4802400002954528E-2</c:v>
                </c:pt>
                <c:pt idx="328">
                  <c:v>1.213619999907678E-2</c:v>
                </c:pt>
                <c:pt idx="329">
                  <c:v>4.5213999983388931E-3</c:v>
                </c:pt>
                <c:pt idx="330">
                  <c:v>-3.5180000122636557E-4</c:v>
                </c:pt>
                <c:pt idx="331">
                  <c:v>4.8367199997301213E-2</c:v>
                </c:pt>
                <c:pt idx="332">
                  <c:v>4.2625599999155384E-2</c:v>
                </c:pt>
                <c:pt idx="333">
                  <c:v>2.8049200001987629E-2</c:v>
                </c:pt>
                <c:pt idx="334">
                  <c:v>5.2936799998860806E-2</c:v>
                </c:pt>
                <c:pt idx="335">
                  <c:v>4.1458400002738927E-2</c:v>
                </c:pt>
                <c:pt idx="336">
                  <c:v>3.1618799999705516E-2</c:v>
                </c:pt>
                <c:pt idx="337">
                  <c:v>5.836999999883119E-2</c:v>
                </c:pt>
                <c:pt idx="338">
                  <c:v>5.262840000068536E-2</c:v>
                </c:pt>
                <c:pt idx="339">
                  <c:v>6.0755200000130571E-2</c:v>
                </c:pt>
                <c:pt idx="340">
                  <c:v>5.3140399999392685E-2</c:v>
                </c:pt>
                <c:pt idx="341">
                  <c:v>5.8267200001864694E-2</c:v>
                </c:pt>
                <c:pt idx="342">
                  <c:v>7.1774399999412708E-2</c:v>
                </c:pt>
                <c:pt idx="343">
                  <c:v>2.617879999888828E-2</c:v>
                </c:pt>
                <c:pt idx="344">
                  <c:v>5.9075999997730833E-2</c:v>
                </c:pt>
                <c:pt idx="345">
                  <c:v>7.7202799999213312E-2</c:v>
                </c:pt>
                <c:pt idx="346">
                  <c:v>2.2733999998308718E-2</c:v>
                </c:pt>
                <c:pt idx="347">
                  <c:v>5.3733999993710313E-2</c:v>
                </c:pt>
                <c:pt idx="348">
                  <c:v>5.8733999998366926E-2</c:v>
                </c:pt>
                <c:pt idx="349">
                  <c:v>4.8636000006808899E-2</c:v>
                </c:pt>
                <c:pt idx="352">
                  <c:v>6.6897199998493306E-2</c:v>
                </c:pt>
                <c:pt idx="353">
                  <c:v>9.9897200001578312E-2</c:v>
                </c:pt>
                <c:pt idx="354">
                  <c:v>9.5404400002735201E-2</c:v>
                </c:pt>
                <c:pt idx="355">
                  <c:v>0.11083279999729712</c:v>
                </c:pt>
                <c:pt idx="356">
                  <c:v>0.12083279999933438</c:v>
                </c:pt>
                <c:pt idx="357">
                  <c:v>9.7842399998626206E-2</c:v>
                </c:pt>
                <c:pt idx="358">
                  <c:v>0.11247159999766154</c:v>
                </c:pt>
                <c:pt idx="359">
                  <c:v>0.11112959999445593</c:v>
                </c:pt>
                <c:pt idx="360">
                  <c:v>0.1065052000049036</c:v>
                </c:pt>
                <c:pt idx="361">
                  <c:v>0.12982120000378927</c:v>
                </c:pt>
                <c:pt idx="362">
                  <c:v>0.1550987999944482</c:v>
                </c:pt>
                <c:pt idx="363">
                  <c:v>0.13011320000077831</c:v>
                </c:pt>
                <c:pt idx="364">
                  <c:v>0.12063479999778792</c:v>
                </c:pt>
                <c:pt idx="365">
                  <c:v>0.14240040000004228</c:v>
                </c:pt>
                <c:pt idx="369">
                  <c:v>0.15429279999807477</c:v>
                </c:pt>
                <c:pt idx="370">
                  <c:v>0.11811119999765651</c:v>
                </c:pt>
                <c:pt idx="371">
                  <c:v>0.14974999999685679</c:v>
                </c:pt>
                <c:pt idx="372">
                  <c:v>0.14827159999549622</c:v>
                </c:pt>
                <c:pt idx="373">
                  <c:v>0.1559008000040194</c:v>
                </c:pt>
                <c:pt idx="374">
                  <c:v>0.16692000000330154</c:v>
                </c:pt>
                <c:pt idx="375">
                  <c:v>0.16992000000027474</c:v>
                </c:pt>
                <c:pt idx="376">
                  <c:v>0.17805159999988973</c:v>
                </c:pt>
                <c:pt idx="377">
                  <c:v>0.16468080000049667</c:v>
                </c:pt>
                <c:pt idx="378">
                  <c:v>0.17994399999588495</c:v>
                </c:pt>
                <c:pt idx="379">
                  <c:v>0.17558279999502702</c:v>
                </c:pt>
                <c:pt idx="380">
                  <c:v>0.16370959999767365</c:v>
                </c:pt>
                <c:pt idx="381">
                  <c:v>0.17834839999704855</c:v>
                </c:pt>
                <c:pt idx="382">
                  <c:v>0.18410439999570372</c:v>
                </c:pt>
                <c:pt idx="385">
                  <c:v>0.18436759999895003</c:v>
                </c:pt>
                <c:pt idx="386">
                  <c:v>0.18762599999899976</c:v>
                </c:pt>
                <c:pt idx="387">
                  <c:v>0.19264520000433549</c:v>
                </c:pt>
                <c:pt idx="389">
                  <c:v>0.20166439999593422</c:v>
                </c:pt>
                <c:pt idx="390">
                  <c:v>0.19004960000165738</c:v>
                </c:pt>
                <c:pt idx="392">
                  <c:v>0.18409280000196304</c:v>
                </c:pt>
                <c:pt idx="394">
                  <c:v>0.20628679999936139</c:v>
                </c:pt>
                <c:pt idx="395">
                  <c:v>0.21579400000337046</c:v>
                </c:pt>
                <c:pt idx="397">
                  <c:v>0.23422240000218153</c:v>
                </c:pt>
                <c:pt idx="398">
                  <c:v>0.23598800000036135</c:v>
                </c:pt>
                <c:pt idx="399">
                  <c:v>0.23878719999629539</c:v>
                </c:pt>
                <c:pt idx="401">
                  <c:v>0.24193799999920884</c:v>
                </c:pt>
                <c:pt idx="406">
                  <c:v>0.26005319999967469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7-47BF-A534-BE85E4AF538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187">
                  <c:v>6.9365999996080063E-2</c:v>
                </c:pt>
                <c:pt idx="189">
                  <c:v>6.1901799999759533E-2</c:v>
                </c:pt>
                <c:pt idx="190">
                  <c:v>5.9074800003145356E-2</c:v>
                </c:pt>
                <c:pt idx="191">
                  <c:v>5.6384399998933077E-2</c:v>
                </c:pt>
                <c:pt idx="192">
                  <c:v>5.9423400001833215E-2</c:v>
                </c:pt>
                <c:pt idx="193">
                  <c:v>5.7286799994471949E-2</c:v>
                </c:pt>
                <c:pt idx="194">
                  <c:v>5.6640399998286739E-2</c:v>
                </c:pt>
                <c:pt idx="197">
                  <c:v>4.4466599996667355E-2</c:v>
                </c:pt>
                <c:pt idx="199">
                  <c:v>4.5105200006219093E-2</c:v>
                </c:pt>
                <c:pt idx="203">
                  <c:v>3.807760000199778E-2</c:v>
                </c:pt>
                <c:pt idx="205">
                  <c:v>3.453359999548411E-2</c:v>
                </c:pt>
                <c:pt idx="207">
                  <c:v>2.884240000275895E-2</c:v>
                </c:pt>
                <c:pt idx="209">
                  <c:v>3.0098400005954318E-2</c:v>
                </c:pt>
                <c:pt idx="222">
                  <c:v>2.1399600002041552E-2</c:v>
                </c:pt>
                <c:pt idx="225">
                  <c:v>1.6952400001173373E-2</c:v>
                </c:pt>
                <c:pt idx="226">
                  <c:v>1.5593600001011509E-2</c:v>
                </c:pt>
                <c:pt idx="228">
                  <c:v>9.0583999990485609E-3</c:v>
                </c:pt>
                <c:pt idx="229">
                  <c:v>4.1995999999926426E-3</c:v>
                </c:pt>
                <c:pt idx="230">
                  <c:v>5.2708000002894551E-3</c:v>
                </c:pt>
                <c:pt idx="232">
                  <c:v>-6.7768000008072704E-3</c:v>
                </c:pt>
                <c:pt idx="235">
                  <c:v>2.0040000526932999E-4</c:v>
                </c:pt>
                <c:pt idx="236">
                  <c:v>9.2147999966982752E-3</c:v>
                </c:pt>
                <c:pt idx="243">
                  <c:v>5.3308000060496852E-3</c:v>
                </c:pt>
                <c:pt idx="244">
                  <c:v>1.6231999979936518E-3</c:v>
                </c:pt>
                <c:pt idx="249">
                  <c:v>-9.6775999991223216E-3</c:v>
                </c:pt>
                <c:pt idx="250">
                  <c:v>-1.5975999995134771E-3</c:v>
                </c:pt>
                <c:pt idx="256">
                  <c:v>8.6040000314824283E-4</c:v>
                </c:pt>
                <c:pt idx="258">
                  <c:v>-1.1661600001389161E-2</c:v>
                </c:pt>
                <c:pt idx="262">
                  <c:v>-1.498800003901124E-3</c:v>
                </c:pt>
                <c:pt idx="265">
                  <c:v>2.7864000003319234E-3</c:v>
                </c:pt>
                <c:pt idx="267">
                  <c:v>0</c:v>
                </c:pt>
                <c:pt idx="268">
                  <c:v>3.0000002880115062E-5</c:v>
                </c:pt>
                <c:pt idx="275">
                  <c:v>-3.9487999965786003E-3</c:v>
                </c:pt>
                <c:pt idx="277">
                  <c:v>-2.6600000273901969E-4</c:v>
                </c:pt>
                <c:pt idx="279">
                  <c:v>8.8459999969927594E-3</c:v>
                </c:pt>
                <c:pt idx="282">
                  <c:v>1.1530800002219621E-2</c:v>
                </c:pt>
                <c:pt idx="284">
                  <c:v>3.3375999992131256E-3</c:v>
                </c:pt>
                <c:pt idx="286">
                  <c:v>5.6464000008418225E-3</c:v>
                </c:pt>
                <c:pt idx="288">
                  <c:v>7.7214000048115849E-3</c:v>
                </c:pt>
                <c:pt idx="290">
                  <c:v>1.3473999999405351E-2</c:v>
                </c:pt>
                <c:pt idx="297">
                  <c:v>1.8607199999678414E-2</c:v>
                </c:pt>
                <c:pt idx="300">
                  <c:v>6.419199999072589E-3</c:v>
                </c:pt>
                <c:pt idx="305">
                  <c:v>1.4184800005750731E-2</c:v>
                </c:pt>
                <c:pt idx="310">
                  <c:v>2.4354799999855459E-2</c:v>
                </c:pt>
                <c:pt idx="311">
                  <c:v>2.4984000003314577E-2</c:v>
                </c:pt>
                <c:pt idx="313">
                  <c:v>2.5437600001168903E-2</c:v>
                </c:pt>
                <c:pt idx="316">
                  <c:v>3.9927799996803515E-2</c:v>
                </c:pt>
                <c:pt idx="318">
                  <c:v>2.9866799995943438E-2</c:v>
                </c:pt>
                <c:pt idx="350">
                  <c:v>7.3367199998756405E-2</c:v>
                </c:pt>
                <c:pt idx="351">
                  <c:v>7.3377200002141763E-2</c:v>
                </c:pt>
                <c:pt idx="366">
                  <c:v>0.14165160000266042</c:v>
                </c:pt>
                <c:pt idx="367">
                  <c:v>0.14366600000357721</c:v>
                </c:pt>
                <c:pt idx="368">
                  <c:v>0.1531537999981083</c:v>
                </c:pt>
                <c:pt idx="409">
                  <c:v>0.28372339999623364</c:v>
                </c:pt>
                <c:pt idx="411">
                  <c:v>0.29423959999985527</c:v>
                </c:pt>
                <c:pt idx="413">
                  <c:v>0.30153439999412512</c:v>
                </c:pt>
                <c:pt idx="424">
                  <c:v>0.3496242000037455</c:v>
                </c:pt>
                <c:pt idx="435">
                  <c:v>0.40385000000242144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37-47BF-A534-BE85E4AF538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  <c:pt idx="383">
                  <c:v>0.1733408000000054</c:v>
                </c:pt>
                <c:pt idx="384">
                  <c:v>0.18044080000254326</c:v>
                </c:pt>
                <c:pt idx="388">
                  <c:v>0.18831320000026608</c:v>
                </c:pt>
                <c:pt idx="391">
                  <c:v>0.19477120000374271</c:v>
                </c:pt>
                <c:pt idx="393">
                  <c:v>0.20014439999795286</c:v>
                </c:pt>
                <c:pt idx="396">
                  <c:v>0.21809120000398252</c:v>
                </c:pt>
                <c:pt idx="400">
                  <c:v>0.24369679999654181</c:v>
                </c:pt>
                <c:pt idx="402">
                  <c:v>0.24844519999896875</c:v>
                </c:pt>
                <c:pt idx="403">
                  <c:v>0.24635200000193436</c:v>
                </c:pt>
                <c:pt idx="404">
                  <c:v>0.25625199999922188</c:v>
                </c:pt>
                <c:pt idx="407">
                  <c:v>0.27693120000185445</c:v>
                </c:pt>
                <c:pt idx="408">
                  <c:v>0.27682359999744222</c:v>
                </c:pt>
                <c:pt idx="410">
                  <c:v>0.28878399999666726</c:v>
                </c:pt>
                <c:pt idx="412">
                  <c:v>0.30075159999978496</c:v>
                </c:pt>
                <c:pt idx="414">
                  <c:v>0.30906559999857564</c:v>
                </c:pt>
                <c:pt idx="415">
                  <c:v>0.31203400000231341</c:v>
                </c:pt>
                <c:pt idx="416">
                  <c:v>0.31726999999955297</c:v>
                </c:pt>
                <c:pt idx="417">
                  <c:v>0.31846999999834225</c:v>
                </c:pt>
                <c:pt idx="418">
                  <c:v>0.31879919999482809</c:v>
                </c:pt>
                <c:pt idx="419">
                  <c:v>0.32335000000603031</c:v>
                </c:pt>
                <c:pt idx="420">
                  <c:v>0.33021559999906458</c:v>
                </c:pt>
                <c:pt idx="421">
                  <c:v>0.33601040000212379</c:v>
                </c:pt>
                <c:pt idx="422">
                  <c:v>0.34230519999982789</c:v>
                </c:pt>
                <c:pt idx="423">
                  <c:v>0.34775359999912325</c:v>
                </c:pt>
                <c:pt idx="425">
                  <c:v>0.3533263999997871</c:v>
                </c:pt>
                <c:pt idx="426">
                  <c:v>0.3571384000024409</c:v>
                </c:pt>
                <c:pt idx="427">
                  <c:v>0.36286239999753889</c:v>
                </c:pt>
                <c:pt idx="428">
                  <c:v>0.37284000000363449</c:v>
                </c:pt>
                <c:pt idx="429">
                  <c:v>0.37784200000169221</c:v>
                </c:pt>
                <c:pt idx="430">
                  <c:v>0.3837439999988419</c:v>
                </c:pt>
                <c:pt idx="432">
                  <c:v>0.39725760000146693</c:v>
                </c:pt>
                <c:pt idx="433">
                  <c:v>0.39725760000146693</c:v>
                </c:pt>
                <c:pt idx="434">
                  <c:v>0.40144040000450332</c:v>
                </c:pt>
                <c:pt idx="436">
                  <c:v>0.41336880000017118</c:v>
                </c:pt>
                <c:pt idx="437">
                  <c:v>0.42369480000343174</c:v>
                </c:pt>
                <c:pt idx="438">
                  <c:v>0.44444439999642782</c:v>
                </c:pt>
                <c:pt idx="439">
                  <c:v>0.44444439999642782</c:v>
                </c:pt>
                <c:pt idx="440">
                  <c:v>0.44444439999642782</c:v>
                </c:pt>
                <c:pt idx="441">
                  <c:v>0.45338759999867762</c:v>
                </c:pt>
                <c:pt idx="442">
                  <c:v>0.45444360000692541</c:v>
                </c:pt>
                <c:pt idx="443">
                  <c:v>0.45775319999665953</c:v>
                </c:pt>
                <c:pt idx="444">
                  <c:v>0.48064639999938663</c:v>
                </c:pt>
                <c:pt idx="445">
                  <c:v>0.49902960000326857</c:v>
                </c:pt>
                <c:pt idx="446">
                  <c:v>0.51132119999965653</c:v>
                </c:pt>
                <c:pt idx="447">
                  <c:v>0.51781519999349257</c:v>
                </c:pt>
                <c:pt idx="448">
                  <c:v>0.54070080000383314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37-47BF-A534-BE85E4AF538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37-47BF-A534-BE85E4AF538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plus>
            <c:minus>
              <c:numRef>
                <c:f>'Active 2'!$D$21:$D$62</c:f>
                <c:numCache>
                  <c:formatCode>General</c:formatCode>
                  <c:ptCount val="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37-47BF-A534-BE85E4AF538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-9542</c:v>
                </c:pt>
                <c:pt idx="1">
                  <c:v>-9218</c:v>
                </c:pt>
                <c:pt idx="2">
                  <c:v>-9209</c:v>
                </c:pt>
                <c:pt idx="3">
                  <c:v>-8786</c:v>
                </c:pt>
                <c:pt idx="4">
                  <c:v>-8690</c:v>
                </c:pt>
                <c:pt idx="5">
                  <c:v>-8687</c:v>
                </c:pt>
                <c:pt idx="6">
                  <c:v>-8643</c:v>
                </c:pt>
                <c:pt idx="7">
                  <c:v>-8548</c:v>
                </c:pt>
                <c:pt idx="8">
                  <c:v>-8547</c:v>
                </c:pt>
                <c:pt idx="9">
                  <c:v>-8430</c:v>
                </c:pt>
                <c:pt idx="10">
                  <c:v>-8354</c:v>
                </c:pt>
                <c:pt idx="11">
                  <c:v>-8337</c:v>
                </c:pt>
                <c:pt idx="12">
                  <c:v>-8306</c:v>
                </c:pt>
                <c:pt idx="13">
                  <c:v>-8242</c:v>
                </c:pt>
                <c:pt idx="14">
                  <c:v>-8236</c:v>
                </c:pt>
                <c:pt idx="15">
                  <c:v>-8223</c:v>
                </c:pt>
                <c:pt idx="16">
                  <c:v>-8217</c:v>
                </c:pt>
                <c:pt idx="17">
                  <c:v>-8204</c:v>
                </c:pt>
                <c:pt idx="18">
                  <c:v>-8122</c:v>
                </c:pt>
                <c:pt idx="19">
                  <c:v>-8102</c:v>
                </c:pt>
                <c:pt idx="20">
                  <c:v>-8093</c:v>
                </c:pt>
                <c:pt idx="21">
                  <c:v>-8089</c:v>
                </c:pt>
                <c:pt idx="22">
                  <c:v>-8087</c:v>
                </c:pt>
                <c:pt idx="23">
                  <c:v>-8076</c:v>
                </c:pt>
                <c:pt idx="24">
                  <c:v>-8064</c:v>
                </c:pt>
                <c:pt idx="25">
                  <c:v>-8061</c:v>
                </c:pt>
                <c:pt idx="26">
                  <c:v>-8058</c:v>
                </c:pt>
                <c:pt idx="27">
                  <c:v>-8057</c:v>
                </c:pt>
                <c:pt idx="28">
                  <c:v>-8054</c:v>
                </c:pt>
                <c:pt idx="29">
                  <c:v>-8051</c:v>
                </c:pt>
                <c:pt idx="30">
                  <c:v>-8041</c:v>
                </c:pt>
                <c:pt idx="31">
                  <c:v>-8029</c:v>
                </c:pt>
                <c:pt idx="32">
                  <c:v>-8027</c:v>
                </c:pt>
                <c:pt idx="33">
                  <c:v>-8024</c:v>
                </c:pt>
                <c:pt idx="34">
                  <c:v>-8014</c:v>
                </c:pt>
                <c:pt idx="35">
                  <c:v>-8000</c:v>
                </c:pt>
                <c:pt idx="36">
                  <c:v>-7986</c:v>
                </c:pt>
                <c:pt idx="37">
                  <c:v>-7979</c:v>
                </c:pt>
                <c:pt idx="38">
                  <c:v>-7969</c:v>
                </c:pt>
                <c:pt idx="39">
                  <c:v>-7936</c:v>
                </c:pt>
                <c:pt idx="40">
                  <c:v>-7930</c:v>
                </c:pt>
                <c:pt idx="41">
                  <c:v>-7892</c:v>
                </c:pt>
                <c:pt idx="42">
                  <c:v>-7890</c:v>
                </c:pt>
                <c:pt idx="43">
                  <c:v>-7876</c:v>
                </c:pt>
                <c:pt idx="44">
                  <c:v>-7871</c:v>
                </c:pt>
                <c:pt idx="45">
                  <c:v>-7871</c:v>
                </c:pt>
                <c:pt idx="46">
                  <c:v>-7851</c:v>
                </c:pt>
                <c:pt idx="47">
                  <c:v>-7835</c:v>
                </c:pt>
                <c:pt idx="48">
                  <c:v>-7822</c:v>
                </c:pt>
                <c:pt idx="49">
                  <c:v>-7815</c:v>
                </c:pt>
                <c:pt idx="50">
                  <c:v>-7794</c:v>
                </c:pt>
                <c:pt idx="51">
                  <c:v>-7782</c:v>
                </c:pt>
                <c:pt idx="52">
                  <c:v>-7776</c:v>
                </c:pt>
                <c:pt idx="53">
                  <c:v>-7768</c:v>
                </c:pt>
                <c:pt idx="54">
                  <c:v>-7762</c:v>
                </c:pt>
                <c:pt idx="55">
                  <c:v>-7756</c:v>
                </c:pt>
                <c:pt idx="56">
                  <c:v>-7755</c:v>
                </c:pt>
                <c:pt idx="57">
                  <c:v>-7743</c:v>
                </c:pt>
                <c:pt idx="58">
                  <c:v>-7730</c:v>
                </c:pt>
                <c:pt idx="59">
                  <c:v>-7727</c:v>
                </c:pt>
                <c:pt idx="60">
                  <c:v>-7724</c:v>
                </c:pt>
                <c:pt idx="61">
                  <c:v>-7712</c:v>
                </c:pt>
                <c:pt idx="62">
                  <c:v>-7711</c:v>
                </c:pt>
                <c:pt idx="63">
                  <c:v>-7708</c:v>
                </c:pt>
                <c:pt idx="64">
                  <c:v>-7700</c:v>
                </c:pt>
                <c:pt idx="65">
                  <c:v>-7688</c:v>
                </c:pt>
                <c:pt idx="66">
                  <c:v>-7687</c:v>
                </c:pt>
                <c:pt idx="67">
                  <c:v>-7678</c:v>
                </c:pt>
                <c:pt idx="68">
                  <c:v>-7677</c:v>
                </c:pt>
                <c:pt idx="69">
                  <c:v>-7668</c:v>
                </c:pt>
                <c:pt idx="70">
                  <c:v>-7668</c:v>
                </c:pt>
                <c:pt idx="71">
                  <c:v>-7664</c:v>
                </c:pt>
                <c:pt idx="72">
                  <c:v>-7661</c:v>
                </c:pt>
                <c:pt idx="73">
                  <c:v>-7645</c:v>
                </c:pt>
                <c:pt idx="74">
                  <c:v>-7619</c:v>
                </c:pt>
                <c:pt idx="75">
                  <c:v>-7603</c:v>
                </c:pt>
                <c:pt idx="76">
                  <c:v>-7602</c:v>
                </c:pt>
                <c:pt idx="77">
                  <c:v>-7596</c:v>
                </c:pt>
                <c:pt idx="78">
                  <c:v>-7593</c:v>
                </c:pt>
                <c:pt idx="79">
                  <c:v>-7577</c:v>
                </c:pt>
                <c:pt idx="80">
                  <c:v>-7565</c:v>
                </c:pt>
                <c:pt idx="81">
                  <c:v>-7553</c:v>
                </c:pt>
                <c:pt idx="82">
                  <c:v>-7540</c:v>
                </c:pt>
                <c:pt idx="83">
                  <c:v>-7530</c:v>
                </c:pt>
                <c:pt idx="84">
                  <c:v>-7527</c:v>
                </c:pt>
                <c:pt idx="85">
                  <c:v>-7520</c:v>
                </c:pt>
                <c:pt idx="86">
                  <c:v>-7510</c:v>
                </c:pt>
                <c:pt idx="87">
                  <c:v>-7507</c:v>
                </c:pt>
                <c:pt idx="88">
                  <c:v>-7504</c:v>
                </c:pt>
                <c:pt idx="89">
                  <c:v>-7455</c:v>
                </c:pt>
                <c:pt idx="90">
                  <c:v>-7451</c:v>
                </c:pt>
                <c:pt idx="91">
                  <c:v>-7435</c:v>
                </c:pt>
                <c:pt idx="92">
                  <c:v>-7429</c:v>
                </c:pt>
                <c:pt idx="93">
                  <c:v>-7428</c:v>
                </c:pt>
                <c:pt idx="94">
                  <c:v>-7419</c:v>
                </c:pt>
                <c:pt idx="95">
                  <c:v>-7419</c:v>
                </c:pt>
                <c:pt idx="96">
                  <c:v>-7415</c:v>
                </c:pt>
                <c:pt idx="97">
                  <c:v>-7415</c:v>
                </c:pt>
                <c:pt idx="98">
                  <c:v>-7408</c:v>
                </c:pt>
                <c:pt idx="99">
                  <c:v>-7396</c:v>
                </c:pt>
                <c:pt idx="100">
                  <c:v>-7393</c:v>
                </c:pt>
                <c:pt idx="101">
                  <c:v>-7386</c:v>
                </c:pt>
                <c:pt idx="102">
                  <c:v>-7386</c:v>
                </c:pt>
                <c:pt idx="103">
                  <c:v>-7383</c:v>
                </c:pt>
                <c:pt idx="104">
                  <c:v>-7379</c:v>
                </c:pt>
                <c:pt idx="105">
                  <c:v>-7373</c:v>
                </c:pt>
                <c:pt idx="106">
                  <c:v>-7373</c:v>
                </c:pt>
                <c:pt idx="107">
                  <c:v>-7356</c:v>
                </c:pt>
                <c:pt idx="108">
                  <c:v>-7353</c:v>
                </c:pt>
                <c:pt idx="109">
                  <c:v>-7324</c:v>
                </c:pt>
                <c:pt idx="110">
                  <c:v>-7307</c:v>
                </c:pt>
                <c:pt idx="111">
                  <c:v>-7294</c:v>
                </c:pt>
                <c:pt idx="112">
                  <c:v>-7257</c:v>
                </c:pt>
                <c:pt idx="113">
                  <c:v>-7238</c:v>
                </c:pt>
                <c:pt idx="114">
                  <c:v>-7222</c:v>
                </c:pt>
                <c:pt idx="115">
                  <c:v>-7167</c:v>
                </c:pt>
                <c:pt idx="116">
                  <c:v>-7137</c:v>
                </c:pt>
                <c:pt idx="117">
                  <c:v>-7127</c:v>
                </c:pt>
                <c:pt idx="118">
                  <c:v>-7116</c:v>
                </c:pt>
                <c:pt idx="119">
                  <c:v>-7114</c:v>
                </c:pt>
                <c:pt idx="120">
                  <c:v>-7111</c:v>
                </c:pt>
                <c:pt idx="121">
                  <c:v>-7043</c:v>
                </c:pt>
                <c:pt idx="122">
                  <c:v>-7038</c:v>
                </c:pt>
                <c:pt idx="123">
                  <c:v>-7008</c:v>
                </c:pt>
                <c:pt idx="124">
                  <c:v>-7005</c:v>
                </c:pt>
                <c:pt idx="125">
                  <c:v>-7003</c:v>
                </c:pt>
                <c:pt idx="126">
                  <c:v>-6976</c:v>
                </c:pt>
                <c:pt idx="127">
                  <c:v>-6780</c:v>
                </c:pt>
                <c:pt idx="128">
                  <c:v>-6692</c:v>
                </c:pt>
                <c:pt idx="129">
                  <c:v>-6649</c:v>
                </c:pt>
                <c:pt idx="130">
                  <c:v>-6594</c:v>
                </c:pt>
                <c:pt idx="131">
                  <c:v>-6593</c:v>
                </c:pt>
                <c:pt idx="132">
                  <c:v>-6561</c:v>
                </c:pt>
                <c:pt idx="133">
                  <c:v>-6551</c:v>
                </c:pt>
                <c:pt idx="134">
                  <c:v>-5701</c:v>
                </c:pt>
                <c:pt idx="135">
                  <c:v>-5700</c:v>
                </c:pt>
                <c:pt idx="136">
                  <c:v>-5651</c:v>
                </c:pt>
                <c:pt idx="137">
                  <c:v>-5605</c:v>
                </c:pt>
                <c:pt idx="138">
                  <c:v>-5602</c:v>
                </c:pt>
                <c:pt idx="139">
                  <c:v>-5540</c:v>
                </c:pt>
                <c:pt idx="140">
                  <c:v>-5336</c:v>
                </c:pt>
                <c:pt idx="141">
                  <c:v>-5288</c:v>
                </c:pt>
                <c:pt idx="142">
                  <c:v>-5246</c:v>
                </c:pt>
                <c:pt idx="143">
                  <c:v>-5182</c:v>
                </c:pt>
                <c:pt idx="144">
                  <c:v>-5180</c:v>
                </c:pt>
                <c:pt idx="145">
                  <c:v>-5176</c:v>
                </c:pt>
                <c:pt idx="146">
                  <c:v>-5174</c:v>
                </c:pt>
                <c:pt idx="147">
                  <c:v>-5167</c:v>
                </c:pt>
                <c:pt idx="148">
                  <c:v>-5066</c:v>
                </c:pt>
                <c:pt idx="149">
                  <c:v>-5009</c:v>
                </c:pt>
                <c:pt idx="150">
                  <c:v>-4940</c:v>
                </c:pt>
                <c:pt idx="151">
                  <c:v>-4934</c:v>
                </c:pt>
                <c:pt idx="152">
                  <c:v>-4521</c:v>
                </c:pt>
                <c:pt idx="153">
                  <c:v>-4417</c:v>
                </c:pt>
                <c:pt idx="154">
                  <c:v>-4414</c:v>
                </c:pt>
                <c:pt idx="155">
                  <c:v>-4413</c:v>
                </c:pt>
                <c:pt idx="156">
                  <c:v>-3421</c:v>
                </c:pt>
                <c:pt idx="157">
                  <c:v>-3255</c:v>
                </c:pt>
                <c:pt idx="158">
                  <c:v>-3239</c:v>
                </c:pt>
                <c:pt idx="159">
                  <c:v>-3235</c:v>
                </c:pt>
                <c:pt idx="160">
                  <c:v>-3229</c:v>
                </c:pt>
                <c:pt idx="161">
                  <c:v>-3225</c:v>
                </c:pt>
                <c:pt idx="162">
                  <c:v>-3131</c:v>
                </c:pt>
                <c:pt idx="163">
                  <c:v>-3121</c:v>
                </c:pt>
                <c:pt idx="164">
                  <c:v>-3111</c:v>
                </c:pt>
                <c:pt idx="165">
                  <c:v>-3111</c:v>
                </c:pt>
                <c:pt idx="166">
                  <c:v>-3068</c:v>
                </c:pt>
                <c:pt idx="167">
                  <c:v>-3059</c:v>
                </c:pt>
                <c:pt idx="168">
                  <c:v>-3049</c:v>
                </c:pt>
                <c:pt idx="169">
                  <c:v>-3013</c:v>
                </c:pt>
                <c:pt idx="170">
                  <c:v>-3012</c:v>
                </c:pt>
                <c:pt idx="171">
                  <c:v>-3005</c:v>
                </c:pt>
                <c:pt idx="172">
                  <c:v>-2993</c:v>
                </c:pt>
                <c:pt idx="173">
                  <c:v>-2956</c:v>
                </c:pt>
                <c:pt idx="174">
                  <c:v>-2951</c:v>
                </c:pt>
                <c:pt idx="175">
                  <c:v>-2950</c:v>
                </c:pt>
                <c:pt idx="176">
                  <c:v>-2925</c:v>
                </c:pt>
                <c:pt idx="177">
                  <c:v>-2912</c:v>
                </c:pt>
                <c:pt idx="178">
                  <c:v>-2878</c:v>
                </c:pt>
                <c:pt idx="179">
                  <c:v>-2783</c:v>
                </c:pt>
                <c:pt idx="180">
                  <c:v>-2528</c:v>
                </c:pt>
                <c:pt idx="181">
                  <c:v>-2135</c:v>
                </c:pt>
                <c:pt idx="182">
                  <c:v>-2126</c:v>
                </c:pt>
                <c:pt idx="183">
                  <c:v>-1867</c:v>
                </c:pt>
                <c:pt idx="184">
                  <c:v>-1850</c:v>
                </c:pt>
                <c:pt idx="185">
                  <c:v>-1834</c:v>
                </c:pt>
                <c:pt idx="186">
                  <c:v>-1746</c:v>
                </c:pt>
                <c:pt idx="187">
                  <c:v>-1690</c:v>
                </c:pt>
                <c:pt idx="188">
                  <c:v>-1634</c:v>
                </c:pt>
                <c:pt idx="189">
                  <c:v>-1609.5</c:v>
                </c:pt>
                <c:pt idx="190">
                  <c:v>-1592</c:v>
                </c:pt>
                <c:pt idx="191">
                  <c:v>-1576</c:v>
                </c:pt>
                <c:pt idx="192">
                  <c:v>-1573.5</c:v>
                </c:pt>
                <c:pt idx="193">
                  <c:v>-1572</c:v>
                </c:pt>
                <c:pt idx="194">
                  <c:v>-1566</c:v>
                </c:pt>
                <c:pt idx="195">
                  <c:v>-1530</c:v>
                </c:pt>
                <c:pt idx="196">
                  <c:v>-1513</c:v>
                </c:pt>
                <c:pt idx="197">
                  <c:v>-1501.5</c:v>
                </c:pt>
                <c:pt idx="198">
                  <c:v>-1488</c:v>
                </c:pt>
                <c:pt idx="199">
                  <c:v>-1458</c:v>
                </c:pt>
                <c:pt idx="200">
                  <c:v>-1458</c:v>
                </c:pt>
                <c:pt idx="201">
                  <c:v>-1415</c:v>
                </c:pt>
                <c:pt idx="202">
                  <c:v>-1405</c:v>
                </c:pt>
                <c:pt idx="203">
                  <c:v>-1379</c:v>
                </c:pt>
                <c:pt idx="204">
                  <c:v>-1376</c:v>
                </c:pt>
                <c:pt idx="205">
                  <c:v>-1369</c:v>
                </c:pt>
                <c:pt idx="206">
                  <c:v>-1304</c:v>
                </c:pt>
                <c:pt idx="207">
                  <c:v>-1271</c:v>
                </c:pt>
                <c:pt idx="208">
                  <c:v>-1270</c:v>
                </c:pt>
                <c:pt idx="209">
                  <c:v>-1261</c:v>
                </c:pt>
                <c:pt idx="210">
                  <c:v>-1242</c:v>
                </c:pt>
                <c:pt idx="211">
                  <c:v>-1219</c:v>
                </c:pt>
                <c:pt idx="212">
                  <c:v>-1209</c:v>
                </c:pt>
                <c:pt idx="213">
                  <c:v>-1209</c:v>
                </c:pt>
                <c:pt idx="214">
                  <c:v>-1209</c:v>
                </c:pt>
                <c:pt idx="215">
                  <c:v>-1209</c:v>
                </c:pt>
                <c:pt idx="216">
                  <c:v>-1156</c:v>
                </c:pt>
                <c:pt idx="217">
                  <c:v>-1146</c:v>
                </c:pt>
                <c:pt idx="218">
                  <c:v>-1146</c:v>
                </c:pt>
                <c:pt idx="219">
                  <c:v>-1144</c:v>
                </c:pt>
                <c:pt idx="220">
                  <c:v>-1143</c:v>
                </c:pt>
                <c:pt idx="221">
                  <c:v>-1143</c:v>
                </c:pt>
                <c:pt idx="222">
                  <c:v>-1134</c:v>
                </c:pt>
                <c:pt idx="223">
                  <c:v>-1121</c:v>
                </c:pt>
                <c:pt idx="224">
                  <c:v>-1054</c:v>
                </c:pt>
                <c:pt idx="225">
                  <c:v>-1046</c:v>
                </c:pt>
                <c:pt idx="226">
                  <c:v>-1019</c:v>
                </c:pt>
                <c:pt idx="227">
                  <c:v>-914</c:v>
                </c:pt>
                <c:pt idx="228">
                  <c:v>-911</c:v>
                </c:pt>
                <c:pt idx="229">
                  <c:v>-884</c:v>
                </c:pt>
                <c:pt idx="230">
                  <c:v>-682</c:v>
                </c:pt>
                <c:pt idx="231">
                  <c:v>-606</c:v>
                </c:pt>
                <c:pt idx="232">
                  <c:v>-553</c:v>
                </c:pt>
                <c:pt idx="233">
                  <c:v>-535</c:v>
                </c:pt>
                <c:pt idx="234">
                  <c:v>-535</c:v>
                </c:pt>
                <c:pt idx="235">
                  <c:v>-466</c:v>
                </c:pt>
                <c:pt idx="236">
                  <c:v>-442</c:v>
                </c:pt>
                <c:pt idx="237">
                  <c:v>-440</c:v>
                </c:pt>
                <c:pt idx="238">
                  <c:v>-430</c:v>
                </c:pt>
                <c:pt idx="239">
                  <c:v>-414</c:v>
                </c:pt>
                <c:pt idx="240">
                  <c:v>-387</c:v>
                </c:pt>
                <c:pt idx="241">
                  <c:v>-374</c:v>
                </c:pt>
                <c:pt idx="242">
                  <c:v>-364</c:v>
                </c:pt>
                <c:pt idx="243">
                  <c:v>-332</c:v>
                </c:pt>
                <c:pt idx="244">
                  <c:v>-303</c:v>
                </c:pt>
                <c:pt idx="245">
                  <c:v>-303</c:v>
                </c:pt>
                <c:pt idx="246">
                  <c:v>-269</c:v>
                </c:pt>
                <c:pt idx="247">
                  <c:v>-247</c:v>
                </c:pt>
                <c:pt idx="248">
                  <c:v>-243</c:v>
                </c:pt>
                <c:pt idx="249">
                  <c:v>-221</c:v>
                </c:pt>
                <c:pt idx="250">
                  <c:v>-171</c:v>
                </c:pt>
                <c:pt idx="251">
                  <c:v>-162</c:v>
                </c:pt>
                <c:pt idx="252">
                  <c:v>-161</c:v>
                </c:pt>
                <c:pt idx="253">
                  <c:v>-161</c:v>
                </c:pt>
                <c:pt idx="254">
                  <c:v>-161</c:v>
                </c:pt>
                <c:pt idx="255">
                  <c:v>-149</c:v>
                </c:pt>
                <c:pt idx="256">
                  <c:v>-116</c:v>
                </c:pt>
                <c:pt idx="257">
                  <c:v>-116</c:v>
                </c:pt>
                <c:pt idx="258">
                  <c:v>-111</c:v>
                </c:pt>
                <c:pt idx="259">
                  <c:v>-67</c:v>
                </c:pt>
                <c:pt idx="260">
                  <c:v>-53</c:v>
                </c:pt>
                <c:pt idx="261">
                  <c:v>-53</c:v>
                </c:pt>
                <c:pt idx="262">
                  <c:v>-48</c:v>
                </c:pt>
                <c:pt idx="263">
                  <c:v>-37</c:v>
                </c:pt>
                <c:pt idx="264">
                  <c:v>-31</c:v>
                </c:pt>
                <c:pt idx="265">
                  <c:v>-31</c:v>
                </c:pt>
                <c:pt idx="266">
                  <c:v>-28</c:v>
                </c:pt>
                <c:pt idx="267">
                  <c:v>0</c:v>
                </c:pt>
                <c:pt idx="268">
                  <c:v>0</c:v>
                </c:pt>
                <c:pt idx="269">
                  <c:v>19</c:v>
                </c:pt>
                <c:pt idx="270">
                  <c:v>19</c:v>
                </c:pt>
                <c:pt idx="271">
                  <c:v>22</c:v>
                </c:pt>
                <c:pt idx="272">
                  <c:v>42</c:v>
                </c:pt>
                <c:pt idx="273">
                  <c:v>42</c:v>
                </c:pt>
                <c:pt idx="274">
                  <c:v>76</c:v>
                </c:pt>
                <c:pt idx="275">
                  <c:v>77</c:v>
                </c:pt>
                <c:pt idx="276">
                  <c:v>78</c:v>
                </c:pt>
                <c:pt idx="277">
                  <c:v>90</c:v>
                </c:pt>
                <c:pt idx="278">
                  <c:v>100</c:v>
                </c:pt>
                <c:pt idx="279">
                  <c:v>110</c:v>
                </c:pt>
                <c:pt idx="280">
                  <c:v>130</c:v>
                </c:pt>
                <c:pt idx="281">
                  <c:v>168</c:v>
                </c:pt>
                <c:pt idx="282">
                  <c:v>168</c:v>
                </c:pt>
                <c:pt idx="283">
                  <c:v>202</c:v>
                </c:pt>
                <c:pt idx="284">
                  <c:v>221</c:v>
                </c:pt>
                <c:pt idx="285">
                  <c:v>309</c:v>
                </c:pt>
                <c:pt idx="286">
                  <c:v>319</c:v>
                </c:pt>
                <c:pt idx="287">
                  <c:v>320</c:v>
                </c:pt>
                <c:pt idx="288">
                  <c:v>381.5</c:v>
                </c:pt>
                <c:pt idx="289">
                  <c:v>457</c:v>
                </c:pt>
                <c:pt idx="290">
                  <c:v>490</c:v>
                </c:pt>
                <c:pt idx="291">
                  <c:v>490</c:v>
                </c:pt>
                <c:pt idx="292">
                  <c:v>500</c:v>
                </c:pt>
                <c:pt idx="293">
                  <c:v>572</c:v>
                </c:pt>
                <c:pt idx="294">
                  <c:v>577</c:v>
                </c:pt>
                <c:pt idx="295">
                  <c:v>582</c:v>
                </c:pt>
                <c:pt idx="296">
                  <c:v>587</c:v>
                </c:pt>
                <c:pt idx="297">
                  <c:v>587</c:v>
                </c:pt>
                <c:pt idx="298">
                  <c:v>598</c:v>
                </c:pt>
                <c:pt idx="299">
                  <c:v>607</c:v>
                </c:pt>
                <c:pt idx="300">
                  <c:v>607</c:v>
                </c:pt>
                <c:pt idx="301">
                  <c:v>613</c:v>
                </c:pt>
                <c:pt idx="302">
                  <c:v>613</c:v>
                </c:pt>
                <c:pt idx="303">
                  <c:v>620</c:v>
                </c:pt>
                <c:pt idx="304">
                  <c:v>633</c:v>
                </c:pt>
                <c:pt idx="305">
                  <c:v>633</c:v>
                </c:pt>
                <c:pt idx="306">
                  <c:v>636</c:v>
                </c:pt>
                <c:pt idx="307">
                  <c:v>646</c:v>
                </c:pt>
                <c:pt idx="308">
                  <c:v>695</c:v>
                </c:pt>
                <c:pt idx="309">
                  <c:v>708</c:v>
                </c:pt>
                <c:pt idx="310">
                  <c:v>708</c:v>
                </c:pt>
                <c:pt idx="311">
                  <c:v>715</c:v>
                </c:pt>
                <c:pt idx="312">
                  <c:v>719</c:v>
                </c:pt>
                <c:pt idx="313">
                  <c:v>721</c:v>
                </c:pt>
                <c:pt idx="314">
                  <c:v>721</c:v>
                </c:pt>
                <c:pt idx="315">
                  <c:v>725.5</c:v>
                </c:pt>
                <c:pt idx="316">
                  <c:v>725.5</c:v>
                </c:pt>
                <c:pt idx="317">
                  <c:v>728</c:v>
                </c:pt>
                <c:pt idx="318">
                  <c:v>728</c:v>
                </c:pt>
                <c:pt idx="319">
                  <c:v>738</c:v>
                </c:pt>
                <c:pt idx="320">
                  <c:v>786.5</c:v>
                </c:pt>
                <c:pt idx="321">
                  <c:v>813</c:v>
                </c:pt>
                <c:pt idx="322">
                  <c:v>816</c:v>
                </c:pt>
                <c:pt idx="323">
                  <c:v>820</c:v>
                </c:pt>
                <c:pt idx="324">
                  <c:v>820</c:v>
                </c:pt>
                <c:pt idx="325">
                  <c:v>820</c:v>
                </c:pt>
                <c:pt idx="326">
                  <c:v>820</c:v>
                </c:pt>
                <c:pt idx="327">
                  <c:v>829</c:v>
                </c:pt>
                <c:pt idx="328">
                  <c:v>864.5</c:v>
                </c:pt>
                <c:pt idx="329">
                  <c:v>881.5</c:v>
                </c:pt>
                <c:pt idx="330">
                  <c:v>884.5</c:v>
                </c:pt>
                <c:pt idx="331">
                  <c:v>937</c:v>
                </c:pt>
                <c:pt idx="332">
                  <c:v>951</c:v>
                </c:pt>
                <c:pt idx="333">
                  <c:v>1032</c:v>
                </c:pt>
                <c:pt idx="334">
                  <c:v>1053</c:v>
                </c:pt>
                <c:pt idx="335">
                  <c:v>1089</c:v>
                </c:pt>
                <c:pt idx="336">
                  <c:v>1148</c:v>
                </c:pt>
                <c:pt idx="337">
                  <c:v>1150</c:v>
                </c:pt>
                <c:pt idx="338">
                  <c:v>1164</c:v>
                </c:pt>
                <c:pt idx="339">
                  <c:v>1167</c:v>
                </c:pt>
                <c:pt idx="340">
                  <c:v>1184</c:v>
                </c:pt>
                <c:pt idx="341">
                  <c:v>1187</c:v>
                </c:pt>
                <c:pt idx="342">
                  <c:v>1199</c:v>
                </c:pt>
                <c:pt idx="343">
                  <c:v>1248</c:v>
                </c:pt>
                <c:pt idx="344">
                  <c:v>1285</c:v>
                </c:pt>
                <c:pt idx="345">
                  <c:v>1288</c:v>
                </c:pt>
                <c:pt idx="346">
                  <c:v>1340</c:v>
                </c:pt>
                <c:pt idx="347">
                  <c:v>1340</c:v>
                </c:pt>
                <c:pt idx="348">
                  <c:v>1340</c:v>
                </c:pt>
                <c:pt idx="349">
                  <c:v>1385</c:v>
                </c:pt>
                <c:pt idx="350">
                  <c:v>1412</c:v>
                </c:pt>
                <c:pt idx="351">
                  <c:v>1412</c:v>
                </c:pt>
                <c:pt idx="352">
                  <c:v>1612</c:v>
                </c:pt>
                <c:pt idx="353">
                  <c:v>1612</c:v>
                </c:pt>
                <c:pt idx="354">
                  <c:v>1624</c:v>
                </c:pt>
                <c:pt idx="355">
                  <c:v>1713</c:v>
                </c:pt>
                <c:pt idx="356">
                  <c:v>1713</c:v>
                </c:pt>
                <c:pt idx="357">
                  <c:v>1729</c:v>
                </c:pt>
                <c:pt idx="358">
                  <c:v>1736</c:v>
                </c:pt>
                <c:pt idx="359">
                  <c:v>1791</c:v>
                </c:pt>
                <c:pt idx="360">
                  <c:v>1792</c:v>
                </c:pt>
                <c:pt idx="361">
                  <c:v>1902</c:v>
                </c:pt>
                <c:pt idx="362">
                  <c:v>1948</c:v>
                </c:pt>
                <c:pt idx="363">
                  <c:v>1972</c:v>
                </c:pt>
                <c:pt idx="364">
                  <c:v>2008</c:v>
                </c:pt>
                <c:pt idx="365">
                  <c:v>2034</c:v>
                </c:pt>
                <c:pt idx="366">
                  <c:v>2036</c:v>
                </c:pt>
                <c:pt idx="367">
                  <c:v>2060</c:v>
                </c:pt>
                <c:pt idx="368">
                  <c:v>2060.5</c:v>
                </c:pt>
                <c:pt idx="369">
                  <c:v>2063</c:v>
                </c:pt>
                <c:pt idx="370">
                  <c:v>2177</c:v>
                </c:pt>
                <c:pt idx="371">
                  <c:v>2200</c:v>
                </c:pt>
                <c:pt idx="372">
                  <c:v>2236</c:v>
                </c:pt>
                <c:pt idx="373">
                  <c:v>2243</c:v>
                </c:pt>
                <c:pt idx="374">
                  <c:v>2275</c:v>
                </c:pt>
                <c:pt idx="375">
                  <c:v>2275</c:v>
                </c:pt>
                <c:pt idx="376">
                  <c:v>2286</c:v>
                </c:pt>
                <c:pt idx="377">
                  <c:v>2293</c:v>
                </c:pt>
                <c:pt idx="378">
                  <c:v>2315</c:v>
                </c:pt>
                <c:pt idx="379">
                  <c:v>2338</c:v>
                </c:pt>
                <c:pt idx="380">
                  <c:v>2341</c:v>
                </c:pt>
                <c:pt idx="381">
                  <c:v>2364</c:v>
                </c:pt>
                <c:pt idx="382">
                  <c:v>2374</c:v>
                </c:pt>
                <c:pt idx="383">
                  <c:v>2393</c:v>
                </c:pt>
                <c:pt idx="384">
                  <c:v>2393</c:v>
                </c:pt>
                <c:pt idx="385">
                  <c:v>2396</c:v>
                </c:pt>
                <c:pt idx="386">
                  <c:v>2410</c:v>
                </c:pt>
                <c:pt idx="387">
                  <c:v>2442</c:v>
                </c:pt>
                <c:pt idx="388">
                  <c:v>2472</c:v>
                </c:pt>
                <c:pt idx="389">
                  <c:v>2474</c:v>
                </c:pt>
                <c:pt idx="390">
                  <c:v>2491</c:v>
                </c:pt>
                <c:pt idx="391">
                  <c:v>2527</c:v>
                </c:pt>
                <c:pt idx="392">
                  <c:v>2563</c:v>
                </c:pt>
                <c:pt idx="393">
                  <c:v>2574</c:v>
                </c:pt>
                <c:pt idx="394">
                  <c:v>2678</c:v>
                </c:pt>
                <c:pt idx="395">
                  <c:v>2690</c:v>
                </c:pt>
                <c:pt idx="396">
                  <c:v>2727</c:v>
                </c:pt>
                <c:pt idx="397">
                  <c:v>2779</c:v>
                </c:pt>
                <c:pt idx="398">
                  <c:v>2805</c:v>
                </c:pt>
                <c:pt idx="399">
                  <c:v>2887</c:v>
                </c:pt>
                <c:pt idx="400">
                  <c:v>2903</c:v>
                </c:pt>
                <c:pt idx="401">
                  <c:v>2930</c:v>
                </c:pt>
                <c:pt idx="402">
                  <c:v>2942</c:v>
                </c:pt>
                <c:pt idx="403">
                  <c:v>2995</c:v>
                </c:pt>
                <c:pt idx="404">
                  <c:v>2995</c:v>
                </c:pt>
                <c:pt idx="405">
                  <c:v>3009</c:v>
                </c:pt>
                <c:pt idx="406">
                  <c:v>3122</c:v>
                </c:pt>
                <c:pt idx="407">
                  <c:v>3127</c:v>
                </c:pt>
                <c:pt idx="408">
                  <c:v>3156</c:v>
                </c:pt>
                <c:pt idx="409">
                  <c:v>3176.5</c:v>
                </c:pt>
                <c:pt idx="410">
                  <c:v>3215</c:v>
                </c:pt>
                <c:pt idx="411">
                  <c:v>3266</c:v>
                </c:pt>
                <c:pt idx="412">
                  <c:v>3286</c:v>
                </c:pt>
                <c:pt idx="413">
                  <c:v>3299</c:v>
                </c:pt>
                <c:pt idx="414">
                  <c:v>3351</c:v>
                </c:pt>
                <c:pt idx="415">
                  <c:v>3365</c:v>
                </c:pt>
                <c:pt idx="416">
                  <c:v>3400</c:v>
                </c:pt>
                <c:pt idx="417">
                  <c:v>3400</c:v>
                </c:pt>
                <c:pt idx="418">
                  <c:v>3407</c:v>
                </c:pt>
                <c:pt idx="419">
                  <c:v>3450</c:v>
                </c:pt>
                <c:pt idx="420">
                  <c:v>3476</c:v>
                </c:pt>
                <c:pt idx="421">
                  <c:v>3509</c:v>
                </c:pt>
                <c:pt idx="422">
                  <c:v>3542</c:v>
                </c:pt>
                <c:pt idx="423">
                  <c:v>3581</c:v>
                </c:pt>
                <c:pt idx="424">
                  <c:v>3594.5</c:v>
                </c:pt>
                <c:pt idx="425">
                  <c:v>3619</c:v>
                </c:pt>
                <c:pt idx="426">
                  <c:v>3639</c:v>
                </c:pt>
                <c:pt idx="427">
                  <c:v>3679</c:v>
                </c:pt>
                <c:pt idx="428">
                  <c:v>3725</c:v>
                </c:pt>
                <c:pt idx="429">
                  <c:v>3770</c:v>
                </c:pt>
                <c:pt idx="430">
                  <c:v>3815</c:v>
                </c:pt>
                <c:pt idx="431">
                  <c:v>3830.5</c:v>
                </c:pt>
                <c:pt idx="432">
                  <c:v>3921</c:v>
                </c:pt>
                <c:pt idx="433">
                  <c:v>3921</c:v>
                </c:pt>
                <c:pt idx="434">
                  <c:v>3934</c:v>
                </c:pt>
                <c:pt idx="435">
                  <c:v>3950</c:v>
                </c:pt>
                <c:pt idx="436">
                  <c:v>4023</c:v>
                </c:pt>
                <c:pt idx="437">
                  <c:v>4108</c:v>
                </c:pt>
                <c:pt idx="438">
                  <c:v>4274</c:v>
                </c:pt>
                <c:pt idx="439">
                  <c:v>4274</c:v>
                </c:pt>
                <c:pt idx="440">
                  <c:v>4274</c:v>
                </c:pt>
                <c:pt idx="441">
                  <c:v>4346</c:v>
                </c:pt>
                <c:pt idx="442">
                  <c:v>4356</c:v>
                </c:pt>
                <c:pt idx="443">
                  <c:v>4372</c:v>
                </c:pt>
                <c:pt idx="444">
                  <c:v>4569</c:v>
                </c:pt>
                <c:pt idx="445">
                  <c:v>4791</c:v>
                </c:pt>
                <c:pt idx="446">
                  <c:v>4902</c:v>
                </c:pt>
                <c:pt idx="447">
                  <c:v>5017</c:v>
                </c:pt>
                <c:pt idx="448">
                  <c:v>5243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37-47BF-A534-BE85E4AF5385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2'!$AW$2:$AW$77</c:f>
              <c:numCache>
                <c:formatCode>General</c:formatCode>
                <c:ptCount val="76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</c:numCache>
            </c:numRef>
          </c:xVal>
          <c:yVal>
            <c:numRef>
              <c:f>'Active 2'!$AX$2:$AX$77</c:f>
              <c:numCache>
                <c:formatCode>General</c:formatCode>
                <c:ptCount val="76"/>
                <c:pt idx="0">
                  <c:v>1.0807798464578913</c:v>
                </c:pt>
                <c:pt idx="1">
                  <c:v>1.069123068918266</c:v>
                </c:pt>
                <c:pt idx="2">
                  <c:v>1.0596574595763613</c:v>
                </c:pt>
                <c:pt idx="3">
                  <c:v>1.0522678181444651</c:v>
                </c:pt>
                <c:pt idx="4">
                  <c:v>1.0467346196645178</c:v>
                </c:pt>
                <c:pt idx="5">
                  <c:v>1.042680665241345</c:v>
                </c:pt>
                <c:pt idx="6">
                  <c:v>1.0395011311775384</c:v>
                </c:pt>
                <c:pt idx="7">
                  <c:v>1.0362910545196231</c:v>
                </c:pt>
                <c:pt idx="8">
                  <c:v>1.0318146234163215</c:v>
                </c:pt>
                <c:pt idx="9">
                  <c:v>1.0245915415412021</c:v>
                </c:pt>
                <c:pt idx="10">
                  <c:v>1.0131559804862578</c:v>
                </c:pt>
                <c:pt idx="11">
                  <c:v>0.9964304180628869</c:v>
                </c:pt>
                <c:pt idx="12">
                  <c:v>0.97402175094931442</c:v>
                </c:pt>
                <c:pt idx="13">
                  <c:v>0.94625873593206222</c:v>
                </c:pt>
                <c:pt idx="14">
                  <c:v>0.91397589846361749</c:v>
                </c:pt>
                <c:pt idx="15">
                  <c:v>0.87821108921656621</c:v>
                </c:pt>
                <c:pt idx="16">
                  <c:v>0.83997337381921988</c:v>
                </c:pt>
                <c:pt idx="17">
                  <c:v>0.80012877329862375</c:v>
                </c:pt>
                <c:pt idx="18">
                  <c:v>0.75937331839420308</c:v>
                </c:pt>
                <c:pt idx="19">
                  <c:v>0.71824835322419811</c:v>
                </c:pt>
                <c:pt idx="20">
                  <c:v>0.67716865928651526</c:v>
                </c:pt>
                <c:pt idx="21">
                  <c:v>0.63645035990487231</c:v>
                </c:pt>
                <c:pt idx="22">
                  <c:v>0.59633449698276386</c:v>
                </c:pt>
                <c:pt idx="23">
                  <c:v>0.55700566830152098</c:v>
                </c:pt>
                <c:pt idx="24">
                  <c:v>0.51860622619542418</c:v>
                </c:pt>
                <c:pt idx="25">
                  <c:v>0.48124685756760216</c:v>
                </c:pt>
                <c:pt idx="26">
                  <c:v>0.44501441205409814</c:v>
                </c:pt>
                <c:pt idx="27">
                  <c:v>0.40997774788693708</c:v>
                </c:pt>
                <c:pt idx="28">
                  <c:v>0.37619218402563731</c:v>
                </c:pt>
                <c:pt idx="29">
                  <c:v>0.34370294740999124</c:v>
                </c:pt>
                <c:pt idx="30">
                  <c:v>0.31254784111075845</c:v>
                </c:pt>
                <c:pt idx="31">
                  <c:v>0.28275926047057409</c:v>
                </c:pt>
                <c:pt idx="32">
                  <c:v>0.25436564854103549</c:v>
                </c:pt>
                <c:pt idx="33">
                  <c:v>0.22739248854505517</c:v>
                </c:pt>
                <c:pt idx="34">
                  <c:v>0.20186295286314559</c:v>
                </c:pt>
                <c:pt idx="35">
                  <c:v>0.17779834244327122</c:v>
                </c:pt>
                <c:pt idx="36">
                  <c:v>0.15521844456535033</c:v>
                </c:pt>
                <c:pt idx="37">
                  <c:v>0.13414190833674805</c:v>
                </c:pt>
                <c:pt idx="38">
                  <c:v>0.11458669259769153</c:v>
                </c:pt>
                <c:pt idx="39">
                  <c:v>9.6570591399289557E-2</c:v>
                </c:pt>
                <c:pt idx="40">
                  <c:v>8.0111800003765249E-2</c:v>
                </c:pt>
                <c:pt idx="41">
                  <c:v>6.5229458964444792E-2</c:v>
                </c:pt>
                <c:pt idx="42">
                  <c:v>5.1944110016126255E-2</c:v>
                </c:pt>
                <c:pt idx="43">
                  <c:v>4.0278014443875548E-2</c:v>
                </c:pt>
                <c:pt idx="44">
                  <c:v>3.0255316465002291E-2</c:v>
                </c:pt>
                <c:pt idx="45">
                  <c:v>2.1902071604315204E-2</c:v>
                </c:pt>
                <c:pt idx="46">
                  <c:v>1.5246192389800878E-2</c:v>
                </c:pt>
                <c:pt idx="47">
                  <c:v>1.0317381429100714E-2</c:v>
                </c:pt>
                <c:pt idx="48">
                  <c:v>7.1471190565413623E-3</c:v>
                </c:pt>
                <c:pt idx="49">
                  <c:v>5.7687485526919102E-3</c:v>
                </c:pt>
                <c:pt idx="50">
                  <c:v>6.2176616161837839E-3</c:v>
                </c:pt>
                <c:pt idx="51">
                  <c:v>8.5315404373465242E-3</c:v>
                </c:pt>
                <c:pt idx="52">
                  <c:v>1.2750572733626009E-2</c:v>
                </c:pt>
                <c:pt idx="53">
                  <c:v>1.8917532749013422E-2</c:v>
                </c:pt>
                <c:pt idx="54">
                  <c:v>2.7077617649226532E-2</c:v>
                </c:pt>
                <c:pt idx="55">
                  <c:v>3.7277936482171009E-2</c:v>
                </c:pt>
                <c:pt idx="56">
                  <c:v>4.95665458428797E-2</c:v>
                </c:pt>
                <c:pt idx="57">
                  <c:v>6.3990879664661895E-2</c:v>
                </c:pt>
                <c:pt idx="58">
                  <c:v>8.0595295253004198E-2</c:v>
                </c:pt>
                <c:pt idx="59">
                  <c:v>9.9417230356074554E-2</c:v>
                </c:pt>
                <c:pt idx="60">
                  <c:v>0.12048113538589313</c:v>
                </c:pt>
                <c:pt idx="61">
                  <c:v>0.14378892463912327</c:v>
                </c:pt>
                <c:pt idx="62">
                  <c:v>0.16930517091803152</c:v>
                </c:pt>
                <c:pt idx="63">
                  <c:v>0.19693456847786808</c:v>
                </c:pt>
                <c:pt idx="64">
                  <c:v>0.2264882404701391</c:v>
                </c:pt>
                <c:pt idx="65">
                  <c:v>0.25763477670359031</c:v>
                </c:pt>
                <c:pt idx="66">
                  <c:v>0.28983397983293624</c:v>
                </c:pt>
                <c:pt idx="67">
                  <c:v>0.32226225735807068</c:v>
                </c:pt>
                <c:pt idx="68">
                  <c:v>0.35376512895498324</c:v>
                </c:pt>
                <c:pt idx="69">
                  <c:v>0.38290654626442722</c:v>
                </c:pt>
                <c:pt idx="70">
                  <c:v>0.40818378837900321</c:v>
                </c:pt>
                <c:pt idx="71">
                  <c:v>0.42838640897298752</c:v>
                </c:pt>
                <c:pt idx="72">
                  <c:v>0.44293326419951673</c:v>
                </c:pt>
                <c:pt idx="73">
                  <c:v>0.45198360367127155</c:v>
                </c:pt>
                <c:pt idx="74">
                  <c:v>0.4562728913646823</c:v>
                </c:pt>
                <c:pt idx="75">
                  <c:v>0.45681405943270836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37-47BF-A534-BE85E4AF5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01856"/>
        <c:axId val="1"/>
      </c:scatterChart>
      <c:valAx>
        <c:axId val="719901856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17706821480401"/>
              <c:y val="0.8547945205479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76197387518143E-2"/>
              <c:y val="0.36438356164383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018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83599419448476"/>
          <c:y val="0.92876712328767119"/>
          <c:w val="0.61973875181422355"/>
          <c:h val="5.47945205479452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06705539358600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9854227405247"/>
          <c:y val="0.12804897110948682"/>
          <c:w val="0.85276967930029157"/>
          <c:h val="0.62804971544176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5-4324-A1C7-F58C9BC210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21">
                  <c:v>4.1995999999926426E-3</c:v>
                </c:pt>
                <c:pt idx="23">
                  <c:v>-6.7768000008072704E-3</c:v>
                </c:pt>
                <c:pt idx="26">
                  <c:v>9.2147999966982752E-3</c:v>
                </c:pt>
                <c:pt idx="33">
                  <c:v>5.3308000060496852E-3</c:v>
                </c:pt>
                <c:pt idx="38">
                  <c:v>-9.6775999991223216E-3</c:v>
                </c:pt>
                <c:pt idx="45">
                  <c:v>-1.1661600001389161E-2</c:v>
                </c:pt>
                <c:pt idx="53">
                  <c:v>3.0000002880115062E-5</c:v>
                </c:pt>
                <c:pt idx="61">
                  <c:v>8.8459999969927594E-3</c:v>
                </c:pt>
                <c:pt idx="65">
                  <c:v>3.3375999992131256E-3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65-4324-A1C7-F58C9BC21052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9">
                  <c:v>3.1417999998666346E-2</c:v>
                </c:pt>
                <c:pt idx="11">
                  <c:v>2.2236400000110734E-2</c:v>
                </c:pt>
                <c:pt idx="12">
                  <c:v>1.999239999713609E-2</c:v>
                </c:pt>
                <c:pt idx="13">
                  <c:v>2.3992399997950997E-2</c:v>
                </c:pt>
                <c:pt idx="14">
                  <c:v>1.3119200004439335E-2</c:v>
                </c:pt>
                <c:pt idx="15">
                  <c:v>1.8119200001819991E-2</c:v>
                </c:pt>
                <c:pt idx="17">
                  <c:v>1.554759999999078E-2</c:v>
                </c:pt>
                <c:pt idx="20">
                  <c:v>7.1315999957732856E-3</c:v>
                </c:pt>
                <c:pt idx="84">
                  <c:v>2.4354799999855459E-2</c:v>
                </c:pt>
                <c:pt idx="87">
                  <c:v>3.9927799996803515E-2</c:v>
                </c:pt>
                <c:pt idx="116">
                  <c:v>7.3367199998756405E-2</c:v>
                </c:pt>
                <c:pt idx="131">
                  <c:v>0.14165160000266042</c:v>
                </c:pt>
                <c:pt idx="132">
                  <c:v>0.14366600000357721</c:v>
                </c:pt>
                <c:pt idx="133">
                  <c:v>0.1531537999981083</c:v>
                </c:pt>
                <c:pt idx="141">
                  <c:v>0.1733408000000054</c:v>
                </c:pt>
                <c:pt idx="144">
                  <c:v>0.18831320000026608</c:v>
                </c:pt>
                <c:pt idx="147">
                  <c:v>0.19477120000374271</c:v>
                </c:pt>
                <c:pt idx="150">
                  <c:v>0.24635200000193436</c:v>
                </c:pt>
                <c:pt idx="151">
                  <c:v>0.25625199999922188</c:v>
                </c:pt>
                <c:pt idx="152">
                  <c:v>-0.21458960000745719</c:v>
                </c:pt>
                <c:pt idx="153">
                  <c:v>0.28372339999623364</c:v>
                </c:pt>
                <c:pt idx="154">
                  <c:v>0.29423959999985527</c:v>
                </c:pt>
                <c:pt idx="155">
                  <c:v>0.30075159999978496</c:v>
                </c:pt>
                <c:pt idx="156">
                  <c:v>0.30153439999412512</c:v>
                </c:pt>
                <c:pt idx="157">
                  <c:v>0.30906559999857564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65-4324-A1C7-F58C9BC21052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47">
                  <c:v>-1.5476799999305513E-2</c:v>
                </c:pt>
                <c:pt idx="48">
                  <c:v>-3.476799996860791E-3</c:v>
                </c:pt>
                <c:pt idx="54">
                  <c:v>-1.0433600000396837E-2</c:v>
                </c:pt>
                <c:pt idx="55">
                  <c:v>9.5663999964017421E-3</c:v>
                </c:pt>
                <c:pt idx="56">
                  <c:v>-2.3068000009516254E-3</c:v>
                </c:pt>
                <c:pt idx="57">
                  <c:v>-1.1794799997005612E-2</c:v>
                </c:pt>
                <c:pt idx="58">
                  <c:v>-6.7947999996249564E-3</c:v>
                </c:pt>
                <c:pt idx="59">
                  <c:v>-1.1273200005234685E-2</c:v>
                </c:pt>
                <c:pt idx="64">
                  <c:v>-1.6988000061246566E-3</c:v>
                </c:pt>
                <c:pt idx="67">
                  <c:v>-2.3780000046826899E-3</c:v>
                </c:pt>
                <c:pt idx="70">
                  <c:v>5.230000002484303E-3</c:v>
                </c:pt>
                <c:pt idx="71">
                  <c:v>2.7273199993942399E-2</c:v>
                </c:pt>
                <c:pt idx="73">
                  <c:v>1.1029199995391537E-2</c:v>
                </c:pt>
                <c:pt idx="75">
                  <c:v>7.0387999949161895E-3</c:v>
                </c:pt>
                <c:pt idx="85">
                  <c:v>3.7486400004127063E-2</c:v>
                </c:pt>
                <c:pt idx="90">
                  <c:v>-7.1605999983148649E-3</c:v>
                </c:pt>
                <c:pt idx="98">
                  <c:v>1.213619999907678E-2</c:v>
                </c:pt>
                <c:pt idx="99">
                  <c:v>4.5213999983388931E-3</c:v>
                </c:pt>
                <c:pt idx="100">
                  <c:v>-3.5180000122636557E-4</c:v>
                </c:pt>
                <c:pt idx="102">
                  <c:v>4.2625599999155384E-2</c:v>
                </c:pt>
                <c:pt idx="104">
                  <c:v>5.2936799998860806E-2</c:v>
                </c:pt>
                <c:pt idx="105">
                  <c:v>3.1618799999705516E-2</c:v>
                </c:pt>
                <c:pt idx="107">
                  <c:v>5.262840000068536E-2</c:v>
                </c:pt>
                <c:pt idx="110">
                  <c:v>5.9075999997730833E-2</c:v>
                </c:pt>
                <c:pt idx="118">
                  <c:v>9.9897200001578312E-2</c:v>
                </c:pt>
                <c:pt idx="125">
                  <c:v>0.1065052000049036</c:v>
                </c:pt>
                <c:pt idx="128">
                  <c:v>0.13011320000077831</c:v>
                </c:pt>
                <c:pt idx="129">
                  <c:v>0.12063479999778792</c:v>
                </c:pt>
                <c:pt idx="130">
                  <c:v>0.14240040000004228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65-4324-A1C7-F58C9BC21052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148">
                  <c:v>0.20014439999795286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65-4324-A1C7-F58C9BC2105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(old)'!$D$21:$D$64</c:f>
                <c:numCache>
                  <c:formatCode>General</c:formatCode>
                  <c:ptCount val="44"/>
                  <c:pt idx="0">
                    <c:v>2.0000000000000001E-4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6">
                    <c:v>8.0000000000000004E-4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(old)'!$D$21:$D$64</c:f>
                <c:numCache>
                  <c:formatCode>General</c:formatCode>
                  <c:ptCount val="44"/>
                  <c:pt idx="0">
                    <c:v>2.0000000000000001E-4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6">
                    <c:v>8.0000000000000004E-4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24">
                  <c:v>1.5484000003198162E-2</c:v>
                </c:pt>
                <c:pt idx="27">
                  <c:v>9.1660000034607947E-3</c:v>
                </c:pt>
                <c:pt idx="28">
                  <c:v>7.9219999970518984E-3</c:v>
                </c:pt>
                <c:pt idx="29">
                  <c:v>5.931599996984005E-3</c:v>
                </c:pt>
                <c:pt idx="32">
                  <c:v>3.7116000021342188E-3</c:v>
                </c:pt>
                <c:pt idx="34">
                  <c:v>7.6231999992160127E-3</c:v>
                </c:pt>
                <c:pt idx="36">
                  <c:v>-7.3432000062894076E-3</c:v>
                </c:pt>
                <c:pt idx="39">
                  <c:v>-4.4172000052640215E-3</c:v>
                </c:pt>
                <c:pt idx="43">
                  <c:v>-4.5534400000178721E-2</c:v>
                </c:pt>
                <c:pt idx="44">
                  <c:v>7.8604000009363517E-3</c:v>
                </c:pt>
                <c:pt idx="46">
                  <c:v>2.6480000087758526E-4</c:v>
                </c:pt>
                <c:pt idx="49">
                  <c:v>9.532800002489239E-3</c:v>
                </c:pt>
                <c:pt idx="50">
                  <c:v>7.8639999992446974E-4</c:v>
                </c:pt>
                <c:pt idx="51">
                  <c:v>9.1319999773986638E-4</c:v>
                </c:pt>
                <c:pt idx="60">
                  <c:v>1.2989999995625112E-2</c:v>
                </c:pt>
                <c:pt idx="62">
                  <c:v>3.2579999970039353E-3</c:v>
                </c:pt>
                <c:pt idx="63">
                  <c:v>8.5308000052464195E-3</c:v>
                </c:pt>
                <c:pt idx="66">
                  <c:v>2.0490399998379871E-2</c:v>
                </c:pt>
                <c:pt idx="68">
                  <c:v>1.0792000030050986E-3</c:v>
                </c:pt>
                <c:pt idx="69">
                  <c:v>1.9474000000627711E-2</c:v>
                </c:pt>
                <c:pt idx="72">
                  <c:v>2.2151199998916127E-2</c:v>
                </c:pt>
                <c:pt idx="74">
                  <c:v>8.907200004614424E-3</c:v>
                </c:pt>
                <c:pt idx="76">
                  <c:v>2.4192000055336393E-3</c:v>
                </c:pt>
                <c:pt idx="77">
                  <c:v>4.6728000015718862E-3</c:v>
                </c:pt>
                <c:pt idx="78">
                  <c:v>1.1672799999359995E-2</c:v>
                </c:pt>
                <c:pt idx="79">
                  <c:v>1.8301999996765517E-2</c:v>
                </c:pt>
                <c:pt idx="80">
                  <c:v>-2.8151999940746464E-3</c:v>
                </c:pt>
                <c:pt idx="81">
                  <c:v>7.3115999985020608E-3</c:v>
                </c:pt>
                <c:pt idx="82">
                  <c:v>3.5067600001639221E-2</c:v>
                </c:pt>
                <c:pt idx="86">
                  <c:v>3.1237600000167731E-2</c:v>
                </c:pt>
                <c:pt idx="88">
                  <c:v>2.9866799995943438E-2</c:v>
                </c:pt>
                <c:pt idx="89">
                  <c:v>2.7622800000244752E-2</c:v>
                </c:pt>
                <c:pt idx="91">
                  <c:v>1.179279999632854E-2</c:v>
                </c:pt>
                <c:pt idx="92">
                  <c:v>3.9919600007124245E-2</c:v>
                </c:pt>
                <c:pt idx="97">
                  <c:v>2.4802400002954528E-2</c:v>
                </c:pt>
                <c:pt idx="103">
                  <c:v>2.8049200001987629E-2</c:v>
                </c:pt>
                <c:pt idx="106">
                  <c:v>5.836999999883119E-2</c:v>
                </c:pt>
                <c:pt idx="108">
                  <c:v>7.1774399999412708E-2</c:v>
                </c:pt>
                <c:pt idx="109">
                  <c:v>2.617879999888828E-2</c:v>
                </c:pt>
                <c:pt idx="111">
                  <c:v>7.7202799999213312E-2</c:v>
                </c:pt>
                <c:pt idx="115">
                  <c:v>4.8636000006808899E-2</c:v>
                </c:pt>
                <c:pt idx="117">
                  <c:v>6.6897199998493306E-2</c:v>
                </c:pt>
                <c:pt idx="119">
                  <c:v>9.5404400002735201E-2</c:v>
                </c:pt>
                <c:pt idx="120">
                  <c:v>0.11083279999729712</c:v>
                </c:pt>
                <c:pt idx="121">
                  <c:v>0.12083279999933438</c:v>
                </c:pt>
                <c:pt idx="122">
                  <c:v>9.7842399998626206E-2</c:v>
                </c:pt>
                <c:pt idx="123">
                  <c:v>0.11247159999766154</c:v>
                </c:pt>
                <c:pt idx="124">
                  <c:v>0.11112959999445593</c:v>
                </c:pt>
                <c:pt idx="126">
                  <c:v>0.12982120000378927</c:v>
                </c:pt>
                <c:pt idx="127">
                  <c:v>0.1550987999944482</c:v>
                </c:pt>
                <c:pt idx="134">
                  <c:v>0.15429279999807477</c:v>
                </c:pt>
                <c:pt idx="135">
                  <c:v>0.11811119999765651</c:v>
                </c:pt>
                <c:pt idx="136">
                  <c:v>0.14974999999685679</c:v>
                </c:pt>
                <c:pt idx="137">
                  <c:v>0.14827159999549622</c:v>
                </c:pt>
                <c:pt idx="138">
                  <c:v>0.16692000000330154</c:v>
                </c:pt>
                <c:pt idx="139">
                  <c:v>0.16992000000027474</c:v>
                </c:pt>
                <c:pt idx="140">
                  <c:v>0.16370959999767365</c:v>
                </c:pt>
                <c:pt idx="142">
                  <c:v>0.18436759999895003</c:v>
                </c:pt>
                <c:pt idx="143">
                  <c:v>0.19264520000433549</c:v>
                </c:pt>
                <c:pt idx="145">
                  <c:v>0.20166439999593422</c:v>
                </c:pt>
                <c:pt idx="146">
                  <c:v>0.19004960000165738</c:v>
                </c:pt>
                <c:pt idx="149">
                  <c:v>0.23878719999629539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65-4324-A1C7-F58C9BC2105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0">
                  <c:v>6.9365999996080063E-2</c:v>
                </c:pt>
                <c:pt idx="1">
                  <c:v>5.9074800003145356E-2</c:v>
                </c:pt>
                <c:pt idx="2">
                  <c:v>5.6384399998933077E-2</c:v>
                </c:pt>
                <c:pt idx="3">
                  <c:v>5.7286799994471949E-2</c:v>
                </c:pt>
                <c:pt idx="4">
                  <c:v>5.6640399998286739E-2</c:v>
                </c:pt>
                <c:pt idx="5">
                  <c:v>4.5105200006219093E-2</c:v>
                </c:pt>
                <c:pt idx="6">
                  <c:v>3.807760000199778E-2</c:v>
                </c:pt>
                <c:pt idx="7">
                  <c:v>3.453359999548411E-2</c:v>
                </c:pt>
                <c:pt idx="8">
                  <c:v>2.884240000275895E-2</c:v>
                </c:pt>
                <c:pt idx="10">
                  <c:v>3.0098400005954318E-2</c:v>
                </c:pt>
                <c:pt idx="16">
                  <c:v>2.1399600002041552E-2</c:v>
                </c:pt>
                <c:pt idx="18">
                  <c:v>1.6952400001173373E-2</c:v>
                </c:pt>
                <c:pt idx="19">
                  <c:v>1.5593600001011509E-2</c:v>
                </c:pt>
                <c:pt idx="22">
                  <c:v>5.2708000002894551E-3</c:v>
                </c:pt>
                <c:pt idx="25">
                  <c:v>1.5484000003198162E-2</c:v>
                </c:pt>
                <c:pt idx="30">
                  <c:v>7.2800001362338662E-5</c:v>
                </c:pt>
                <c:pt idx="31">
                  <c:v>-2.0443999965209514E-3</c:v>
                </c:pt>
                <c:pt idx="35">
                  <c:v>1.0393600001407322E-2</c:v>
                </c:pt>
                <c:pt idx="37">
                  <c:v>1.5919999714242294E-4</c:v>
                </c:pt>
                <c:pt idx="40">
                  <c:v>-7.0416000016848557E-3</c:v>
                </c:pt>
                <c:pt idx="41">
                  <c:v>-2.0415999970282428E-3</c:v>
                </c:pt>
                <c:pt idx="42">
                  <c:v>1.3958399998955429E-2</c:v>
                </c:pt>
                <c:pt idx="83">
                  <c:v>1.947199999995064E-2</c:v>
                </c:pt>
                <c:pt idx="93">
                  <c:v>2.5422000006074086E-2</c:v>
                </c:pt>
                <c:pt idx="94">
                  <c:v>2.5422000006074086E-2</c:v>
                </c:pt>
                <c:pt idx="95">
                  <c:v>2.5422000006074086E-2</c:v>
                </c:pt>
                <c:pt idx="96">
                  <c:v>3.8422000005084556E-2</c:v>
                </c:pt>
                <c:pt idx="101">
                  <c:v>4.8367199997301213E-2</c:v>
                </c:pt>
                <c:pt idx="112">
                  <c:v>2.2733999998308718E-2</c:v>
                </c:pt>
                <c:pt idx="113">
                  <c:v>5.3733999993710313E-2</c:v>
                </c:pt>
                <c:pt idx="114">
                  <c:v>5.8733999998366926E-2</c:v>
                </c:pt>
                <c:pt idx="158">
                  <c:v>0.31203400000231341</c:v>
                </c:pt>
                <c:pt idx="159">
                  <c:v>0.31726999999955297</c:v>
                </c:pt>
                <c:pt idx="160">
                  <c:v>0.31879919999482809</c:v>
                </c:pt>
                <c:pt idx="161">
                  <c:v>0.3533263999997871</c:v>
                </c:pt>
                <c:pt idx="162">
                  <c:v>0.3571384000024409</c:v>
                </c:pt>
                <c:pt idx="163">
                  <c:v>6.1901799999759533E-2</c:v>
                </c:pt>
                <c:pt idx="164">
                  <c:v>5.9423400001833215E-2</c:v>
                </c:pt>
                <c:pt idx="165">
                  <c:v>4.4466599996667355E-2</c:v>
                </c:pt>
                <c:pt idx="166">
                  <c:v>7.1315999957732856E-3</c:v>
                </c:pt>
                <c:pt idx="167">
                  <c:v>2.0040000526932999E-4</c:v>
                </c:pt>
                <c:pt idx="168">
                  <c:v>7.9219999970518984E-3</c:v>
                </c:pt>
                <c:pt idx="169">
                  <c:v>1.6231999979936518E-3</c:v>
                </c:pt>
                <c:pt idx="170">
                  <c:v>-1.5975999995134771E-3</c:v>
                </c:pt>
                <c:pt idx="171">
                  <c:v>8.6040000314824283E-4</c:v>
                </c:pt>
                <c:pt idx="172">
                  <c:v>-1.498800003901124E-3</c:v>
                </c:pt>
                <c:pt idx="173">
                  <c:v>2.7864000003319234E-3</c:v>
                </c:pt>
                <c:pt idx="174">
                  <c:v>-3.9487999965786003E-3</c:v>
                </c:pt>
                <c:pt idx="175">
                  <c:v>-2.6600000273901969E-4</c:v>
                </c:pt>
                <c:pt idx="176">
                  <c:v>1.1530800002219621E-2</c:v>
                </c:pt>
                <c:pt idx="177">
                  <c:v>5.6464000008418225E-3</c:v>
                </c:pt>
                <c:pt idx="178">
                  <c:v>7.7214000048115849E-3</c:v>
                </c:pt>
                <c:pt idx="179">
                  <c:v>1.3473999999405351E-2</c:v>
                </c:pt>
                <c:pt idx="180">
                  <c:v>1.8607199999678414E-2</c:v>
                </c:pt>
                <c:pt idx="181">
                  <c:v>6.419199999072589E-3</c:v>
                </c:pt>
                <c:pt idx="182">
                  <c:v>1.4184800005750731E-2</c:v>
                </c:pt>
                <c:pt idx="183">
                  <c:v>2.4984000003314577E-2</c:v>
                </c:pt>
                <c:pt idx="184">
                  <c:v>2.5437600001168903E-2</c:v>
                </c:pt>
                <c:pt idx="185">
                  <c:v>2.9866799995943438E-2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65-4324-A1C7-F58C9BC2105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-9.2017966407625648E-2</c:v>
                </c:pt>
                <c:pt idx="1">
                  <c:v>-8.5064032236636597E-2</c:v>
                </c:pt>
                <c:pt idx="2">
                  <c:v>-8.3928696045454707E-2</c:v>
                </c:pt>
                <c:pt idx="3">
                  <c:v>-8.3644861997659234E-2</c:v>
                </c:pt>
                <c:pt idx="4">
                  <c:v>-8.3219110925966025E-2</c:v>
                </c:pt>
                <c:pt idx="5">
                  <c:v>-7.5555591635488292E-2</c:v>
                </c:pt>
                <c:pt idx="6">
                  <c:v>-6.9949869191527722E-2</c:v>
                </c:pt>
                <c:pt idx="7">
                  <c:v>-6.9240284072039041E-2</c:v>
                </c:pt>
                <c:pt idx="8">
                  <c:v>-6.2286349901049989E-2</c:v>
                </c:pt>
                <c:pt idx="10">
                  <c:v>-6.1576764781561308E-2</c:v>
                </c:pt>
                <c:pt idx="16">
                  <c:v>-5.256503376405508E-2</c:v>
                </c:pt>
                <c:pt idx="18">
                  <c:v>-4.6320684712554711E-2</c:v>
                </c:pt>
                <c:pt idx="19">
                  <c:v>-4.440480488993527E-2</c:v>
                </c:pt>
                <c:pt idx="22">
                  <c:v>-2.0491786363166779E-2</c:v>
                </c:pt>
                <c:pt idx="149">
                  <c:v>0.23275914278234283</c:v>
                </c:pt>
                <c:pt idx="150">
                  <c:v>0.24042266207282059</c:v>
                </c:pt>
                <c:pt idx="151">
                  <c:v>0.24042266207282059</c:v>
                </c:pt>
                <c:pt idx="152">
                  <c:v>0.24141608124010472</c:v>
                </c:pt>
                <c:pt idx="153">
                  <c:v>0.2533016319915401</c:v>
                </c:pt>
                <c:pt idx="154">
                  <c:v>0.25965241881096379</c:v>
                </c:pt>
                <c:pt idx="155">
                  <c:v>0.26107158904994116</c:v>
                </c:pt>
                <c:pt idx="156">
                  <c:v>0.2619940497052764</c:v>
                </c:pt>
                <c:pt idx="157">
                  <c:v>0.26568389232661754</c:v>
                </c:pt>
                <c:pt idx="158">
                  <c:v>0.26667731149390173</c:v>
                </c:pt>
                <c:pt idx="159">
                  <c:v>0.2691608594121121</c:v>
                </c:pt>
                <c:pt idx="160">
                  <c:v>0.26965756899575416</c:v>
                </c:pt>
                <c:pt idx="161">
                  <c:v>0.28470077352891415</c:v>
                </c:pt>
                <c:pt idx="162">
                  <c:v>0.28611994376789152</c:v>
                </c:pt>
                <c:pt idx="163">
                  <c:v>-8.6305806195741783E-2</c:v>
                </c:pt>
                <c:pt idx="164">
                  <c:v>-8.3751299765582529E-2</c:v>
                </c:pt>
                <c:pt idx="165">
                  <c:v>-7.864228690526405E-2</c:v>
                </c:pt>
                <c:pt idx="166">
                  <c:v>-3.6954161135304142E-2</c:v>
                </c:pt>
                <c:pt idx="167">
                  <c:v>-5.1647477822113139E-3</c:v>
                </c:pt>
                <c:pt idx="168">
                  <c:v>-2.6102413520520638E-3</c:v>
                </c:pt>
                <c:pt idx="169">
                  <c:v>6.4014896654541603E-3</c:v>
                </c:pt>
                <c:pt idx="170">
                  <c:v>1.5768013242704729E-2</c:v>
                </c:pt>
                <c:pt idx="171">
                  <c:v>1.9670731399892463E-2</c:v>
                </c:pt>
                <c:pt idx="172">
                  <c:v>2.449591021241548E-2</c:v>
                </c:pt>
                <c:pt idx="173">
                  <c:v>2.5702204915546235E-2</c:v>
                </c:pt>
                <c:pt idx="174">
                  <c:v>3.3365724206023975E-2</c:v>
                </c:pt>
                <c:pt idx="175">
                  <c:v>3.4288184861359254E-2</c:v>
                </c:pt>
                <c:pt idx="176">
                  <c:v>3.9822948793370949E-2</c:v>
                </c:pt>
                <c:pt idx="177">
                  <c:v>5.0537684097650012E-2</c:v>
                </c:pt>
                <c:pt idx="178">
                  <c:v>5.4972591094454251E-2</c:v>
                </c:pt>
                <c:pt idx="179">
                  <c:v>6.2671589640906425E-2</c:v>
                </c:pt>
                <c:pt idx="180">
                  <c:v>6.9554565299946608E-2</c:v>
                </c:pt>
                <c:pt idx="181">
                  <c:v>7.0973735538923971E-2</c:v>
                </c:pt>
                <c:pt idx="182">
                  <c:v>7.2818656849594543E-2</c:v>
                </c:pt>
                <c:pt idx="183">
                  <c:v>7.8637254829401704E-2</c:v>
                </c:pt>
                <c:pt idx="184">
                  <c:v>7.9063005901094913E-2</c:v>
                </c:pt>
                <c:pt idx="185">
                  <c:v>7.955971548473699E-2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65-4324-A1C7-F58C9BC21052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(old)'!$P$21:$P$997</c:f>
              <c:numCache>
                <c:formatCode>0.00E+00</c:formatCode>
                <c:ptCount val="977"/>
                <c:pt idx="0">
                  <c:v>5.1168067535080533E-2</c:v>
                </c:pt>
                <c:pt idx="1">
                  <c:v>4.4407394270878052E-2</c:v>
                </c:pt>
                <c:pt idx="2">
                  <c:v>4.3347962132493645E-2</c:v>
                </c:pt>
                <c:pt idx="3">
                  <c:v>4.3085049328234801E-2</c:v>
                </c:pt>
                <c:pt idx="4">
                  <c:v>4.2692139044599481E-2</c:v>
                </c:pt>
                <c:pt idx="5">
                  <c:v>3.5919124888067665E-2</c:v>
                </c:pt>
                <c:pt idx="6">
                  <c:v>3.1324001555906561E-2</c:v>
                </c:pt>
                <c:pt idx="7">
                  <c:v>3.0763981062122338E-2</c:v>
                </c:pt>
                <c:pt idx="8">
                  <c:v>2.5533134196656135E-2</c:v>
                </c:pt>
                <c:pt idx="9">
                  <c:v>2.5482165430775361E-2</c:v>
                </c:pt>
                <c:pt idx="10">
                  <c:v>2.5025634921977867E-2</c:v>
                </c:pt>
                <c:pt idx="11">
                  <c:v>1.9990500741885877E-2</c:v>
                </c:pt>
                <c:pt idx="12">
                  <c:v>1.953892683940376E-2</c:v>
                </c:pt>
                <c:pt idx="13">
                  <c:v>1.953892683940376E-2</c:v>
                </c:pt>
                <c:pt idx="14">
                  <c:v>1.9404402968448545E-2</c:v>
                </c:pt>
                <c:pt idx="15">
                  <c:v>1.9404402968448545E-2</c:v>
                </c:pt>
                <c:pt idx="16">
                  <c:v>1.900345741653818E-2</c:v>
                </c:pt>
                <c:pt idx="17">
                  <c:v>1.5612622455128669E-2</c:v>
                </c:pt>
                <c:pt idx="18">
                  <c:v>1.5290656985955584E-2</c:v>
                </c:pt>
                <c:pt idx="19">
                  <c:v>1.4227001560855282E-2</c:v>
                </c:pt>
                <c:pt idx="20">
                  <c:v>1.042757495250621E-2</c:v>
                </c:pt>
                <c:pt idx="21">
                  <c:v>9.4405017788015723E-3</c:v>
                </c:pt>
                <c:pt idx="22">
                  <c:v>3.9337250074225347E-3</c:v>
                </c:pt>
                <c:pt idx="23">
                  <c:v>1.4552634067927254E-3</c:v>
                </c:pt>
                <c:pt idx="24">
                  <c:v>1.1737700489468511E-3</c:v>
                </c:pt>
                <c:pt idx="25">
                  <c:v>1.1737700489468511E-3</c:v>
                </c:pt>
                <c:pt idx="26">
                  <c:v>-2.9604640279618302E-5</c:v>
                </c:pt>
                <c:pt idx="27">
                  <c:v>-5.0863743803394694E-5</c:v>
                </c:pt>
                <c:pt idx="28">
                  <c:v>-1.5424141591638754E-4</c:v>
                </c:pt>
                <c:pt idx="29">
                  <c:v>-3.0953049354343672E-4</c:v>
                </c:pt>
                <c:pt idx="30">
                  <c:v>-5.433506567696306E-4</c:v>
                </c:pt>
                <c:pt idx="31">
                  <c:v>-6.4328673816784485E-4</c:v>
                </c:pt>
                <c:pt idx="32">
                  <c:v>-7.1456810971608697E-4</c:v>
                </c:pt>
                <c:pt idx="33">
                  <c:v>-9.0998862900453295E-4</c:v>
                </c:pt>
                <c:pt idx="34">
                  <c:v>-1.044074568777077E-3</c:v>
                </c:pt>
                <c:pt idx="35">
                  <c:v>-1.1491952317475729E-3</c:v>
                </c:pt>
                <c:pt idx="36">
                  <c:v>-1.1872579370641261E-3</c:v>
                </c:pt>
                <c:pt idx="37">
                  <c:v>-1.1916496295014279E-3</c:v>
                </c:pt>
                <c:pt idx="38">
                  <c:v>-1.2018955409951969E-3</c:v>
                </c:pt>
                <c:pt idx="39">
                  <c:v>-1.113170015456558E-3</c:v>
                </c:pt>
                <c:pt idx="40">
                  <c:v>-1.1102072702368583E-3</c:v>
                </c:pt>
                <c:pt idx="41">
                  <c:v>-1.1102072702368583E-3</c:v>
                </c:pt>
                <c:pt idx="42">
                  <c:v>-1.1102072702368583E-3</c:v>
                </c:pt>
                <c:pt idx="43">
                  <c:v>-1.0708611284428082E-3</c:v>
                </c:pt>
                <c:pt idx="44">
                  <c:v>-9.2655090037382492E-4</c:v>
                </c:pt>
                <c:pt idx="45">
                  <c:v>-9.0006579225177994E-4</c:v>
                </c:pt>
                <c:pt idx="46">
                  <c:v>-6.1457288318869088E-4</c:v>
                </c:pt>
                <c:pt idx="47">
                  <c:v>-5.0399014238181571E-4</c:v>
                </c:pt>
                <c:pt idx="48">
                  <c:v>-5.0399014238181571E-4</c:v>
                </c:pt>
                <c:pt idx="49">
                  <c:v>-3.6593848515041252E-4</c:v>
                </c:pt>
                <c:pt idx="50">
                  <c:v>-3.109594836321612E-4</c:v>
                </c:pt>
                <c:pt idx="51">
                  <c:v>-2.8281346763421106E-4</c:v>
                </c:pt>
                <c:pt idx="52">
                  <c:v>9.8843083923533994E-7</c:v>
                </c:pt>
                <c:pt idx="53">
                  <c:v>9.8843083923533994E-7</c:v>
                </c:pt>
                <c:pt idx="54">
                  <c:v>2.1528192415728385E-4</c:v>
                </c:pt>
                <c:pt idx="55">
                  <c:v>2.1528192415728385E-4</c:v>
                </c:pt>
                <c:pt idx="56">
                  <c:v>2.507225539199501E-4</c:v>
                </c:pt>
                <c:pt idx="57">
                  <c:v>4.9817849344362326E-4</c:v>
                </c:pt>
                <c:pt idx="58">
                  <c:v>4.9817849344362326E-4</c:v>
                </c:pt>
                <c:pt idx="59">
                  <c:v>9.926189890851274E-4</c:v>
                </c:pt>
                <c:pt idx="60">
                  <c:v>1.3258034936341951E-3</c:v>
                </c:pt>
                <c:pt idx="61">
                  <c:v>1.4850319170509837E-3</c:v>
                </c:pt>
                <c:pt idx="62">
                  <c:v>1.818077991413993E-3</c:v>
                </c:pt>
                <c:pt idx="63">
                  <c:v>2.5044566284951587E-3</c:v>
                </c:pt>
                <c:pt idx="64">
                  <c:v>3.1781089310457594E-3</c:v>
                </c:pt>
                <c:pt idx="65">
                  <c:v>3.5790472752236782E-3</c:v>
                </c:pt>
                <c:pt idx="66">
                  <c:v>5.6649784800061071E-3</c:v>
                </c:pt>
                <c:pt idx="67">
                  <c:v>5.9521993285698311E-3</c:v>
                </c:pt>
                <c:pt idx="68">
                  <c:v>1.0022423071477786E-2</c:v>
                </c:pt>
                <c:pt idx="69">
                  <c:v>1.1139251206658728E-2</c:v>
                </c:pt>
                <c:pt idx="70">
                  <c:v>1.1488139587958135E-2</c:v>
                </c:pt>
                <c:pt idx="71">
                  <c:v>1.414369393220349E-2</c:v>
                </c:pt>
                <c:pt idx="72">
                  <c:v>1.4337468849329692E-2</c:v>
                </c:pt>
                <c:pt idx="73">
                  <c:v>1.4532459535416681E-2</c:v>
                </c:pt>
                <c:pt idx="74">
                  <c:v>1.4728665990464455E-2</c:v>
                </c:pt>
                <c:pt idx="75">
                  <c:v>1.5164599698311526E-2</c:v>
                </c:pt>
                <c:pt idx="76">
                  <c:v>1.5525649500263413E-2</c:v>
                </c:pt>
                <c:pt idx="77">
                  <c:v>1.5768537752360753E-2</c:v>
                </c:pt>
                <c:pt idx="78">
                  <c:v>1.5768537752360753E-2</c:v>
                </c:pt>
                <c:pt idx="79">
                  <c:v>1.6054120079316277E-2</c:v>
                </c:pt>
                <c:pt idx="80">
                  <c:v>1.6590809256544055E-2</c:v>
                </c:pt>
                <c:pt idx="81">
                  <c:v>1.6715827743337439E-2</c:v>
                </c:pt>
                <c:pt idx="82">
                  <c:v>1.7135717031946752E-2</c:v>
                </c:pt>
                <c:pt idx="83">
                  <c:v>1.9263470307445029E-2</c:v>
                </c:pt>
                <c:pt idx="84">
                  <c:v>1.9847574474143464E-2</c:v>
                </c:pt>
                <c:pt idx="85">
                  <c:v>2.0348235721462781E-2</c:v>
                </c:pt>
                <c:pt idx="86">
                  <c:v>2.0439897239016812E-2</c:v>
                </c:pt>
                <c:pt idx="87">
                  <c:v>2.064684687835544E-2</c:v>
                </c:pt>
                <c:pt idx="88">
                  <c:v>2.0762244419346508E-2</c:v>
                </c:pt>
                <c:pt idx="89">
                  <c:v>2.1226874005712746E-2</c:v>
                </c:pt>
                <c:pt idx="90">
                  <c:v>2.3549316309268806E-2</c:v>
                </c:pt>
                <c:pt idx="91">
                  <c:v>2.4866606445959748E-2</c:v>
                </c:pt>
                <c:pt idx="92">
                  <c:v>2.5017885542306113E-2</c:v>
                </c:pt>
                <c:pt idx="93">
                  <c:v>2.5220271834719296E-2</c:v>
                </c:pt>
                <c:pt idx="94">
                  <c:v>2.5220271834719296E-2</c:v>
                </c:pt>
                <c:pt idx="95">
                  <c:v>2.5220271834719296E-2</c:v>
                </c:pt>
                <c:pt idx="96">
                  <c:v>2.5220271834719296E-2</c:v>
                </c:pt>
                <c:pt idx="97">
                  <c:v>2.5678485892017201E-2</c:v>
                </c:pt>
                <c:pt idx="98">
                  <c:v>2.7524298005008309E-2</c:v>
                </c:pt>
                <c:pt idx="99">
                  <c:v>2.8429909506897742E-2</c:v>
                </c:pt>
                <c:pt idx="100">
                  <c:v>2.8591182224101765E-2</c:v>
                </c:pt>
                <c:pt idx="101">
                  <c:v>3.1484303711361919E-2</c:v>
                </c:pt>
                <c:pt idx="102">
                  <c:v>3.2278440392681129E-2</c:v>
                </c:pt>
                <c:pt idx="103">
                  <c:v>3.706019517766438E-2</c:v>
                </c:pt>
                <c:pt idx="104">
                  <c:v>3.835199292345863E-2</c:v>
                </c:pt>
                <c:pt idx="105">
                  <c:v>4.4463795347675583E-2</c:v>
                </c:pt>
                <c:pt idx="106">
                  <c:v>4.4597182055963788E-2</c:v>
                </c:pt>
                <c:pt idx="107">
                  <c:v>4.5536335658925557E-2</c:v>
                </c:pt>
                <c:pt idx="108">
                  <c:v>4.792592054168493E-2</c:v>
                </c:pt>
                <c:pt idx="109">
                  <c:v>5.1371421478399973E-2</c:v>
                </c:pt>
                <c:pt idx="110">
                  <c:v>5.4050497804012478E-2</c:v>
                </c:pt>
                <c:pt idx="111">
                  <c:v>5.4270638054297757E-2</c:v>
                </c:pt>
                <c:pt idx="112">
                  <c:v>5.8155944377132895E-2</c:v>
                </c:pt>
                <c:pt idx="113">
                  <c:v>5.8155944377132895E-2</c:v>
                </c:pt>
                <c:pt idx="114">
                  <c:v>5.8155944377132895E-2</c:v>
                </c:pt>
                <c:pt idx="115">
                  <c:v>6.1624365325247607E-2</c:v>
                </c:pt>
                <c:pt idx="116">
                  <c:v>6.3752686991311799E-2</c:v>
                </c:pt>
                <c:pt idx="117">
                  <c:v>8.0621950882255072E-2</c:v>
                </c:pt>
                <c:pt idx="118">
                  <c:v>8.0621950882255072E-2</c:v>
                </c:pt>
                <c:pt idx="119">
                  <c:v>8.1695965040436469E-2</c:v>
                </c:pt>
                <c:pt idx="120">
                  <c:v>8.9880140990718546E-2</c:v>
                </c:pt>
                <c:pt idx="121">
                  <c:v>8.9880140990718546E-2</c:v>
                </c:pt>
                <c:pt idx="122">
                  <c:v>9.1392303358188737E-2</c:v>
                </c:pt>
                <c:pt idx="123">
                  <c:v>9.2057789170010687E-2</c:v>
                </c:pt>
                <c:pt idx="124">
                  <c:v>9.7369521706023004E-2</c:v>
                </c:pt>
                <c:pt idx="125">
                  <c:v>9.7467460322459301E-2</c:v>
                </c:pt>
                <c:pt idx="126">
                  <c:v>0.10853759891067671</c:v>
                </c:pt>
                <c:pt idx="127">
                  <c:v>0.11334141675427417</c:v>
                </c:pt>
                <c:pt idx="128">
                  <c:v>0.11588860633584223</c:v>
                </c:pt>
                <c:pt idx="129">
                  <c:v>0.11976191192730025</c:v>
                </c:pt>
                <c:pt idx="130">
                  <c:v>0.12259849569020458</c:v>
                </c:pt>
                <c:pt idx="131">
                  <c:v>0.12281805610243328</c:v>
                </c:pt>
                <c:pt idx="132">
                  <c:v>0.12546795384580853</c:v>
                </c:pt>
                <c:pt idx="133">
                  <c:v>0.12552345791219091</c:v>
                </c:pt>
                <c:pt idx="134">
                  <c:v>0.1258011606094469</c:v>
                </c:pt>
                <c:pt idx="135">
                  <c:v>0.13878733615568462</c:v>
                </c:pt>
                <c:pt idx="136">
                  <c:v>0.14148397178895711</c:v>
                </c:pt>
                <c:pt idx="137">
                  <c:v>0.14575643864562041</c:v>
                </c:pt>
                <c:pt idx="138">
                  <c:v>0.15045606689121163</c:v>
                </c:pt>
                <c:pt idx="139">
                  <c:v>0.15045606689121163</c:v>
                </c:pt>
                <c:pt idx="140">
                  <c:v>0.15857778950017709</c:v>
                </c:pt>
                <c:pt idx="141">
                  <c:v>0.16512592163168421</c:v>
                </c:pt>
                <c:pt idx="142">
                  <c:v>0.16550771052299559</c:v>
                </c:pt>
                <c:pt idx="143">
                  <c:v>0.17141661372118913</c:v>
                </c:pt>
                <c:pt idx="144">
                  <c:v>0.17532568530636197</c:v>
                </c:pt>
                <c:pt idx="145">
                  <c:v>0.17558784626297663</c:v>
                </c:pt>
                <c:pt idx="146">
                  <c:v>0.17782406826168795</c:v>
                </c:pt>
                <c:pt idx="147">
                  <c:v>0.18260599094367899</c:v>
                </c:pt>
                <c:pt idx="148">
                  <c:v>0.18894391096171009</c:v>
                </c:pt>
                <c:pt idx="149">
                  <c:v>0.23389161822458282</c:v>
                </c:pt>
                <c:pt idx="150">
                  <c:v>0.25050630293593334</c:v>
                </c:pt>
                <c:pt idx="151">
                  <c:v>0.25050630293593334</c:v>
                </c:pt>
                <c:pt idx="152">
                  <c:v>0.25270158902917922</c:v>
                </c:pt>
                <c:pt idx="153">
                  <c:v>0.27970583699575302</c:v>
                </c:pt>
                <c:pt idx="154">
                  <c:v>0.29469426267143034</c:v>
                </c:pt>
                <c:pt idx="155">
                  <c:v>0.29809688221798586</c:v>
                </c:pt>
                <c:pt idx="156">
                  <c:v>0.3003190162209306</c:v>
                </c:pt>
                <c:pt idx="157">
                  <c:v>0.30928973821445832</c:v>
                </c:pt>
                <c:pt idx="158">
                  <c:v>0.31172740000772653</c:v>
                </c:pt>
                <c:pt idx="159">
                  <c:v>0.31786325536625198</c:v>
                </c:pt>
                <c:pt idx="160">
                  <c:v>0.31909757515944648</c:v>
                </c:pt>
                <c:pt idx="161">
                  <c:v>0.35760874617956478</c:v>
                </c:pt>
                <c:pt idx="162">
                  <c:v>0.36135469888064636</c:v>
                </c:pt>
                <c:pt idx="163">
                  <c:v>4.5580403063301203E-2</c:v>
                </c:pt>
                <c:pt idx="164">
                  <c:v>4.318355044715981E-2</c:v>
                </c:pt>
                <c:pt idx="165">
                  <c:v>3.8578921603658473E-2</c:v>
                </c:pt>
                <c:pt idx="166">
                  <c:v>1.042757495250621E-2</c:v>
                </c:pt>
                <c:pt idx="167">
                  <c:v>2.4067739863630182E-4</c:v>
                </c:pt>
                <c:pt idx="168">
                  <c:v>-1.5424141591638754E-4</c:v>
                </c:pt>
                <c:pt idx="169">
                  <c:v>-1.044074568777077E-3</c:v>
                </c:pt>
                <c:pt idx="170">
                  <c:v>-1.1376463383044417E-3</c:v>
                </c:pt>
                <c:pt idx="171">
                  <c:v>-9.2655090037382492E-4</c:v>
                </c:pt>
                <c:pt idx="172">
                  <c:v>-4.6218634535386677E-4</c:v>
                </c:pt>
                <c:pt idx="173">
                  <c:v>-3.109594836321612E-4</c:v>
                </c:pt>
                <c:pt idx="174">
                  <c:v>9.780334926003133E-4</c:v>
                </c:pt>
                <c:pt idx="175">
                  <c:v>1.1714381460605507E-3</c:v>
                </c:pt>
                <c:pt idx="176">
                  <c:v>2.5044566284951587E-3</c:v>
                </c:pt>
                <c:pt idx="177">
                  <c:v>5.9258451885446078E-3</c:v>
                </c:pt>
                <c:pt idx="178">
                  <c:v>7.6664411789814681E-3</c:v>
                </c:pt>
                <c:pt idx="179">
                  <c:v>1.1139251206658728E-2</c:v>
                </c:pt>
                <c:pt idx="180">
                  <c:v>1.4728665990464455E-2</c:v>
                </c:pt>
                <c:pt idx="181">
                  <c:v>1.5525649500263413E-2</c:v>
                </c:pt>
                <c:pt idx="182">
                  <c:v>1.6590809256544055E-2</c:v>
                </c:pt>
                <c:pt idx="183">
                  <c:v>2.0165496255455898E-2</c:v>
                </c:pt>
                <c:pt idx="184">
                  <c:v>2.0439897239016812E-2</c:v>
                </c:pt>
                <c:pt idx="185">
                  <c:v>2.0762244419346508E-2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65-4324-A1C7-F58C9BC2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4056"/>
        <c:axId val="1"/>
      </c:scatterChart>
      <c:valAx>
        <c:axId val="697094056"/>
        <c:scaling>
          <c:orientation val="minMax"/>
          <c:max val="3800"/>
          <c:min val="2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28862973760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96793002915453E-2"/>
              <c:y val="0.35061039626144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4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2069970845481049E-2"/>
          <c:y val="0.92073298764483702"/>
          <c:w val="0.93440233236151604"/>
          <c:h val="0.98170859740093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Cam -- O-C Diagr.</a:t>
            </a:r>
          </a:p>
        </c:rich>
      </c:tx>
      <c:layout>
        <c:manualLayout>
          <c:xMode val="edge"/>
          <c:yMode val="edge"/>
          <c:x val="0.3949227221068452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82865517334"/>
          <c:y val="0.1276595744680851"/>
          <c:w val="0.84908380055246757"/>
          <c:h val="0.62917933130699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5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C-4470-AA21-19498D02C22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21">
                  <c:v>4.1995999999926426E-3</c:v>
                </c:pt>
                <c:pt idx="23">
                  <c:v>-6.7768000008072704E-3</c:v>
                </c:pt>
                <c:pt idx="26">
                  <c:v>9.2147999966982752E-3</c:v>
                </c:pt>
                <c:pt idx="33">
                  <c:v>5.3308000060496852E-3</c:v>
                </c:pt>
                <c:pt idx="38">
                  <c:v>-9.6775999991223216E-3</c:v>
                </c:pt>
                <c:pt idx="45">
                  <c:v>-1.1661600001389161E-2</c:v>
                </c:pt>
                <c:pt idx="53">
                  <c:v>3.0000002880115062E-5</c:v>
                </c:pt>
                <c:pt idx="61">
                  <c:v>8.8459999969927594E-3</c:v>
                </c:pt>
                <c:pt idx="65">
                  <c:v>3.3375999992131256E-3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C-4470-AA21-19498D02C22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9">
                  <c:v>3.1417999998666346E-2</c:v>
                </c:pt>
                <c:pt idx="11">
                  <c:v>2.2236400000110734E-2</c:v>
                </c:pt>
                <c:pt idx="12">
                  <c:v>1.999239999713609E-2</c:v>
                </c:pt>
                <c:pt idx="13">
                  <c:v>2.3992399997950997E-2</c:v>
                </c:pt>
                <c:pt idx="14">
                  <c:v>1.3119200004439335E-2</c:v>
                </c:pt>
                <c:pt idx="15">
                  <c:v>1.8119200001819991E-2</c:v>
                </c:pt>
                <c:pt idx="17">
                  <c:v>1.554759999999078E-2</c:v>
                </c:pt>
                <c:pt idx="20">
                  <c:v>7.1315999957732856E-3</c:v>
                </c:pt>
                <c:pt idx="84">
                  <c:v>2.4354799999855459E-2</c:v>
                </c:pt>
                <c:pt idx="87">
                  <c:v>3.9927799996803515E-2</c:v>
                </c:pt>
                <c:pt idx="116">
                  <c:v>7.3367199998756405E-2</c:v>
                </c:pt>
                <c:pt idx="131">
                  <c:v>0.14165160000266042</c:v>
                </c:pt>
                <c:pt idx="132">
                  <c:v>0.14366600000357721</c:v>
                </c:pt>
                <c:pt idx="133">
                  <c:v>0.1531537999981083</c:v>
                </c:pt>
                <c:pt idx="141">
                  <c:v>0.1733408000000054</c:v>
                </c:pt>
                <c:pt idx="144">
                  <c:v>0.18831320000026608</c:v>
                </c:pt>
                <c:pt idx="147">
                  <c:v>0.19477120000374271</c:v>
                </c:pt>
                <c:pt idx="150">
                  <c:v>0.24635200000193436</c:v>
                </c:pt>
                <c:pt idx="151">
                  <c:v>0.25625199999922188</c:v>
                </c:pt>
                <c:pt idx="152">
                  <c:v>-0.21458960000745719</c:v>
                </c:pt>
                <c:pt idx="153">
                  <c:v>0.28372339999623364</c:v>
                </c:pt>
                <c:pt idx="154">
                  <c:v>0.29423959999985527</c:v>
                </c:pt>
                <c:pt idx="155">
                  <c:v>0.30075159999978496</c:v>
                </c:pt>
                <c:pt idx="156">
                  <c:v>0.30153439999412512</c:v>
                </c:pt>
                <c:pt idx="157">
                  <c:v>0.30906559999857564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C-4470-AA21-19498D02C22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47">
                  <c:v>-1.5476799999305513E-2</c:v>
                </c:pt>
                <c:pt idx="48">
                  <c:v>-3.476799996860791E-3</c:v>
                </c:pt>
                <c:pt idx="54">
                  <c:v>-1.0433600000396837E-2</c:v>
                </c:pt>
                <c:pt idx="55">
                  <c:v>9.5663999964017421E-3</c:v>
                </c:pt>
                <c:pt idx="56">
                  <c:v>-2.3068000009516254E-3</c:v>
                </c:pt>
                <c:pt idx="57">
                  <c:v>-1.1794799997005612E-2</c:v>
                </c:pt>
                <c:pt idx="58">
                  <c:v>-6.7947999996249564E-3</c:v>
                </c:pt>
                <c:pt idx="59">
                  <c:v>-1.1273200005234685E-2</c:v>
                </c:pt>
                <c:pt idx="64">
                  <c:v>-1.6988000061246566E-3</c:v>
                </c:pt>
                <c:pt idx="67">
                  <c:v>-2.3780000046826899E-3</c:v>
                </c:pt>
                <c:pt idx="70">
                  <c:v>5.230000002484303E-3</c:v>
                </c:pt>
                <c:pt idx="71">
                  <c:v>2.7273199993942399E-2</c:v>
                </c:pt>
                <c:pt idx="73">
                  <c:v>1.1029199995391537E-2</c:v>
                </c:pt>
                <c:pt idx="75">
                  <c:v>7.0387999949161895E-3</c:v>
                </c:pt>
                <c:pt idx="85">
                  <c:v>3.7486400004127063E-2</c:v>
                </c:pt>
                <c:pt idx="90">
                  <c:v>-7.1605999983148649E-3</c:v>
                </c:pt>
                <c:pt idx="98">
                  <c:v>1.213619999907678E-2</c:v>
                </c:pt>
                <c:pt idx="99">
                  <c:v>4.5213999983388931E-3</c:v>
                </c:pt>
                <c:pt idx="100">
                  <c:v>-3.5180000122636557E-4</c:v>
                </c:pt>
                <c:pt idx="102">
                  <c:v>4.2625599999155384E-2</c:v>
                </c:pt>
                <c:pt idx="104">
                  <c:v>5.2936799998860806E-2</c:v>
                </c:pt>
                <c:pt idx="105">
                  <c:v>3.1618799999705516E-2</c:v>
                </c:pt>
                <c:pt idx="107">
                  <c:v>5.262840000068536E-2</c:v>
                </c:pt>
                <c:pt idx="110">
                  <c:v>5.9075999997730833E-2</c:v>
                </c:pt>
                <c:pt idx="118">
                  <c:v>9.9897200001578312E-2</c:v>
                </c:pt>
                <c:pt idx="125">
                  <c:v>0.1065052000049036</c:v>
                </c:pt>
                <c:pt idx="128">
                  <c:v>0.13011320000077831</c:v>
                </c:pt>
                <c:pt idx="129">
                  <c:v>0.12063479999778792</c:v>
                </c:pt>
                <c:pt idx="130">
                  <c:v>0.14240040000004228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C-4470-AA21-19498D02C221}"/>
            </c:ext>
          </c:extLst>
        </c:ser>
        <c:ser>
          <c:idx val="4"/>
          <c:order val="4"/>
          <c:tx>
            <c:strRef>
              <c:f>'A (old)'!$L$20:$L$20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148">
                  <c:v>0.20014439999795286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C-4470-AA21-19498D02C22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(old)'!$D$21:$D$64</c:f>
                <c:numCache>
                  <c:formatCode>General</c:formatCode>
                  <c:ptCount val="44"/>
                  <c:pt idx="0">
                    <c:v>2.0000000000000001E-4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6">
                    <c:v>8.0000000000000004E-4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(old)'!$D$21:$D$64</c:f>
                <c:numCache>
                  <c:formatCode>General</c:formatCode>
                  <c:ptCount val="44"/>
                  <c:pt idx="0">
                    <c:v>2.0000000000000001E-4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2.9999999999999997E-4</c:v>
                  </c:pt>
                  <c:pt idx="7">
                    <c:v>1.6999999999999999E-3</c:v>
                  </c:pt>
                  <c:pt idx="8">
                    <c:v>2.0000000000000001E-4</c:v>
                  </c:pt>
                  <c:pt idx="10">
                    <c:v>4.0000000000000002E-4</c:v>
                  </c:pt>
                  <c:pt idx="16">
                    <c:v>8.0000000000000004E-4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24">
                  <c:v>1.5484000003198162E-2</c:v>
                </c:pt>
                <c:pt idx="27">
                  <c:v>9.1660000034607947E-3</c:v>
                </c:pt>
                <c:pt idx="28">
                  <c:v>7.9219999970518984E-3</c:v>
                </c:pt>
                <c:pt idx="29">
                  <c:v>5.931599996984005E-3</c:v>
                </c:pt>
                <c:pt idx="32">
                  <c:v>3.7116000021342188E-3</c:v>
                </c:pt>
                <c:pt idx="34">
                  <c:v>7.6231999992160127E-3</c:v>
                </c:pt>
                <c:pt idx="36">
                  <c:v>-7.3432000062894076E-3</c:v>
                </c:pt>
                <c:pt idx="39">
                  <c:v>-4.4172000052640215E-3</c:v>
                </c:pt>
                <c:pt idx="43">
                  <c:v>-4.5534400000178721E-2</c:v>
                </c:pt>
                <c:pt idx="44">
                  <c:v>7.8604000009363517E-3</c:v>
                </c:pt>
                <c:pt idx="46">
                  <c:v>2.6480000087758526E-4</c:v>
                </c:pt>
                <c:pt idx="49">
                  <c:v>9.532800002489239E-3</c:v>
                </c:pt>
                <c:pt idx="50">
                  <c:v>7.8639999992446974E-4</c:v>
                </c:pt>
                <c:pt idx="51">
                  <c:v>9.1319999773986638E-4</c:v>
                </c:pt>
                <c:pt idx="60">
                  <c:v>1.2989999995625112E-2</c:v>
                </c:pt>
                <c:pt idx="62">
                  <c:v>3.2579999970039353E-3</c:v>
                </c:pt>
                <c:pt idx="63">
                  <c:v>8.5308000052464195E-3</c:v>
                </c:pt>
                <c:pt idx="66">
                  <c:v>2.0490399998379871E-2</c:v>
                </c:pt>
                <c:pt idx="68">
                  <c:v>1.0792000030050986E-3</c:v>
                </c:pt>
                <c:pt idx="69">
                  <c:v>1.9474000000627711E-2</c:v>
                </c:pt>
                <c:pt idx="72">
                  <c:v>2.2151199998916127E-2</c:v>
                </c:pt>
                <c:pt idx="74">
                  <c:v>8.907200004614424E-3</c:v>
                </c:pt>
                <c:pt idx="76">
                  <c:v>2.4192000055336393E-3</c:v>
                </c:pt>
                <c:pt idx="77">
                  <c:v>4.6728000015718862E-3</c:v>
                </c:pt>
                <c:pt idx="78">
                  <c:v>1.1672799999359995E-2</c:v>
                </c:pt>
                <c:pt idx="79">
                  <c:v>1.8301999996765517E-2</c:v>
                </c:pt>
                <c:pt idx="80">
                  <c:v>-2.8151999940746464E-3</c:v>
                </c:pt>
                <c:pt idx="81">
                  <c:v>7.3115999985020608E-3</c:v>
                </c:pt>
                <c:pt idx="82">
                  <c:v>3.5067600001639221E-2</c:v>
                </c:pt>
                <c:pt idx="86">
                  <c:v>3.1237600000167731E-2</c:v>
                </c:pt>
                <c:pt idx="88">
                  <c:v>2.9866799995943438E-2</c:v>
                </c:pt>
                <c:pt idx="89">
                  <c:v>2.7622800000244752E-2</c:v>
                </c:pt>
                <c:pt idx="91">
                  <c:v>1.179279999632854E-2</c:v>
                </c:pt>
                <c:pt idx="92">
                  <c:v>3.9919600007124245E-2</c:v>
                </c:pt>
                <c:pt idx="97">
                  <c:v>2.4802400002954528E-2</c:v>
                </c:pt>
                <c:pt idx="103">
                  <c:v>2.8049200001987629E-2</c:v>
                </c:pt>
                <c:pt idx="106">
                  <c:v>5.836999999883119E-2</c:v>
                </c:pt>
                <c:pt idx="108">
                  <c:v>7.1774399999412708E-2</c:v>
                </c:pt>
                <c:pt idx="109">
                  <c:v>2.617879999888828E-2</c:v>
                </c:pt>
                <c:pt idx="111">
                  <c:v>7.7202799999213312E-2</c:v>
                </c:pt>
                <c:pt idx="115">
                  <c:v>4.8636000006808899E-2</c:v>
                </c:pt>
                <c:pt idx="117">
                  <c:v>6.6897199998493306E-2</c:v>
                </c:pt>
                <c:pt idx="119">
                  <c:v>9.5404400002735201E-2</c:v>
                </c:pt>
                <c:pt idx="120">
                  <c:v>0.11083279999729712</c:v>
                </c:pt>
                <c:pt idx="121">
                  <c:v>0.12083279999933438</c:v>
                </c:pt>
                <c:pt idx="122">
                  <c:v>9.7842399998626206E-2</c:v>
                </c:pt>
                <c:pt idx="123">
                  <c:v>0.11247159999766154</c:v>
                </c:pt>
                <c:pt idx="124">
                  <c:v>0.11112959999445593</c:v>
                </c:pt>
                <c:pt idx="126">
                  <c:v>0.12982120000378927</c:v>
                </c:pt>
                <c:pt idx="127">
                  <c:v>0.1550987999944482</c:v>
                </c:pt>
                <c:pt idx="134">
                  <c:v>0.15429279999807477</c:v>
                </c:pt>
                <c:pt idx="135">
                  <c:v>0.11811119999765651</c:v>
                </c:pt>
                <c:pt idx="136">
                  <c:v>0.14974999999685679</c:v>
                </c:pt>
                <c:pt idx="137">
                  <c:v>0.14827159999549622</c:v>
                </c:pt>
                <c:pt idx="138">
                  <c:v>0.16692000000330154</c:v>
                </c:pt>
                <c:pt idx="139">
                  <c:v>0.16992000000027474</c:v>
                </c:pt>
                <c:pt idx="140">
                  <c:v>0.16370959999767365</c:v>
                </c:pt>
                <c:pt idx="142">
                  <c:v>0.18436759999895003</c:v>
                </c:pt>
                <c:pt idx="143">
                  <c:v>0.19264520000433549</c:v>
                </c:pt>
                <c:pt idx="145">
                  <c:v>0.20166439999593422</c:v>
                </c:pt>
                <c:pt idx="146">
                  <c:v>0.19004960000165738</c:v>
                </c:pt>
                <c:pt idx="149">
                  <c:v>0.23878719999629539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C-4470-AA21-19498D02C22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0">
                  <c:v>6.9365999996080063E-2</c:v>
                </c:pt>
                <c:pt idx="1">
                  <c:v>5.9074800003145356E-2</c:v>
                </c:pt>
                <c:pt idx="2">
                  <c:v>5.6384399998933077E-2</c:v>
                </c:pt>
                <c:pt idx="3">
                  <c:v>5.7286799994471949E-2</c:v>
                </c:pt>
                <c:pt idx="4">
                  <c:v>5.6640399998286739E-2</c:v>
                </c:pt>
                <c:pt idx="5">
                  <c:v>4.5105200006219093E-2</c:v>
                </c:pt>
                <c:pt idx="6">
                  <c:v>3.807760000199778E-2</c:v>
                </c:pt>
                <c:pt idx="7">
                  <c:v>3.453359999548411E-2</c:v>
                </c:pt>
                <c:pt idx="8">
                  <c:v>2.884240000275895E-2</c:v>
                </c:pt>
                <c:pt idx="10">
                  <c:v>3.0098400005954318E-2</c:v>
                </c:pt>
                <c:pt idx="16">
                  <c:v>2.1399600002041552E-2</c:v>
                </c:pt>
                <c:pt idx="18">
                  <c:v>1.6952400001173373E-2</c:v>
                </c:pt>
                <c:pt idx="19">
                  <c:v>1.5593600001011509E-2</c:v>
                </c:pt>
                <c:pt idx="22">
                  <c:v>5.2708000002894551E-3</c:v>
                </c:pt>
                <c:pt idx="25">
                  <c:v>1.5484000003198162E-2</c:v>
                </c:pt>
                <c:pt idx="30">
                  <c:v>7.2800001362338662E-5</c:v>
                </c:pt>
                <c:pt idx="31">
                  <c:v>-2.0443999965209514E-3</c:v>
                </c:pt>
                <c:pt idx="35">
                  <c:v>1.0393600001407322E-2</c:v>
                </c:pt>
                <c:pt idx="37">
                  <c:v>1.5919999714242294E-4</c:v>
                </c:pt>
                <c:pt idx="40">
                  <c:v>-7.0416000016848557E-3</c:v>
                </c:pt>
                <c:pt idx="41">
                  <c:v>-2.0415999970282428E-3</c:v>
                </c:pt>
                <c:pt idx="42">
                  <c:v>1.3958399998955429E-2</c:v>
                </c:pt>
                <c:pt idx="83">
                  <c:v>1.947199999995064E-2</c:v>
                </c:pt>
                <c:pt idx="93">
                  <c:v>2.5422000006074086E-2</c:v>
                </c:pt>
                <c:pt idx="94">
                  <c:v>2.5422000006074086E-2</c:v>
                </c:pt>
                <c:pt idx="95">
                  <c:v>2.5422000006074086E-2</c:v>
                </c:pt>
                <c:pt idx="96">
                  <c:v>3.8422000005084556E-2</c:v>
                </c:pt>
                <c:pt idx="101">
                  <c:v>4.8367199997301213E-2</c:v>
                </c:pt>
                <c:pt idx="112">
                  <c:v>2.2733999998308718E-2</c:v>
                </c:pt>
                <c:pt idx="113">
                  <c:v>5.3733999993710313E-2</c:v>
                </c:pt>
                <c:pt idx="114">
                  <c:v>5.8733999998366926E-2</c:v>
                </c:pt>
                <c:pt idx="158">
                  <c:v>0.31203400000231341</c:v>
                </c:pt>
                <c:pt idx="159">
                  <c:v>0.31726999999955297</c:v>
                </c:pt>
                <c:pt idx="160">
                  <c:v>0.31879919999482809</c:v>
                </c:pt>
                <c:pt idx="161">
                  <c:v>0.3533263999997871</c:v>
                </c:pt>
                <c:pt idx="162">
                  <c:v>0.3571384000024409</c:v>
                </c:pt>
                <c:pt idx="163">
                  <c:v>6.1901799999759533E-2</c:v>
                </c:pt>
                <c:pt idx="164">
                  <c:v>5.9423400001833215E-2</c:v>
                </c:pt>
                <c:pt idx="165">
                  <c:v>4.4466599996667355E-2</c:v>
                </c:pt>
                <c:pt idx="166">
                  <c:v>7.1315999957732856E-3</c:v>
                </c:pt>
                <c:pt idx="167">
                  <c:v>2.0040000526932999E-4</c:v>
                </c:pt>
                <c:pt idx="168">
                  <c:v>7.9219999970518984E-3</c:v>
                </c:pt>
                <c:pt idx="169">
                  <c:v>1.6231999979936518E-3</c:v>
                </c:pt>
                <c:pt idx="170">
                  <c:v>-1.5975999995134771E-3</c:v>
                </c:pt>
                <c:pt idx="171">
                  <c:v>8.6040000314824283E-4</c:v>
                </c:pt>
                <c:pt idx="172">
                  <c:v>-1.498800003901124E-3</c:v>
                </c:pt>
                <c:pt idx="173">
                  <c:v>2.7864000003319234E-3</c:v>
                </c:pt>
                <c:pt idx="174">
                  <c:v>-3.9487999965786003E-3</c:v>
                </c:pt>
                <c:pt idx="175">
                  <c:v>-2.6600000273901969E-4</c:v>
                </c:pt>
                <c:pt idx="176">
                  <c:v>1.1530800002219621E-2</c:v>
                </c:pt>
                <c:pt idx="177">
                  <c:v>5.6464000008418225E-3</c:v>
                </c:pt>
                <c:pt idx="178">
                  <c:v>7.7214000048115849E-3</c:v>
                </c:pt>
                <c:pt idx="179">
                  <c:v>1.3473999999405351E-2</c:v>
                </c:pt>
                <c:pt idx="180">
                  <c:v>1.8607199999678414E-2</c:v>
                </c:pt>
                <c:pt idx="181">
                  <c:v>6.419199999072589E-3</c:v>
                </c:pt>
                <c:pt idx="182">
                  <c:v>1.4184800005750731E-2</c:v>
                </c:pt>
                <c:pt idx="183">
                  <c:v>2.4984000003314577E-2</c:v>
                </c:pt>
                <c:pt idx="184">
                  <c:v>2.5437600001168903E-2</c:v>
                </c:pt>
                <c:pt idx="185">
                  <c:v>2.9866799995943438E-2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C-4470-AA21-19498D02C221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-1690</c:v>
                </c:pt>
                <c:pt idx="1">
                  <c:v>-1592</c:v>
                </c:pt>
                <c:pt idx="2">
                  <c:v>-1576</c:v>
                </c:pt>
                <c:pt idx="3">
                  <c:v>-1572</c:v>
                </c:pt>
                <c:pt idx="4">
                  <c:v>-1566</c:v>
                </c:pt>
                <c:pt idx="5">
                  <c:v>-1458</c:v>
                </c:pt>
                <c:pt idx="6">
                  <c:v>-1379</c:v>
                </c:pt>
                <c:pt idx="7">
                  <c:v>-1369</c:v>
                </c:pt>
                <c:pt idx="8">
                  <c:v>-1271</c:v>
                </c:pt>
                <c:pt idx="9">
                  <c:v>-1270</c:v>
                </c:pt>
                <c:pt idx="10">
                  <c:v>-1261</c:v>
                </c:pt>
                <c:pt idx="11">
                  <c:v>-1156</c:v>
                </c:pt>
                <c:pt idx="12">
                  <c:v>-1146</c:v>
                </c:pt>
                <c:pt idx="13">
                  <c:v>-1146</c:v>
                </c:pt>
                <c:pt idx="14">
                  <c:v>-1143</c:v>
                </c:pt>
                <c:pt idx="15">
                  <c:v>-1143</c:v>
                </c:pt>
                <c:pt idx="16">
                  <c:v>-1134</c:v>
                </c:pt>
                <c:pt idx="17">
                  <c:v>-1054</c:v>
                </c:pt>
                <c:pt idx="18">
                  <c:v>-1046</c:v>
                </c:pt>
                <c:pt idx="19">
                  <c:v>-1019</c:v>
                </c:pt>
                <c:pt idx="20">
                  <c:v>-914</c:v>
                </c:pt>
                <c:pt idx="21">
                  <c:v>-884</c:v>
                </c:pt>
                <c:pt idx="22">
                  <c:v>-682</c:v>
                </c:pt>
                <c:pt idx="23">
                  <c:v>-553</c:v>
                </c:pt>
                <c:pt idx="24">
                  <c:v>-535</c:v>
                </c:pt>
                <c:pt idx="25">
                  <c:v>-535</c:v>
                </c:pt>
                <c:pt idx="26">
                  <c:v>-442</c:v>
                </c:pt>
                <c:pt idx="27">
                  <c:v>-440</c:v>
                </c:pt>
                <c:pt idx="28">
                  <c:v>-430</c:v>
                </c:pt>
                <c:pt idx="29">
                  <c:v>-414</c:v>
                </c:pt>
                <c:pt idx="30">
                  <c:v>-387</c:v>
                </c:pt>
                <c:pt idx="31">
                  <c:v>-374</c:v>
                </c:pt>
                <c:pt idx="32">
                  <c:v>-364</c:v>
                </c:pt>
                <c:pt idx="33">
                  <c:v>-332</c:v>
                </c:pt>
                <c:pt idx="34">
                  <c:v>-303</c:v>
                </c:pt>
                <c:pt idx="35">
                  <c:v>-269</c:v>
                </c:pt>
                <c:pt idx="36">
                  <c:v>-247</c:v>
                </c:pt>
                <c:pt idx="37">
                  <c:v>-243</c:v>
                </c:pt>
                <c:pt idx="38">
                  <c:v>-221</c:v>
                </c:pt>
                <c:pt idx="39">
                  <c:v>-162</c:v>
                </c:pt>
                <c:pt idx="40">
                  <c:v>-161</c:v>
                </c:pt>
                <c:pt idx="41">
                  <c:v>-161</c:v>
                </c:pt>
                <c:pt idx="42">
                  <c:v>-161</c:v>
                </c:pt>
                <c:pt idx="43">
                  <c:v>-149</c:v>
                </c:pt>
                <c:pt idx="44">
                  <c:v>-116</c:v>
                </c:pt>
                <c:pt idx="45">
                  <c:v>-111</c:v>
                </c:pt>
                <c:pt idx="46">
                  <c:v>-67</c:v>
                </c:pt>
                <c:pt idx="47">
                  <c:v>-53</c:v>
                </c:pt>
                <c:pt idx="48">
                  <c:v>-53</c:v>
                </c:pt>
                <c:pt idx="49">
                  <c:v>-37</c:v>
                </c:pt>
                <c:pt idx="50">
                  <c:v>-31</c:v>
                </c:pt>
                <c:pt idx="51">
                  <c:v>-28</c:v>
                </c:pt>
                <c:pt idx="52">
                  <c:v>0</c:v>
                </c:pt>
                <c:pt idx="53">
                  <c:v>0</c:v>
                </c:pt>
                <c:pt idx="54">
                  <c:v>19</c:v>
                </c:pt>
                <c:pt idx="55">
                  <c:v>19</c:v>
                </c:pt>
                <c:pt idx="56">
                  <c:v>22</c:v>
                </c:pt>
                <c:pt idx="57">
                  <c:v>42</c:v>
                </c:pt>
                <c:pt idx="58">
                  <c:v>42</c:v>
                </c:pt>
                <c:pt idx="59">
                  <c:v>78</c:v>
                </c:pt>
                <c:pt idx="60">
                  <c:v>100</c:v>
                </c:pt>
                <c:pt idx="61">
                  <c:v>110</c:v>
                </c:pt>
                <c:pt idx="62">
                  <c:v>130</c:v>
                </c:pt>
                <c:pt idx="63">
                  <c:v>168</c:v>
                </c:pt>
                <c:pt idx="64">
                  <c:v>202</c:v>
                </c:pt>
                <c:pt idx="65">
                  <c:v>221</c:v>
                </c:pt>
                <c:pt idx="66">
                  <c:v>309</c:v>
                </c:pt>
                <c:pt idx="67">
                  <c:v>320</c:v>
                </c:pt>
                <c:pt idx="68">
                  <c:v>457</c:v>
                </c:pt>
                <c:pt idx="69">
                  <c:v>490</c:v>
                </c:pt>
                <c:pt idx="70">
                  <c:v>500</c:v>
                </c:pt>
                <c:pt idx="71">
                  <c:v>572</c:v>
                </c:pt>
                <c:pt idx="72">
                  <c:v>577</c:v>
                </c:pt>
                <c:pt idx="73">
                  <c:v>582</c:v>
                </c:pt>
                <c:pt idx="74">
                  <c:v>587</c:v>
                </c:pt>
                <c:pt idx="75">
                  <c:v>598</c:v>
                </c:pt>
                <c:pt idx="76">
                  <c:v>607</c:v>
                </c:pt>
                <c:pt idx="77">
                  <c:v>613</c:v>
                </c:pt>
                <c:pt idx="78">
                  <c:v>613</c:v>
                </c:pt>
                <c:pt idx="79">
                  <c:v>620</c:v>
                </c:pt>
                <c:pt idx="80">
                  <c:v>633</c:v>
                </c:pt>
                <c:pt idx="81">
                  <c:v>636</c:v>
                </c:pt>
                <c:pt idx="82">
                  <c:v>646</c:v>
                </c:pt>
                <c:pt idx="83">
                  <c:v>695</c:v>
                </c:pt>
                <c:pt idx="84">
                  <c:v>708</c:v>
                </c:pt>
                <c:pt idx="85">
                  <c:v>719</c:v>
                </c:pt>
                <c:pt idx="86">
                  <c:v>721</c:v>
                </c:pt>
                <c:pt idx="87">
                  <c:v>725.5</c:v>
                </c:pt>
                <c:pt idx="88">
                  <c:v>728</c:v>
                </c:pt>
                <c:pt idx="89">
                  <c:v>738</c:v>
                </c:pt>
                <c:pt idx="90">
                  <c:v>786.5</c:v>
                </c:pt>
                <c:pt idx="91">
                  <c:v>813</c:v>
                </c:pt>
                <c:pt idx="92">
                  <c:v>816</c:v>
                </c:pt>
                <c:pt idx="93">
                  <c:v>820</c:v>
                </c:pt>
                <c:pt idx="94">
                  <c:v>820</c:v>
                </c:pt>
                <c:pt idx="95">
                  <c:v>820</c:v>
                </c:pt>
                <c:pt idx="96">
                  <c:v>820</c:v>
                </c:pt>
                <c:pt idx="97">
                  <c:v>829</c:v>
                </c:pt>
                <c:pt idx="98">
                  <c:v>864.5</c:v>
                </c:pt>
                <c:pt idx="99">
                  <c:v>881.5</c:v>
                </c:pt>
                <c:pt idx="100">
                  <c:v>884.5</c:v>
                </c:pt>
                <c:pt idx="101">
                  <c:v>937</c:v>
                </c:pt>
                <c:pt idx="102">
                  <c:v>951</c:v>
                </c:pt>
                <c:pt idx="103">
                  <c:v>1032</c:v>
                </c:pt>
                <c:pt idx="104">
                  <c:v>1053</c:v>
                </c:pt>
                <c:pt idx="105">
                  <c:v>1148</c:v>
                </c:pt>
                <c:pt idx="106">
                  <c:v>1150</c:v>
                </c:pt>
                <c:pt idx="107">
                  <c:v>1164</c:v>
                </c:pt>
                <c:pt idx="108">
                  <c:v>1199</c:v>
                </c:pt>
                <c:pt idx="109">
                  <c:v>1248</c:v>
                </c:pt>
                <c:pt idx="110">
                  <c:v>1285</c:v>
                </c:pt>
                <c:pt idx="111">
                  <c:v>1288</c:v>
                </c:pt>
                <c:pt idx="112">
                  <c:v>1340</c:v>
                </c:pt>
                <c:pt idx="113">
                  <c:v>1340</c:v>
                </c:pt>
                <c:pt idx="114">
                  <c:v>1340</c:v>
                </c:pt>
                <c:pt idx="115">
                  <c:v>1385</c:v>
                </c:pt>
                <c:pt idx="116">
                  <c:v>1412</c:v>
                </c:pt>
                <c:pt idx="117">
                  <c:v>1612</c:v>
                </c:pt>
                <c:pt idx="118">
                  <c:v>1612</c:v>
                </c:pt>
                <c:pt idx="119">
                  <c:v>1624</c:v>
                </c:pt>
                <c:pt idx="120">
                  <c:v>1713</c:v>
                </c:pt>
                <c:pt idx="121">
                  <c:v>1713</c:v>
                </c:pt>
                <c:pt idx="122">
                  <c:v>1729</c:v>
                </c:pt>
                <c:pt idx="123">
                  <c:v>1736</c:v>
                </c:pt>
                <c:pt idx="124">
                  <c:v>1791</c:v>
                </c:pt>
                <c:pt idx="125">
                  <c:v>1792</c:v>
                </c:pt>
                <c:pt idx="126">
                  <c:v>1902</c:v>
                </c:pt>
                <c:pt idx="127">
                  <c:v>1948</c:v>
                </c:pt>
                <c:pt idx="128">
                  <c:v>1972</c:v>
                </c:pt>
                <c:pt idx="129">
                  <c:v>2008</c:v>
                </c:pt>
                <c:pt idx="130">
                  <c:v>2034</c:v>
                </c:pt>
                <c:pt idx="131">
                  <c:v>2036</c:v>
                </c:pt>
                <c:pt idx="132">
                  <c:v>2060</c:v>
                </c:pt>
                <c:pt idx="133">
                  <c:v>2060.5</c:v>
                </c:pt>
                <c:pt idx="134">
                  <c:v>2063</c:v>
                </c:pt>
                <c:pt idx="135">
                  <c:v>2177</c:v>
                </c:pt>
                <c:pt idx="136">
                  <c:v>2200</c:v>
                </c:pt>
                <c:pt idx="137">
                  <c:v>2236</c:v>
                </c:pt>
                <c:pt idx="138">
                  <c:v>2275</c:v>
                </c:pt>
                <c:pt idx="139">
                  <c:v>2275</c:v>
                </c:pt>
                <c:pt idx="140">
                  <c:v>2341</c:v>
                </c:pt>
                <c:pt idx="141">
                  <c:v>2393</c:v>
                </c:pt>
                <c:pt idx="142">
                  <c:v>2396</c:v>
                </c:pt>
                <c:pt idx="143">
                  <c:v>2442</c:v>
                </c:pt>
                <c:pt idx="144">
                  <c:v>2472</c:v>
                </c:pt>
                <c:pt idx="145">
                  <c:v>2474</c:v>
                </c:pt>
                <c:pt idx="146">
                  <c:v>2491</c:v>
                </c:pt>
                <c:pt idx="147">
                  <c:v>2527</c:v>
                </c:pt>
                <c:pt idx="148">
                  <c:v>2574</c:v>
                </c:pt>
                <c:pt idx="149">
                  <c:v>2887</c:v>
                </c:pt>
                <c:pt idx="150">
                  <c:v>2995</c:v>
                </c:pt>
                <c:pt idx="151">
                  <c:v>2995</c:v>
                </c:pt>
                <c:pt idx="152">
                  <c:v>3009</c:v>
                </c:pt>
                <c:pt idx="153">
                  <c:v>3176.5</c:v>
                </c:pt>
                <c:pt idx="154">
                  <c:v>3266</c:v>
                </c:pt>
                <c:pt idx="155">
                  <c:v>3286</c:v>
                </c:pt>
                <c:pt idx="156">
                  <c:v>3299</c:v>
                </c:pt>
                <c:pt idx="157">
                  <c:v>3351</c:v>
                </c:pt>
                <c:pt idx="158">
                  <c:v>3365</c:v>
                </c:pt>
                <c:pt idx="159">
                  <c:v>3400</c:v>
                </c:pt>
                <c:pt idx="160">
                  <c:v>3407</c:v>
                </c:pt>
                <c:pt idx="161">
                  <c:v>3619</c:v>
                </c:pt>
                <c:pt idx="162">
                  <c:v>3639</c:v>
                </c:pt>
                <c:pt idx="163">
                  <c:v>-1609.5</c:v>
                </c:pt>
                <c:pt idx="164">
                  <c:v>-1573.5</c:v>
                </c:pt>
                <c:pt idx="165">
                  <c:v>-1501.5</c:v>
                </c:pt>
                <c:pt idx="166">
                  <c:v>-914</c:v>
                </c:pt>
                <c:pt idx="167">
                  <c:v>-466</c:v>
                </c:pt>
                <c:pt idx="168">
                  <c:v>-430</c:v>
                </c:pt>
                <c:pt idx="169">
                  <c:v>-303</c:v>
                </c:pt>
                <c:pt idx="170">
                  <c:v>-171</c:v>
                </c:pt>
                <c:pt idx="171">
                  <c:v>-116</c:v>
                </c:pt>
                <c:pt idx="172">
                  <c:v>-48</c:v>
                </c:pt>
                <c:pt idx="173">
                  <c:v>-31</c:v>
                </c:pt>
                <c:pt idx="174">
                  <c:v>77</c:v>
                </c:pt>
                <c:pt idx="175">
                  <c:v>90</c:v>
                </c:pt>
                <c:pt idx="176">
                  <c:v>168</c:v>
                </c:pt>
                <c:pt idx="177">
                  <c:v>319</c:v>
                </c:pt>
                <c:pt idx="178">
                  <c:v>381.5</c:v>
                </c:pt>
                <c:pt idx="179">
                  <c:v>490</c:v>
                </c:pt>
                <c:pt idx="180">
                  <c:v>587</c:v>
                </c:pt>
                <c:pt idx="181">
                  <c:v>607</c:v>
                </c:pt>
                <c:pt idx="182">
                  <c:v>633</c:v>
                </c:pt>
                <c:pt idx="183">
                  <c:v>715</c:v>
                </c:pt>
                <c:pt idx="184">
                  <c:v>721</c:v>
                </c:pt>
                <c:pt idx="185">
                  <c:v>728</c:v>
                </c:pt>
              </c:numCache>
            </c:numRef>
          </c:xVal>
          <c:yVal>
            <c:numRef>
              <c:f>'A (old)'!$P$21:$P$997</c:f>
              <c:numCache>
                <c:formatCode>0.00E+00</c:formatCode>
                <c:ptCount val="977"/>
                <c:pt idx="0">
                  <c:v>5.1168067535080533E-2</c:v>
                </c:pt>
                <c:pt idx="1">
                  <c:v>4.4407394270878052E-2</c:v>
                </c:pt>
                <c:pt idx="2">
                  <c:v>4.3347962132493645E-2</c:v>
                </c:pt>
                <c:pt idx="3">
                  <c:v>4.3085049328234801E-2</c:v>
                </c:pt>
                <c:pt idx="4">
                  <c:v>4.2692139044599481E-2</c:v>
                </c:pt>
                <c:pt idx="5">
                  <c:v>3.5919124888067665E-2</c:v>
                </c:pt>
                <c:pt idx="6">
                  <c:v>3.1324001555906561E-2</c:v>
                </c:pt>
                <c:pt idx="7">
                  <c:v>3.0763981062122338E-2</c:v>
                </c:pt>
                <c:pt idx="8">
                  <c:v>2.5533134196656135E-2</c:v>
                </c:pt>
                <c:pt idx="9">
                  <c:v>2.5482165430775361E-2</c:v>
                </c:pt>
                <c:pt idx="10">
                  <c:v>2.5025634921977867E-2</c:v>
                </c:pt>
                <c:pt idx="11">
                  <c:v>1.9990500741885877E-2</c:v>
                </c:pt>
                <c:pt idx="12">
                  <c:v>1.953892683940376E-2</c:v>
                </c:pt>
                <c:pt idx="13">
                  <c:v>1.953892683940376E-2</c:v>
                </c:pt>
                <c:pt idx="14">
                  <c:v>1.9404402968448545E-2</c:v>
                </c:pt>
                <c:pt idx="15">
                  <c:v>1.9404402968448545E-2</c:v>
                </c:pt>
                <c:pt idx="16">
                  <c:v>1.900345741653818E-2</c:v>
                </c:pt>
                <c:pt idx="17">
                  <c:v>1.5612622455128669E-2</c:v>
                </c:pt>
                <c:pt idx="18">
                  <c:v>1.5290656985955584E-2</c:v>
                </c:pt>
                <c:pt idx="19">
                  <c:v>1.4227001560855282E-2</c:v>
                </c:pt>
                <c:pt idx="20">
                  <c:v>1.042757495250621E-2</c:v>
                </c:pt>
                <c:pt idx="21">
                  <c:v>9.4405017788015723E-3</c:v>
                </c:pt>
                <c:pt idx="22">
                  <c:v>3.9337250074225347E-3</c:v>
                </c:pt>
                <c:pt idx="23">
                  <c:v>1.4552634067927254E-3</c:v>
                </c:pt>
                <c:pt idx="24">
                  <c:v>1.1737700489468511E-3</c:v>
                </c:pt>
                <c:pt idx="25">
                  <c:v>1.1737700489468511E-3</c:v>
                </c:pt>
                <c:pt idx="26">
                  <c:v>-2.9604640279618302E-5</c:v>
                </c:pt>
                <c:pt idx="27">
                  <c:v>-5.0863743803394694E-5</c:v>
                </c:pt>
                <c:pt idx="28">
                  <c:v>-1.5424141591638754E-4</c:v>
                </c:pt>
                <c:pt idx="29">
                  <c:v>-3.0953049354343672E-4</c:v>
                </c:pt>
                <c:pt idx="30">
                  <c:v>-5.433506567696306E-4</c:v>
                </c:pt>
                <c:pt idx="31">
                  <c:v>-6.4328673816784485E-4</c:v>
                </c:pt>
                <c:pt idx="32">
                  <c:v>-7.1456810971608697E-4</c:v>
                </c:pt>
                <c:pt idx="33">
                  <c:v>-9.0998862900453295E-4</c:v>
                </c:pt>
                <c:pt idx="34">
                  <c:v>-1.044074568777077E-3</c:v>
                </c:pt>
                <c:pt idx="35">
                  <c:v>-1.1491952317475729E-3</c:v>
                </c:pt>
                <c:pt idx="36">
                  <c:v>-1.1872579370641261E-3</c:v>
                </c:pt>
                <c:pt idx="37">
                  <c:v>-1.1916496295014279E-3</c:v>
                </c:pt>
                <c:pt idx="38">
                  <c:v>-1.2018955409951969E-3</c:v>
                </c:pt>
                <c:pt idx="39">
                  <c:v>-1.113170015456558E-3</c:v>
                </c:pt>
                <c:pt idx="40">
                  <c:v>-1.1102072702368583E-3</c:v>
                </c:pt>
                <c:pt idx="41">
                  <c:v>-1.1102072702368583E-3</c:v>
                </c:pt>
                <c:pt idx="42">
                  <c:v>-1.1102072702368583E-3</c:v>
                </c:pt>
                <c:pt idx="43">
                  <c:v>-1.0708611284428082E-3</c:v>
                </c:pt>
                <c:pt idx="44">
                  <c:v>-9.2655090037382492E-4</c:v>
                </c:pt>
                <c:pt idx="45">
                  <c:v>-9.0006579225177994E-4</c:v>
                </c:pt>
                <c:pt idx="46">
                  <c:v>-6.1457288318869088E-4</c:v>
                </c:pt>
                <c:pt idx="47">
                  <c:v>-5.0399014238181571E-4</c:v>
                </c:pt>
                <c:pt idx="48">
                  <c:v>-5.0399014238181571E-4</c:v>
                </c:pt>
                <c:pt idx="49">
                  <c:v>-3.6593848515041252E-4</c:v>
                </c:pt>
                <c:pt idx="50">
                  <c:v>-3.109594836321612E-4</c:v>
                </c:pt>
                <c:pt idx="51">
                  <c:v>-2.8281346763421106E-4</c:v>
                </c:pt>
                <c:pt idx="52">
                  <c:v>9.8843083923533994E-7</c:v>
                </c:pt>
                <c:pt idx="53">
                  <c:v>9.8843083923533994E-7</c:v>
                </c:pt>
                <c:pt idx="54">
                  <c:v>2.1528192415728385E-4</c:v>
                </c:pt>
                <c:pt idx="55">
                  <c:v>2.1528192415728385E-4</c:v>
                </c:pt>
                <c:pt idx="56">
                  <c:v>2.507225539199501E-4</c:v>
                </c:pt>
                <c:pt idx="57">
                  <c:v>4.9817849344362326E-4</c:v>
                </c:pt>
                <c:pt idx="58">
                  <c:v>4.9817849344362326E-4</c:v>
                </c:pt>
                <c:pt idx="59">
                  <c:v>9.926189890851274E-4</c:v>
                </c:pt>
                <c:pt idx="60">
                  <c:v>1.3258034936341951E-3</c:v>
                </c:pt>
                <c:pt idx="61">
                  <c:v>1.4850319170509837E-3</c:v>
                </c:pt>
                <c:pt idx="62">
                  <c:v>1.818077991413993E-3</c:v>
                </c:pt>
                <c:pt idx="63">
                  <c:v>2.5044566284951587E-3</c:v>
                </c:pt>
                <c:pt idx="64">
                  <c:v>3.1781089310457594E-3</c:v>
                </c:pt>
                <c:pt idx="65">
                  <c:v>3.5790472752236782E-3</c:v>
                </c:pt>
                <c:pt idx="66">
                  <c:v>5.6649784800061071E-3</c:v>
                </c:pt>
                <c:pt idx="67">
                  <c:v>5.9521993285698311E-3</c:v>
                </c:pt>
                <c:pt idx="68">
                  <c:v>1.0022423071477786E-2</c:v>
                </c:pt>
                <c:pt idx="69">
                  <c:v>1.1139251206658728E-2</c:v>
                </c:pt>
                <c:pt idx="70">
                  <c:v>1.1488139587958135E-2</c:v>
                </c:pt>
                <c:pt idx="71">
                  <c:v>1.414369393220349E-2</c:v>
                </c:pt>
                <c:pt idx="72">
                  <c:v>1.4337468849329692E-2</c:v>
                </c:pt>
                <c:pt idx="73">
                  <c:v>1.4532459535416681E-2</c:v>
                </c:pt>
                <c:pt idx="74">
                  <c:v>1.4728665990464455E-2</c:v>
                </c:pt>
                <c:pt idx="75">
                  <c:v>1.5164599698311526E-2</c:v>
                </c:pt>
                <c:pt idx="76">
                  <c:v>1.5525649500263413E-2</c:v>
                </c:pt>
                <c:pt idx="77">
                  <c:v>1.5768537752360753E-2</c:v>
                </c:pt>
                <c:pt idx="78">
                  <c:v>1.5768537752360753E-2</c:v>
                </c:pt>
                <c:pt idx="79">
                  <c:v>1.6054120079316277E-2</c:v>
                </c:pt>
                <c:pt idx="80">
                  <c:v>1.6590809256544055E-2</c:v>
                </c:pt>
                <c:pt idx="81">
                  <c:v>1.6715827743337439E-2</c:v>
                </c:pt>
                <c:pt idx="82">
                  <c:v>1.7135717031946752E-2</c:v>
                </c:pt>
                <c:pt idx="83">
                  <c:v>1.9263470307445029E-2</c:v>
                </c:pt>
                <c:pt idx="84">
                  <c:v>1.9847574474143464E-2</c:v>
                </c:pt>
                <c:pt idx="85">
                  <c:v>2.0348235721462781E-2</c:v>
                </c:pt>
                <c:pt idx="86">
                  <c:v>2.0439897239016812E-2</c:v>
                </c:pt>
                <c:pt idx="87">
                  <c:v>2.064684687835544E-2</c:v>
                </c:pt>
                <c:pt idx="88">
                  <c:v>2.0762244419346508E-2</c:v>
                </c:pt>
                <c:pt idx="89">
                  <c:v>2.1226874005712746E-2</c:v>
                </c:pt>
                <c:pt idx="90">
                  <c:v>2.3549316309268806E-2</c:v>
                </c:pt>
                <c:pt idx="91">
                  <c:v>2.4866606445959748E-2</c:v>
                </c:pt>
                <c:pt idx="92">
                  <c:v>2.5017885542306113E-2</c:v>
                </c:pt>
                <c:pt idx="93">
                  <c:v>2.5220271834719296E-2</c:v>
                </c:pt>
                <c:pt idx="94">
                  <c:v>2.5220271834719296E-2</c:v>
                </c:pt>
                <c:pt idx="95">
                  <c:v>2.5220271834719296E-2</c:v>
                </c:pt>
                <c:pt idx="96">
                  <c:v>2.5220271834719296E-2</c:v>
                </c:pt>
                <c:pt idx="97">
                  <c:v>2.5678485892017201E-2</c:v>
                </c:pt>
                <c:pt idx="98">
                  <c:v>2.7524298005008309E-2</c:v>
                </c:pt>
                <c:pt idx="99">
                  <c:v>2.8429909506897742E-2</c:v>
                </c:pt>
                <c:pt idx="100">
                  <c:v>2.8591182224101765E-2</c:v>
                </c:pt>
                <c:pt idx="101">
                  <c:v>3.1484303711361919E-2</c:v>
                </c:pt>
                <c:pt idx="102">
                  <c:v>3.2278440392681129E-2</c:v>
                </c:pt>
                <c:pt idx="103">
                  <c:v>3.706019517766438E-2</c:v>
                </c:pt>
                <c:pt idx="104">
                  <c:v>3.835199292345863E-2</c:v>
                </c:pt>
                <c:pt idx="105">
                  <c:v>4.4463795347675583E-2</c:v>
                </c:pt>
                <c:pt idx="106">
                  <c:v>4.4597182055963788E-2</c:v>
                </c:pt>
                <c:pt idx="107">
                  <c:v>4.5536335658925557E-2</c:v>
                </c:pt>
                <c:pt idx="108">
                  <c:v>4.792592054168493E-2</c:v>
                </c:pt>
                <c:pt idx="109">
                  <c:v>5.1371421478399973E-2</c:v>
                </c:pt>
                <c:pt idx="110">
                  <c:v>5.4050497804012478E-2</c:v>
                </c:pt>
                <c:pt idx="111">
                  <c:v>5.4270638054297757E-2</c:v>
                </c:pt>
                <c:pt idx="112">
                  <c:v>5.8155944377132895E-2</c:v>
                </c:pt>
                <c:pt idx="113">
                  <c:v>5.8155944377132895E-2</c:v>
                </c:pt>
                <c:pt idx="114">
                  <c:v>5.8155944377132895E-2</c:v>
                </c:pt>
                <c:pt idx="115">
                  <c:v>6.1624365325247607E-2</c:v>
                </c:pt>
                <c:pt idx="116">
                  <c:v>6.3752686991311799E-2</c:v>
                </c:pt>
                <c:pt idx="117">
                  <c:v>8.0621950882255072E-2</c:v>
                </c:pt>
                <c:pt idx="118">
                  <c:v>8.0621950882255072E-2</c:v>
                </c:pt>
                <c:pt idx="119">
                  <c:v>8.1695965040436469E-2</c:v>
                </c:pt>
                <c:pt idx="120">
                  <c:v>8.9880140990718546E-2</c:v>
                </c:pt>
                <c:pt idx="121">
                  <c:v>8.9880140990718546E-2</c:v>
                </c:pt>
                <c:pt idx="122">
                  <c:v>9.1392303358188737E-2</c:v>
                </c:pt>
                <c:pt idx="123">
                  <c:v>9.2057789170010687E-2</c:v>
                </c:pt>
                <c:pt idx="124">
                  <c:v>9.7369521706023004E-2</c:v>
                </c:pt>
                <c:pt idx="125">
                  <c:v>9.7467460322459301E-2</c:v>
                </c:pt>
                <c:pt idx="126">
                  <c:v>0.10853759891067671</c:v>
                </c:pt>
                <c:pt idx="127">
                  <c:v>0.11334141675427417</c:v>
                </c:pt>
                <c:pt idx="128">
                  <c:v>0.11588860633584223</c:v>
                </c:pt>
                <c:pt idx="129">
                  <c:v>0.11976191192730025</c:v>
                </c:pt>
                <c:pt idx="130">
                  <c:v>0.12259849569020458</c:v>
                </c:pt>
                <c:pt idx="131">
                  <c:v>0.12281805610243328</c:v>
                </c:pt>
                <c:pt idx="132">
                  <c:v>0.12546795384580853</c:v>
                </c:pt>
                <c:pt idx="133">
                  <c:v>0.12552345791219091</c:v>
                </c:pt>
                <c:pt idx="134">
                  <c:v>0.1258011606094469</c:v>
                </c:pt>
                <c:pt idx="135">
                  <c:v>0.13878733615568462</c:v>
                </c:pt>
                <c:pt idx="136">
                  <c:v>0.14148397178895711</c:v>
                </c:pt>
                <c:pt idx="137">
                  <c:v>0.14575643864562041</c:v>
                </c:pt>
                <c:pt idx="138">
                  <c:v>0.15045606689121163</c:v>
                </c:pt>
                <c:pt idx="139">
                  <c:v>0.15045606689121163</c:v>
                </c:pt>
                <c:pt idx="140">
                  <c:v>0.15857778950017709</c:v>
                </c:pt>
                <c:pt idx="141">
                  <c:v>0.16512592163168421</c:v>
                </c:pt>
                <c:pt idx="142">
                  <c:v>0.16550771052299559</c:v>
                </c:pt>
                <c:pt idx="143">
                  <c:v>0.17141661372118913</c:v>
                </c:pt>
                <c:pt idx="144">
                  <c:v>0.17532568530636197</c:v>
                </c:pt>
                <c:pt idx="145">
                  <c:v>0.17558784626297663</c:v>
                </c:pt>
                <c:pt idx="146">
                  <c:v>0.17782406826168795</c:v>
                </c:pt>
                <c:pt idx="147">
                  <c:v>0.18260599094367899</c:v>
                </c:pt>
                <c:pt idx="148">
                  <c:v>0.18894391096171009</c:v>
                </c:pt>
                <c:pt idx="149">
                  <c:v>0.23389161822458282</c:v>
                </c:pt>
                <c:pt idx="150">
                  <c:v>0.25050630293593334</c:v>
                </c:pt>
                <c:pt idx="151">
                  <c:v>0.25050630293593334</c:v>
                </c:pt>
                <c:pt idx="152">
                  <c:v>0.25270158902917922</c:v>
                </c:pt>
                <c:pt idx="153">
                  <c:v>0.27970583699575302</c:v>
                </c:pt>
                <c:pt idx="154">
                  <c:v>0.29469426267143034</c:v>
                </c:pt>
                <c:pt idx="155">
                  <c:v>0.29809688221798586</c:v>
                </c:pt>
                <c:pt idx="156">
                  <c:v>0.3003190162209306</c:v>
                </c:pt>
                <c:pt idx="157">
                  <c:v>0.30928973821445832</c:v>
                </c:pt>
                <c:pt idx="158">
                  <c:v>0.31172740000772653</c:v>
                </c:pt>
                <c:pt idx="159">
                  <c:v>0.31786325536625198</c:v>
                </c:pt>
                <c:pt idx="160">
                  <c:v>0.31909757515944648</c:v>
                </c:pt>
                <c:pt idx="161">
                  <c:v>0.35760874617956478</c:v>
                </c:pt>
                <c:pt idx="162">
                  <c:v>0.36135469888064636</c:v>
                </c:pt>
                <c:pt idx="163">
                  <c:v>4.5580403063301203E-2</c:v>
                </c:pt>
                <c:pt idx="164">
                  <c:v>4.318355044715981E-2</c:v>
                </c:pt>
                <c:pt idx="165">
                  <c:v>3.8578921603658473E-2</c:v>
                </c:pt>
                <c:pt idx="166">
                  <c:v>1.042757495250621E-2</c:v>
                </c:pt>
                <c:pt idx="167">
                  <c:v>2.4067739863630182E-4</c:v>
                </c:pt>
                <c:pt idx="168">
                  <c:v>-1.5424141591638754E-4</c:v>
                </c:pt>
                <c:pt idx="169">
                  <c:v>-1.044074568777077E-3</c:v>
                </c:pt>
                <c:pt idx="170">
                  <c:v>-1.1376463383044417E-3</c:v>
                </c:pt>
                <c:pt idx="171">
                  <c:v>-9.2655090037382492E-4</c:v>
                </c:pt>
                <c:pt idx="172">
                  <c:v>-4.6218634535386677E-4</c:v>
                </c:pt>
                <c:pt idx="173">
                  <c:v>-3.109594836321612E-4</c:v>
                </c:pt>
                <c:pt idx="174">
                  <c:v>9.780334926003133E-4</c:v>
                </c:pt>
                <c:pt idx="175">
                  <c:v>1.1714381460605507E-3</c:v>
                </c:pt>
                <c:pt idx="176">
                  <c:v>2.5044566284951587E-3</c:v>
                </c:pt>
                <c:pt idx="177">
                  <c:v>5.9258451885446078E-3</c:v>
                </c:pt>
                <c:pt idx="178">
                  <c:v>7.6664411789814681E-3</c:v>
                </c:pt>
                <c:pt idx="179">
                  <c:v>1.1139251206658728E-2</c:v>
                </c:pt>
                <c:pt idx="180">
                  <c:v>1.4728665990464455E-2</c:v>
                </c:pt>
                <c:pt idx="181">
                  <c:v>1.5525649500263413E-2</c:v>
                </c:pt>
                <c:pt idx="182">
                  <c:v>1.6590809256544055E-2</c:v>
                </c:pt>
                <c:pt idx="183">
                  <c:v>2.0165496255455898E-2</c:v>
                </c:pt>
                <c:pt idx="184">
                  <c:v>2.0439897239016812E-2</c:v>
                </c:pt>
                <c:pt idx="185">
                  <c:v>2.0762244419346508E-2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C-4470-AA21-19498D02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4224"/>
        <c:axId val="1"/>
      </c:scatterChart>
      <c:valAx>
        <c:axId val="69710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68138185829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798307475317348E-2"/>
              <c:y val="0.34954407294832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4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499294781382234E-2"/>
          <c:y val="0.92097264437689974"/>
          <c:w val="0.87447108603667134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0</xdr:row>
      <xdr:rowOff>19050</xdr:rowOff>
    </xdr:from>
    <xdr:to>
      <xdr:col>27</xdr:col>
      <xdr:colOff>238125</xdr:colOff>
      <xdr:row>18</xdr:row>
      <xdr:rowOff>47625</xdr:rowOff>
    </xdr:to>
    <xdr:graphicFrame macro="">
      <xdr:nvGraphicFramePr>
        <xdr:cNvPr id="2058" name="Chart 1">
          <a:extLst>
            <a:ext uri="{FF2B5EF4-FFF2-40B4-BE49-F238E27FC236}">
              <a16:creationId xmlns:a16="http://schemas.microsoft.com/office/drawing/2014/main" id="{E8184D05-A9E8-6ADF-BD66-18296BDB3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</xdr:colOff>
      <xdr:row>18</xdr:row>
      <xdr:rowOff>38100</xdr:rowOff>
    </xdr:to>
    <xdr:graphicFrame macro="">
      <xdr:nvGraphicFramePr>
        <xdr:cNvPr id="2059" name="Chart 3">
          <a:extLst>
            <a:ext uri="{FF2B5EF4-FFF2-40B4-BE49-F238E27FC236}">
              <a16:creationId xmlns:a16="http://schemas.microsoft.com/office/drawing/2014/main" id="{B40A72C9-4A21-4B13-EA58-4063DF8B7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38100</xdr:rowOff>
    </xdr:from>
    <xdr:to>
      <xdr:col>26</xdr:col>
      <xdr:colOff>628650</xdr:colOff>
      <xdr:row>17</xdr:row>
      <xdr:rowOff>133350</xdr:rowOff>
    </xdr:to>
    <xdr:graphicFrame macro="">
      <xdr:nvGraphicFramePr>
        <xdr:cNvPr id="3089" name="Chart 1">
          <a:extLst>
            <a:ext uri="{FF2B5EF4-FFF2-40B4-BE49-F238E27FC236}">
              <a16:creationId xmlns:a16="http://schemas.microsoft.com/office/drawing/2014/main" id="{DDA83E1C-7A0D-838C-178D-B7DB2ECB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</xdr:colOff>
      <xdr:row>18</xdr:row>
      <xdr:rowOff>38100</xdr:rowOff>
    </xdr:to>
    <xdr:graphicFrame macro="">
      <xdr:nvGraphicFramePr>
        <xdr:cNvPr id="3090" name="Chart 2">
          <a:extLst>
            <a:ext uri="{FF2B5EF4-FFF2-40B4-BE49-F238E27FC236}">
              <a16:creationId xmlns:a16="http://schemas.microsoft.com/office/drawing/2014/main" id="{627A1034-5032-7672-F885-504E8D12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133350</xdr:colOff>
      <xdr:row>0</xdr:row>
      <xdr:rowOff>0</xdr:rowOff>
    </xdr:from>
    <xdr:to>
      <xdr:col>47</xdr:col>
      <xdr:colOff>600075</xdr:colOff>
      <xdr:row>18</xdr:row>
      <xdr:rowOff>152400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9AC2E7BE-A3AF-29B2-8271-2F211C6F1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9525</xdr:colOff>
      <xdr:row>18</xdr:row>
      <xdr:rowOff>28575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D36F9C5-B2E8-D82C-172C-7CF3D0DA2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0</xdr:row>
      <xdr:rowOff>0</xdr:rowOff>
    </xdr:from>
    <xdr:to>
      <xdr:col>25</xdr:col>
      <xdr:colOff>38100</xdr:colOff>
      <xdr:row>18</xdr:row>
      <xdr:rowOff>38100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AAEDE802-0B81-2AC7-8A07-272148A0F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21" TargetMode="External"/><Relationship Id="rId13" Type="http://schemas.openxmlformats.org/officeDocument/2006/relationships/hyperlink" Target="http://www.konkoly.hu/cgi-bin/IBVS?5675" TargetMode="External"/><Relationship Id="rId18" Type="http://schemas.openxmlformats.org/officeDocument/2006/relationships/hyperlink" Target="http://www.konkoly.hu/cgi-bin/IBVS?4840" TargetMode="External"/><Relationship Id="rId26" Type="http://schemas.openxmlformats.org/officeDocument/2006/relationships/hyperlink" Target="http://www.konkoly.hu/cgi-bin/IBVS?5753" TargetMode="External"/><Relationship Id="rId39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129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www.konkoly.hu/cgi-bin/IBVS?5675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www.konkoly.hu/cgi-bin/IBVS?114" TargetMode="External"/><Relationship Id="rId16" Type="http://schemas.openxmlformats.org/officeDocument/2006/relationships/hyperlink" Target="http://www.konkoly.hu/cgi-bin/IBVS?4967" TargetMode="External"/><Relationship Id="rId20" Type="http://schemas.openxmlformats.org/officeDocument/2006/relationships/hyperlink" Target="http://www.konkoly.hu/cgi-bin/IBVS?5835" TargetMode="External"/><Relationship Id="rId29" Type="http://schemas.openxmlformats.org/officeDocument/2006/relationships/hyperlink" Target="http://www.konkoly.hu/cgi-bin/IBVS?5835" TargetMode="External"/><Relationship Id="rId41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5675" TargetMode="External"/><Relationship Id="rId24" Type="http://schemas.openxmlformats.org/officeDocument/2006/relationships/hyperlink" Target="http://www.konkoly.hu/cgi-bin/IBVS?5753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www.konkoly.hu/cgi-bin/IBVS?5893" TargetMode="External"/><Relationship Id="rId40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180" TargetMode="External"/><Relationship Id="rId15" Type="http://schemas.openxmlformats.org/officeDocument/2006/relationships/hyperlink" Target="http://www.konkoly.hu/cgi-bin/IBVS?4633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konkoly.hu/cgi-bin/IBVS?5893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konkoly.hu/cgi-bin/IBVS?5835" TargetMode="External"/><Relationship Id="rId31" Type="http://schemas.openxmlformats.org/officeDocument/2006/relationships/hyperlink" Target="http://www.aavso.org/sites/default/files/jaavso/v36n2/171.pdf" TargetMode="External"/><Relationship Id="rId4" Type="http://schemas.openxmlformats.org/officeDocument/2006/relationships/hyperlink" Target="http://www.konkoly.hu/cgi-bin/IBVS?129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5675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konkoly.hu/cgi-bin/IBVS?5893" TargetMode="External"/><Relationship Id="rId35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549"/>
  <sheetViews>
    <sheetView tabSelected="1" workbookViewId="0">
      <pane xSplit="14" ySplit="22" topLeftCell="O452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8.42578125" customWidth="1"/>
    <col min="2" max="2" width="4.42578125" customWidth="1"/>
    <col min="3" max="3" width="12.42578125" style="8" customWidth="1"/>
    <col min="4" max="4" width="9.5703125" style="8" customWidth="1"/>
    <col min="5" max="5" width="11.140625" customWidth="1"/>
    <col min="6" max="6" width="15.28515625" customWidth="1"/>
    <col min="7" max="7" width="9.42578125" customWidth="1"/>
    <col min="8" max="15" width="8.42578125" customWidth="1"/>
    <col min="16" max="16" width="10.28515625" customWidth="1"/>
    <col min="17" max="17" width="10.85546875" customWidth="1"/>
    <col min="18" max="18" width="10.28515625" customWidth="1"/>
    <col min="19" max="19" width="7.7109375" style="5" customWidth="1"/>
  </cols>
  <sheetData>
    <row r="1" spans="1:19" ht="20.25" x14ac:dyDescent="0.3">
      <c r="A1" s="1" t="s">
        <v>247</v>
      </c>
    </row>
    <row r="2" spans="1:19" ht="12.95" customHeight="1" x14ac:dyDescent="0.2">
      <c r="A2" t="s">
        <v>147</v>
      </c>
      <c r="B2" s="25" t="s">
        <v>246</v>
      </c>
      <c r="D2" s="90" t="s">
        <v>161</v>
      </c>
      <c r="E2" s="205" t="s">
        <v>1770</v>
      </c>
      <c r="F2" s="206" t="s">
        <v>1774</v>
      </c>
    </row>
    <row r="3" spans="1:19" ht="12.95" customHeight="1" thickBot="1" x14ac:dyDescent="0.25">
      <c r="E3" s="203" t="s">
        <v>355</v>
      </c>
      <c r="F3" s="211">
        <v>1</v>
      </c>
    </row>
    <row r="4" spans="1:19" ht="12.95" customHeight="1" thickTop="1" thickBot="1" x14ac:dyDescent="0.25">
      <c r="A4" s="10" t="s">
        <v>148</v>
      </c>
      <c r="C4" s="91">
        <v>42961.92757</v>
      </c>
      <c r="D4" s="202">
        <v>3.3056244000000001</v>
      </c>
      <c r="E4" s="203" t="s">
        <v>356</v>
      </c>
      <c r="F4" s="207">
        <f ca="1">NOW()+15018.5+$C$5/24</f>
        <v>60572.745511226851</v>
      </c>
    </row>
    <row r="5" spans="1:19" ht="12.95" customHeight="1" thickTop="1" x14ac:dyDescent="0.2">
      <c r="A5" s="106" t="s">
        <v>352</v>
      </c>
      <c r="B5" s="36"/>
      <c r="C5" s="107">
        <v>-9.5</v>
      </c>
      <c r="D5" s="36" t="s">
        <v>353</v>
      </c>
      <c r="E5" s="203" t="s">
        <v>357</v>
      </c>
      <c r="F5" s="207">
        <f ca="1">ROUND(2*($F$4-$C$7)/$C$8,0)/2+$F$3</f>
        <v>5328.5</v>
      </c>
    </row>
    <row r="6" spans="1:19" ht="12.95" customHeight="1" x14ac:dyDescent="0.2">
      <c r="A6" s="10" t="s">
        <v>149</v>
      </c>
      <c r="E6" s="203" t="s">
        <v>358</v>
      </c>
      <c r="F6" s="207">
        <f ca="1">ROUND(2*($F$4-$C$15)/$C$16,0)/2+$F$3</f>
        <v>85.5</v>
      </c>
    </row>
    <row r="7" spans="1:19" ht="12.95" customHeight="1" x14ac:dyDescent="0.2">
      <c r="A7" t="s">
        <v>52</v>
      </c>
      <c r="C7" s="8">
        <v>42961.92757</v>
      </c>
      <c r="D7" s="208" t="s">
        <v>1773</v>
      </c>
      <c r="E7" s="203" t="s">
        <v>1771</v>
      </c>
      <c r="F7" s="209">
        <f ca="1">+$C$15+$C$16*$F$6-15018.5-$C$5/24</f>
        <v>45558.401687804704</v>
      </c>
    </row>
    <row r="8" spans="1:19" ht="12.95" customHeight="1" x14ac:dyDescent="0.2">
      <c r="A8" t="s">
        <v>53</v>
      </c>
      <c r="C8" s="8">
        <v>3.3056244000000001</v>
      </c>
      <c r="D8" s="208" t="s">
        <v>1773</v>
      </c>
      <c r="E8" s="204" t="s">
        <v>1772</v>
      </c>
      <c r="F8" s="210">
        <f ca="1">+($C$15+$C$16*$F$6)-($C$16/2)-15018.5-$C$5/24</f>
        <v>45556.748819696972</v>
      </c>
    </row>
    <row r="9" spans="1:19" ht="12.95" customHeight="1" x14ac:dyDescent="0.2">
      <c r="A9" s="32" t="s">
        <v>354</v>
      </c>
      <c r="B9" s="108">
        <v>450</v>
      </c>
      <c r="C9" s="32" t="str">
        <f>"F"&amp;B9</f>
        <v>F450</v>
      </c>
      <c r="D9" s="32" t="str">
        <f>"G"&amp;B9</f>
        <v>G450</v>
      </c>
    </row>
    <row r="10" spans="1:19" ht="12.95" customHeight="1" thickBot="1" x14ac:dyDescent="0.25">
      <c r="C10" s="92" t="s">
        <v>156</v>
      </c>
      <c r="D10" s="92" t="s">
        <v>157</v>
      </c>
    </row>
    <row r="11" spans="1:19" ht="12.95" customHeight="1" x14ac:dyDescent="0.2">
      <c r="A11" t="s">
        <v>151</v>
      </c>
      <c r="C11" s="35">
        <f ca="1">INTERCEPT(INDIRECT(D9):G1002,INDIRECT(C9):$F1002)</f>
        <v>-3.7139660394603535E-2</v>
      </c>
      <c r="D11" s="93">
        <f>+E11*F11</f>
        <v>1.9647317223942806E-3</v>
      </c>
      <c r="E11" s="16">
        <v>1.9647317223942806E-3</v>
      </c>
      <c r="F11" s="14">
        <v>1</v>
      </c>
    </row>
    <row r="12" spans="1:19" ht="12.95" customHeight="1" x14ac:dyDescent="0.2">
      <c r="A12" t="s">
        <v>152</v>
      </c>
      <c r="C12" s="35">
        <f ca="1">SLOPE(INDIRECT(D9):G1002,INDIRECT(C9):$F1002)</f>
        <v>1.1181546997540168E-4</v>
      </c>
      <c r="D12" s="93">
        <f>+E12*F12</f>
        <v>1.0948501921832873E-5</v>
      </c>
      <c r="E12" s="17">
        <v>0.10948501921832873</v>
      </c>
      <c r="F12" s="14">
        <v>1E-4</v>
      </c>
    </row>
    <row r="13" spans="1:19" ht="12.95" customHeight="1" thickBot="1" x14ac:dyDescent="0.25">
      <c r="A13" t="s">
        <v>153</v>
      </c>
      <c r="D13" s="93">
        <f>+E13*F13</f>
        <v>2.4945639762163632E-8</v>
      </c>
      <c r="E13" s="18">
        <v>2.4945639762163632</v>
      </c>
      <c r="F13" s="14">
        <v>1E-8</v>
      </c>
    </row>
    <row r="14" spans="1:19" ht="12.95" customHeight="1" x14ac:dyDescent="0.2">
      <c r="A14" t="s">
        <v>154</v>
      </c>
      <c r="E14">
        <f>SUM(R21:R988)</f>
        <v>28.443982977321681</v>
      </c>
    </row>
    <row r="15" spans="1:19" ht="12.95" customHeight="1" x14ac:dyDescent="0.2">
      <c r="A15" s="2" t="s">
        <v>155</v>
      </c>
      <c r="C15" s="94">
        <f ca="1">(C7+C11)+(C8+C12)*INT(MAX(F21:F3524))</f>
        <v>60293.865408048689</v>
      </c>
      <c r="D15" s="94">
        <f>+C7+INT(MAX(F21:F1579))*C8+D11+D12*INT(MAX(F21:F4014))+D13*INT(MAX(F21:F4041)^2)</f>
        <v>60294.061398841055</v>
      </c>
      <c r="E15" s="109"/>
      <c r="F15" s="107"/>
      <c r="R15" t="s">
        <v>369</v>
      </c>
      <c r="S15" s="5">
        <v>0.2</v>
      </c>
    </row>
    <row r="16" spans="1:19" ht="12.95" customHeight="1" x14ac:dyDescent="0.2">
      <c r="A16" s="10" t="s">
        <v>54</v>
      </c>
      <c r="C16" s="95">
        <f ca="1">+C8+C12</f>
        <v>3.3057362154699756</v>
      </c>
      <c r="D16" s="94">
        <f>+C8+D12+2*D13*MAX(F21:F9435)</f>
        <v>3.3058969284804682</v>
      </c>
      <c r="E16" s="109"/>
      <c r="F16" s="110"/>
      <c r="R16" t="s">
        <v>370</v>
      </c>
      <c r="S16" s="5">
        <v>0.1</v>
      </c>
    </row>
    <row r="17" spans="1:21" ht="12.95" customHeight="1" thickBot="1" x14ac:dyDescent="0.25">
      <c r="A17" s="35" t="s">
        <v>253</v>
      </c>
      <c r="C17" s="187">
        <f>COUNT(C21:C2182)</f>
        <v>450</v>
      </c>
      <c r="E17" s="109"/>
      <c r="F17" s="110"/>
      <c r="R17" t="s">
        <v>367</v>
      </c>
      <c r="S17" s="5">
        <v>1</v>
      </c>
    </row>
    <row r="18" spans="1:21" ht="12.95" customHeight="1" thickTop="1" thickBot="1" x14ac:dyDescent="0.25">
      <c r="A18" s="10" t="s">
        <v>359</v>
      </c>
      <c r="C18" s="96">
        <f ca="1">+C15</f>
        <v>60293.865408048689</v>
      </c>
      <c r="D18" s="97">
        <f ca="1">C16</f>
        <v>3.3057362154699756</v>
      </c>
      <c r="E18" s="109"/>
      <c r="F18" s="31"/>
      <c r="R18" t="s">
        <v>366</v>
      </c>
      <c r="S18" s="5">
        <v>1</v>
      </c>
    </row>
    <row r="19" spans="1:21" ht="12.95" customHeight="1" thickBot="1" x14ac:dyDescent="0.25">
      <c r="A19" s="10" t="s">
        <v>360</v>
      </c>
      <c r="C19" s="98">
        <f>+D15</f>
        <v>60294.061398841055</v>
      </c>
      <c r="D19" s="99">
        <f>+D16</f>
        <v>3.3058969284804682</v>
      </c>
      <c r="E19" s="109"/>
      <c r="F19" s="111"/>
      <c r="H19" t="s">
        <v>56</v>
      </c>
      <c r="J19" t="s">
        <v>57</v>
      </c>
      <c r="K19" t="s">
        <v>58</v>
      </c>
      <c r="L19" t="s">
        <v>59</v>
      </c>
      <c r="O19" t="s">
        <v>60</v>
      </c>
    </row>
    <row r="20" spans="1:21" ht="12.95" customHeight="1" thickBot="1" x14ac:dyDescent="0.25">
      <c r="A20" s="11" t="s">
        <v>61</v>
      </c>
      <c r="B20" s="11" t="s">
        <v>62</v>
      </c>
      <c r="C20" s="92" t="s">
        <v>63</v>
      </c>
      <c r="D20" s="92" t="s">
        <v>64</v>
      </c>
      <c r="E20" s="11" t="s">
        <v>65</v>
      </c>
      <c r="F20" s="11" t="s">
        <v>66</v>
      </c>
      <c r="G20" s="11" t="s">
        <v>67</v>
      </c>
      <c r="H20" s="12" t="s">
        <v>369</v>
      </c>
      <c r="I20" s="12" t="s">
        <v>370</v>
      </c>
      <c r="J20" s="12" t="s">
        <v>367</v>
      </c>
      <c r="K20" s="12" t="s">
        <v>366</v>
      </c>
      <c r="L20" s="12" t="s">
        <v>1746</v>
      </c>
      <c r="M20" s="12" t="s">
        <v>1747</v>
      </c>
      <c r="N20" s="12" t="s">
        <v>1748</v>
      </c>
      <c r="O20" s="12" t="s">
        <v>158</v>
      </c>
      <c r="P20" s="11" t="s">
        <v>159</v>
      </c>
      <c r="Q20" s="11" t="s">
        <v>160</v>
      </c>
      <c r="R20" s="11" t="s">
        <v>1750</v>
      </c>
      <c r="S20" s="11" t="s">
        <v>1749</v>
      </c>
      <c r="T20" s="11" t="s">
        <v>1751</v>
      </c>
      <c r="U20" s="126" t="s">
        <v>1752</v>
      </c>
    </row>
    <row r="21" spans="1:21" ht="12.95" customHeight="1" x14ac:dyDescent="0.2">
      <c r="A21" s="125" t="s">
        <v>378</v>
      </c>
      <c r="B21" s="71" t="s">
        <v>236</v>
      </c>
      <c r="C21" s="189">
        <v>11420.653</v>
      </c>
      <c r="D21" s="189" t="s">
        <v>370</v>
      </c>
      <c r="E21">
        <f t="shared" ref="E21:E84" si="0">(C21-C$7)/C$8</f>
        <v>-9541.6994653113034</v>
      </c>
      <c r="F21" s="127">
        <f t="shared" ref="F21:F52" si="1">+ROUND(2*E21,0)/2-0.5</f>
        <v>-9542</v>
      </c>
      <c r="G21">
        <f t="shared" ref="G21:G84" si="2">C21-(C$7+C$8*F21)</f>
        <v>0.99345480000010866</v>
      </c>
      <c r="I21">
        <f t="shared" ref="I21:I52" si="3">G21</f>
        <v>0.99345480000010866</v>
      </c>
      <c r="O21">
        <f t="shared" ref="O21:O84" ca="1" si="4">+C$11+C$12*F21</f>
        <v>-1.1040828748998863</v>
      </c>
      <c r="P21" s="14">
        <f t="shared" ref="P21:P84" si="5">+D$11+D$12*F21+D$13*F21^2</f>
        <v>2.1687887395582797</v>
      </c>
      <c r="Q21" s="13" t="s">
        <v>1760</v>
      </c>
      <c r="R21">
        <f t="shared" ref="R21:R84" si="6">+(P21-G21)^2</f>
        <v>1.3814098694773305</v>
      </c>
      <c r="S21" s="5">
        <f t="shared" ref="S21:S52" si="7">S$16</f>
        <v>0.1</v>
      </c>
      <c r="T21">
        <f t="shared" ref="T21:T84" si="8">S21*R21</f>
        <v>0.13814098694773305</v>
      </c>
    </row>
    <row r="22" spans="1:21" ht="12.95" customHeight="1" x14ac:dyDescent="0.2">
      <c r="A22" s="125" t="s">
        <v>378</v>
      </c>
      <c r="B22" s="71" t="s">
        <v>236</v>
      </c>
      <c r="C22" s="189">
        <v>12491.674999999999</v>
      </c>
      <c r="D22" s="189" t="s">
        <v>370</v>
      </c>
      <c r="E22">
        <f t="shared" si="0"/>
        <v>-9217.6995577597991</v>
      </c>
      <c r="F22" s="127">
        <f t="shared" si="1"/>
        <v>-9218</v>
      </c>
      <c r="G22">
        <f t="shared" si="2"/>
        <v>0.99314919999960694</v>
      </c>
      <c r="I22">
        <f t="shared" si="3"/>
        <v>0.99314919999960694</v>
      </c>
      <c r="O22">
        <f t="shared" ca="1" si="4"/>
        <v>-1.0678546626278562</v>
      </c>
      <c r="P22" s="14">
        <f t="shared" si="5"/>
        <v>2.0207104687529802</v>
      </c>
      <c r="Q22" s="13" t="s">
        <v>1761</v>
      </c>
      <c r="R22">
        <f t="shared" si="6"/>
        <v>1.0558821610420421</v>
      </c>
      <c r="S22" s="5">
        <f t="shared" si="7"/>
        <v>0.1</v>
      </c>
      <c r="T22">
        <f t="shared" si="8"/>
        <v>0.10558821610420421</v>
      </c>
    </row>
    <row r="23" spans="1:21" ht="12.95" customHeight="1" x14ac:dyDescent="0.2">
      <c r="A23" s="125" t="s">
        <v>378</v>
      </c>
      <c r="B23" s="71" t="s">
        <v>236</v>
      </c>
      <c r="C23" s="189">
        <v>12521.455</v>
      </c>
      <c r="D23" s="189" t="s">
        <v>370</v>
      </c>
      <c r="E23">
        <f t="shared" si="0"/>
        <v>-9208.6906697566719</v>
      </c>
      <c r="F23" s="127">
        <f t="shared" si="1"/>
        <v>-9209</v>
      </c>
      <c r="G23">
        <f t="shared" si="2"/>
        <v>1.0225296000007802</v>
      </c>
      <c r="I23">
        <f t="shared" si="3"/>
        <v>1.0225296000007802</v>
      </c>
      <c r="O23">
        <f t="shared" ca="1" si="4"/>
        <v>-1.0668483233980774</v>
      </c>
      <c r="P23" s="14">
        <f t="shared" si="5"/>
        <v>2.0166719455352005</v>
      </c>
      <c r="Q23" s="13" t="s">
        <v>1762</v>
      </c>
      <c r="R23">
        <f t="shared" si="6"/>
        <v>0.98831900318467869</v>
      </c>
      <c r="S23" s="5">
        <f t="shared" si="7"/>
        <v>0.1</v>
      </c>
      <c r="T23">
        <f t="shared" si="8"/>
        <v>9.8831900318467877E-2</v>
      </c>
    </row>
    <row r="24" spans="1:21" ht="12.95" customHeight="1" x14ac:dyDescent="0.2">
      <c r="A24" s="125" t="s">
        <v>378</v>
      </c>
      <c r="B24" s="71" t="s">
        <v>236</v>
      </c>
      <c r="C24" s="189">
        <v>13919.73</v>
      </c>
      <c r="D24" s="189" t="s">
        <v>370</v>
      </c>
      <c r="E24">
        <f t="shared" si="0"/>
        <v>-8785.6919164802875</v>
      </c>
      <c r="F24" s="127">
        <f t="shared" si="1"/>
        <v>-8786</v>
      </c>
      <c r="G24">
        <f t="shared" si="2"/>
        <v>1.0184083999993163</v>
      </c>
      <c r="I24">
        <f t="shared" si="3"/>
        <v>1.0184083999993163</v>
      </c>
      <c r="O24">
        <f t="shared" ca="1" si="4"/>
        <v>-1.0195503795984826</v>
      </c>
      <c r="P24" s="14">
        <f t="shared" si="5"/>
        <v>1.8314198207271186</v>
      </c>
      <c r="Q24" s="13" t="s">
        <v>1763</v>
      </c>
      <c r="R24">
        <f t="shared" si="6"/>
        <v>0.66098757023383958</v>
      </c>
      <c r="S24" s="5">
        <f t="shared" si="7"/>
        <v>0.1</v>
      </c>
      <c r="T24">
        <f t="shared" si="8"/>
        <v>6.6098757023383956E-2</v>
      </c>
    </row>
    <row r="25" spans="1:21" ht="12.95" customHeight="1" x14ac:dyDescent="0.2">
      <c r="A25" s="125" t="s">
        <v>378</v>
      </c>
      <c r="B25" s="71" t="s">
        <v>236</v>
      </c>
      <c r="C25" s="189">
        <v>14237.078</v>
      </c>
      <c r="D25" s="189" t="s">
        <v>370</v>
      </c>
      <c r="E25">
        <f t="shared" si="0"/>
        <v>-8689.6894789377766</v>
      </c>
      <c r="F25" s="127">
        <f t="shared" si="1"/>
        <v>-8690</v>
      </c>
      <c r="G25">
        <f t="shared" si="2"/>
        <v>1.0264660000011645</v>
      </c>
      <c r="I25">
        <f t="shared" si="3"/>
        <v>1.0264660000011645</v>
      </c>
      <c r="O25">
        <f t="shared" ca="1" si="4"/>
        <v>-1.0088160944808442</v>
      </c>
      <c r="P25" s="14">
        <f t="shared" si="5"/>
        <v>1.7906196768651919</v>
      </c>
      <c r="Q25" s="13" t="s">
        <v>1764</v>
      </c>
      <c r="R25">
        <f t="shared" si="6"/>
        <v>0.58393084186481237</v>
      </c>
      <c r="S25" s="5">
        <f t="shared" si="7"/>
        <v>0.1</v>
      </c>
      <c r="T25">
        <f t="shared" si="8"/>
        <v>5.8393084186481238E-2</v>
      </c>
    </row>
    <row r="26" spans="1:21" ht="12.95" customHeight="1" x14ac:dyDescent="0.2">
      <c r="A26" s="125" t="s">
        <v>378</v>
      </c>
      <c r="B26" s="71" t="s">
        <v>236</v>
      </c>
      <c r="C26" s="189">
        <v>14246.994000000001</v>
      </c>
      <c r="D26" s="189" t="s">
        <v>370</v>
      </c>
      <c r="E26">
        <f t="shared" si="0"/>
        <v>-8686.6897430936187</v>
      </c>
      <c r="F26" s="127">
        <f t="shared" si="1"/>
        <v>-8687</v>
      </c>
      <c r="G26">
        <f t="shared" si="2"/>
        <v>1.0255928000024142</v>
      </c>
      <c r="I26">
        <f t="shared" si="3"/>
        <v>1.0255928000024142</v>
      </c>
      <c r="O26">
        <f t="shared" ca="1" si="4"/>
        <v>-1.0084806480709179</v>
      </c>
      <c r="P26" s="14">
        <f t="shared" si="5"/>
        <v>1.7893520812245158</v>
      </c>
      <c r="Q26" s="13" t="s">
        <v>1765</v>
      </c>
      <c r="R26">
        <f t="shared" si="6"/>
        <v>0.58332823965290137</v>
      </c>
      <c r="S26" s="5">
        <f t="shared" si="7"/>
        <v>0.1</v>
      </c>
      <c r="T26">
        <f t="shared" si="8"/>
        <v>5.8332823965290138E-2</v>
      </c>
    </row>
    <row r="27" spans="1:21" ht="12.95" customHeight="1" x14ac:dyDescent="0.2">
      <c r="A27" s="125" t="s">
        <v>398</v>
      </c>
      <c r="B27" s="71" t="s">
        <v>236</v>
      </c>
      <c r="C27" s="190">
        <v>14392.56</v>
      </c>
      <c r="D27" s="189" t="s">
        <v>370</v>
      </c>
      <c r="E27">
        <f t="shared" si="0"/>
        <v>-8642.6538871143384</v>
      </c>
      <c r="F27" s="127">
        <f t="shared" si="1"/>
        <v>-8643</v>
      </c>
      <c r="G27">
        <f t="shared" si="2"/>
        <v>1.1441192000002047</v>
      </c>
      <c r="I27">
        <f t="shared" si="3"/>
        <v>1.1441192000002047</v>
      </c>
      <c r="O27">
        <f t="shared" ca="1" si="4"/>
        <v>-1.0035607673920002</v>
      </c>
      <c r="P27" s="14">
        <f t="shared" si="5"/>
        <v>1.7708122660776315</v>
      </c>
      <c r="Q27" s="13" t="s">
        <v>1766</v>
      </c>
      <c r="R27">
        <f t="shared" si="6"/>
        <v>0.39274419906952607</v>
      </c>
      <c r="S27" s="5">
        <f t="shared" si="7"/>
        <v>0.1</v>
      </c>
      <c r="T27">
        <f t="shared" si="8"/>
        <v>3.9274419906952608E-2</v>
      </c>
    </row>
    <row r="28" spans="1:21" ht="12.95" customHeight="1" x14ac:dyDescent="0.2">
      <c r="A28" s="125" t="s">
        <v>378</v>
      </c>
      <c r="B28" s="71" t="s">
        <v>236</v>
      </c>
      <c r="C28" s="189">
        <v>14706.504000000001</v>
      </c>
      <c r="D28" s="189" t="s">
        <v>370</v>
      </c>
      <c r="E28">
        <f t="shared" si="0"/>
        <v>-8547.6812096377307</v>
      </c>
      <c r="F28" s="127">
        <f t="shared" si="1"/>
        <v>-8548</v>
      </c>
      <c r="G28">
        <f t="shared" si="2"/>
        <v>1.0538012000033632</v>
      </c>
      <c r="I28">
        <f t="shared" si="3"/>
        <v>1.0538012000033632</v>
      </c>
      <c r="O28">
        <f t="shared" ca="1" si="4"/>
        <v>-0.99293829774433706</v>
      </c>
      <c r="P28" s="14">
        <f t="shared" si="5"/>
        <v>1.731112526910827</v>
      </c>
      <c r="Q28" s="13" t="s">
        <v>1767</v>
      </c>
      <c r="R28">
        <f t="shared" si="6"/>
        <v>0.45875063355714923</v>
      </c>
      <c r="S28" s="5">
        <f t="shared" si="7"/>
        <v>0.1</v>
      </c>
      <c r="T28">
        <f t="shared" si="8"/>
        <v>4.5875063355714923E-2</v>
      </c>
    </row>
    <row r="29" spans="1:21" ht="12.95" customHeight="1" x14ac:dyDescent="0.2">
      <c r="A29" s="125" t="s">
        <v>378</v>
      </c>
      <c r="B29" s="71" t="s">
        <v>236</v>
      </c>
      <c r="C29" s="189">
        <v>14709.781999999999</v>
      </c>
      <c r="D29" s="189" t="s">
        <v>370</v>
      </c>
      <c r="E29">
        <f t="shared" si="0"/>
        <v>-8546.6895664250296</v>
      </c>
      <c r="F29" s="127">
        <f t="shared" si="1"/>
        <v>-8547</v>
      </c>
      <c r="G29">
        <f t="shared" si="2"/>
        <v>1.0261768000018492</v>
      </c>
      <c r="I29">
        <f t="shared" si="3"/>
        <v>1.0261768000018492</v>
      </c>
      <c r="O29">
        <f t="shared" ca="1" si="4"/>
        <v>-0.99282648227436177</v>
      </c>
      <c r="P29" s="14">
        <f t="shared" si="5"/>
        <v>1.7306970297010145</v>
      </c>
      <c r="Q29" s="13" t="s">
        <v>1768</v>
      </c>
      <c r="R29">
        <f t="shared" si="6"/>
        <v>0.4963487540553646</v>
      </c>
      <c r="S29" s="5">
        <f t="shared" si="7"/>
        <v>0.1</v>
      </c>
      <c r="T29">
        <f t="shared" si="8"/>
        <v>4.963487540553646E-2</v>
      </c>
    </row>
    <row r="30" spans="1:21" ht="12.95" customHeight="1" x14ac:dyDescent="0.2">
      <c r="A30" s="125" t="s">
        <v>378</v>
      </c>
      <c r="B30" s="71" t="s">
        <v>236</v>
      </c>
      <c r="C30" s="189">
        <v>15096.549000000001</v>
      </c>
      <c r="D30" s="189" t="s">
        <v>370</v>
      </c>
      <c r="E30">
        <f t="shared" si="0"/>
        <v>-8429.6868603704643</v>
      </c>
      <c r="F30" s="127">
        <f t="shared" si="1"/>
        <v>-8430</v>
      </c>
      <c r="G30">
        <f t="shared" si="2"/>
        <v>1.0351220000029571</v>
      </c>
      <c r="I30">
        <f t="shared" si="3"/>
        <v>1.0351220000029571</v>
      </c>
      <c r="O30">
        <f t="shared" ca="1" si="4"/>
        <v>-0.9797440722872397</v>
      </c>
      <c r="P30" s="14">
        <f t="shared" si="5"/>
        <v>1.6824282556555255</v>
      </c>
      <c r="Q30" s="13">
        <f t="shared" ref="Q30:Q61" si="9">+C30-15018.5</f>
        <v>78.049000000000888</v>
      </c>
      <c r="R30">
        <f t="shared" si="6"/>
        <v>0.41900538860694825</v>
      </c>
      <c r="S30" s="5">
        <f t="shared" si="7"/>
        <v>0.1</v>
      </c>
      <c r="T30">
        <f t="shared" si="8"/>
        <v>4.1900538860694829E-2</v>
      </c>
    </row>
    <row r="31" spans="1:21" ht="12.95" customHeight="1" x14ac:dyDescent="0.2">
      <c r="A31" s="125" t="s">
        <v>378</v>
      </c>
      <c r="B31" s="71" t="s">
        <v>236</v>
      </c>
      <c r="C31" s="189">
        <v>15347.755999999999</v>
      </c>
      <c r="D31" s="189" t="s">
        <v>370</v>
      </c>
      <c r="E31">
        <f t="shared" si="0"/>
        <v>-8353.6930481273066</v>
      </c>
      <c r="F31" s="127">
        <f t="shared" si="1"/>
        <v>-8354</v>
      </c>
      <c r="G31">
        <f t="shared" si="2"/>
        <v>1.0146676000022126</v>
      </c>
      <c r="I31">
        <f t="shared" si="3"/>
        <v>1.0146676000022126</v>
      </c>
      <c r="O31">
        <f t="shared" ca="1" si="4"/>
        <v>-0.97124609656910921</v>
      </c>
      <c r="P31" s="14">
        <f t="shared" si="5"/>
        <v>1.651440082851205</v>
      </c>
      <c r="Q31" s="13">
        <f t="shared" si="9"/>
        <v>329.2559999999994</v>
      </c>
      <c r="R31">
        <f t="shared" si="6"/>
        <v>0.4054791949136704</v>
      </c>
      <c r="S31" s="5">
        <f t="shared" si="7"/>
        <v>0.1</v>
      </c>
      <c r="T31">
        <f t="shared" si="8"/>
        <v>4.0547919491367046E-2</v>
      </c>
    </row>
    <row r="32" spans="1:21" ht="12.95" customHeight="1" x14ac:dyDescent="0.2">
      <c r="A32" s="125" t="s">
        <v>378</v>
      </c>
      <c r="B32" s="71" t="s">
        <v>236</v>
      </c>
      <c r="C32" s="189">
        <v>15403.991</v>
      </c>
      <c r="D32" s="189" t="s">
        <v>370</v>
      </c>
      <c r="E32">
        <f t="shared" si="0"/>
        <v>-8336.6811335250295</v>
      </c>
      <c r="F32" s="127">
        <f t="shared" si="1"/>
        <v>-8337</v>
      </c>
      <c r="G32">
        <f t="shared" si="2"/>
        <v>1.0540528000001359</v>
      </c>
      <c r="I32">
        <f t="shared" si="3"/>
        <v>1.0540528000001359</v>
      </c>
      <c r="O32">
        <f t="shared" ca="1" si="4"/>
        <v>-0.9693452335795274</v>
      </c>
      <c r="P32" s="14">
        <f t="shared" si="5"/>
        <v>1.6445479569382815</v>
      </c>
      <c r="Q32" s="13">
        <f t="shared" si="9"/>
        <v>385.49099999999999</v>
      </c>
      <c r="R32">
        <f t="shared" si="6"/>
        <v>0.34868453036740515</v>
      </c>
      <c r="S32" s="5">
        <f t="shared" si="7"/>
        <v>0.1</v>
      </c>
      <c r="T32">
        <f t="shared" si="8"/>
        <v>3.4868453036740514E-2</v>
      </c>
    </row>
    <row r="33" spans="1:20" ht="12.95" customHeight="1" x14ac:dyDescent="0.2">
      <c r="A33" s="125" t="s">
        <v>378</v>
      </c>
      <c r="B33" s="71" t="s">
        <v>236</v>
      </c>
      <c r="C33" s="189">
        <v>15506.451999999999</v>
      </c>
      <c r="D33" s="189" t="s">
        <v>370</v>
      </c>
      <c r="E33">
        <f t="shared" si="0"/>
        <v>-8305.6851740324764</v>
      </c>
      <c r="F33" s="127">
        <f t="shared" si="1"/>
        <v>-8306</v>
      </c>
      <c r="G33">
        <f t="shared" si="2"/>
        <v>1.0406964000012522</v>
      </c>
      <c r="I33">
        <f t="shared" si="3"/>
        <v>1.0406964000012522</v>
      </c>
      <c r="O33">
        <f t="shared" ca="1" si="4"/>
        <v>-0.96587895401028989</v>
      </c>
      <c r="P33" s="14">
        <f t="shared" si="5"/>
        <v>1.6320170817384458</v>
      </c>
      <c r="Q33" s="13">
        <f t="shared" si="9"/>
        <v>487.95199999999932</v>
      </c>
      <c r="R33">
        <f t="shared" si="6"/>
        <v>0.34966014865013945</v>
      </c>
      <c r="S33" s="5">
        <f t="shared" si="7"/>
        <v>0.1</v>
      </c>
      <c r="T33">
        <f t="shared" si="8"/>
        <v>3.4966014865013946E-2</v>
      </c>
    </row>
    <row r="34" spans="1:20" ht="12.95" customHeight="1" x14ac:dyDescent="0.2">
      <c r="A34" s="125" t="s">
        <v>378</v>
      </c>
      <c r="B34" s="71" t="s">
        <v>236</v>
      </c>
      <c r="C34" s="189">
        <v>15717.989</v>
      </c>
      <c r="D34" s="189" t="s">
        <v>370</v>
      </c>
      <c r="E34">
        <f t="shared" si="0"/>
        <v>-8241.6921202541944</v>
      </c>
      <c r="F34" s="127">
        <f t="shared" si="1"/>
        <v>-8242</v>
      </c>
      <c r="G34">
        <f t="shared" si="2"/>
        <v>1.0177348000015627</v>
      </c>
      <c r="I34">
        <f t="shared" si="3"/>
        <v>1.0177348000015627</v>
      </c>
      <c r="O34">
        <f t="shared" ca="1" si="4"/>
        <v>-0.95872276393186429</v>
      </c>
      <c r="P34" s="14">
        <f t="shared" si="5"/>
        <v>1.6062985572672492</v>
      </c>
      <c r="Q34" s="13">
        <f t="shared" si="9"/>
        <v>699.48899999999958</v>
      </c>
      <c r="R34">
        <f t="shared" si="6"/>
        <v>0.34640729636670198</v>
      </c>
      <c r="S34" s="5">
        <f t="shared" si="7"/>
        <v>0.1</v>
      </c>
      <c r="T34">
        <f t="shared" si="8"/>
        <v>3.4640729636670198E-2</v>
      </c>
    </row>
    <row r="35" spans="1:20" ht="12.95" customHeight="1" x14ac:dyDescent="0.2">
      <c r="A35" s="125" t="s">
        <v>378</v>
      </c>
      <c r="B35" s="71" t="s">
        <v>236</v>
      </c>
      <c r="C35" s="189">
        <v>15737.841</v>
      </c>
      <c r="D35" s="189" t="s">
        <v>370</v>
      </c>
      <c r="E35">
        <f t="shared" si="0"/>
        <v>-8235.6865982717209</v>
      </c>
      <c r="F35" s="127">
        <f t="shared" si="1"/>
        <v>-8236</v>
      </c>
      <c r="G35">
        <f t="shared" si="2"/>
        <v>1.0359884000026796</v>
      </c>
      <c r="I35">
        <f t="shared" si="3"/>
        <v>1.0359884000026796</v>
      </c>
      <c r="O35">
        <f t="shared" ca="1" si="4"/>
        <v>-0.95805187111201184</v>
      </c>
      <c r="P35" s="14">
        <f t="shared" si="5"/>
        <v>1.6038979227667745</v>
      </c>
      <c r="Q35" s="13">
        <f t="shared" si="9"/>
        <v>719.34100000000035</v>
      </c>
      <c r="R35">
        <f t="shared" si="6"/>
        <v>0.32252122604614203</v>
      </c>
      <c r="S35" s="5">
        <f t="shared" si="7"/>
        <v>0.1</v>
      </c>
      <c r="T35">
        <f t="shared" si="8"/>
        <v>3.2252122604614207E-2</v>
      </c>
    </row>
    <row r="36" spans="1:20" ht="12.95" customHeight="1" x14ac:dyDescent="0.2">
      <c r="A36" s="125" t="s">
        <v>378</v>
      </c>
      <c r="B36" s="71" t="s">
        <v>236</v>
      </c>
      <c r="C36" s="189">
        <v>15780.805</v>
      </c>
      <c r="D36" s="189" t="s">
        <v>370</v>
      </c>
      <c r="E36">
        <f t="shared" si="0"/>
        <v>-8222.6893563588164</v>
      </c>
      <c r="F36" s="127">
        <f t="shared" si="1"/>
        <v>-8223</v>
      </c>
      <c r="G36">
        <f t="shared" si="2"/>
        <v>1.0268711999997322</v>
      </c>
      <c r="I36">
        <f t="shared" si="3"/>
        <v>1.0268711999997322</v>
      </c>
      <c r="O36">
        <f t="shared" ca="1" si="4"/>
        <v>-0.95659827000233166</v>
      </c>
      <c r="P36" s="14">
        <f t="shared" si="5"/>
        <v>1.5987027095887674</v>
      </c>
      <c r="Q36" s="13">
        <f t="shared" si="9"/>
        <v>762.30500000000029</v>
      </c>
      <c r="R36">
        <f t="shared" si="6"/>
        <v>0.32699127535887484</v>
      </c>
      <c r="S36" s="5">
        <f t="shared" si="7"/>
        <v>0.1</v>
      </c>
      <c r="T36">
        <f t="shared" si="8"/>
        <v>3.2699127535887489E-2</v>
      </c>
    </row>
    <row r="37" spans="1:20" ht="12.95" customHeight="1" x14ac:dyDescent="0.2">
      <c r="A37" s="125" t="s">
        <v>378</v>
      </c>
      <c r="B37" s="71" t="s">
        <v>236</v>
      </c>
      <c r="C37" s="189">
        <v>15800.615</v>
      </c>
      <c r="D37" s="189" t="s">
        <v>370</v>
      </c>
      <c r="E37">
        <f t="shared" si="0"/>
        <v>-8216.6965399940782</v>
      </c>
      <c r="F37" s="127">
        <f t="shared" si="1"/>
        <v>-8217</v>
      </c>
      <c r="G37">
        <f t="shared" si="2"/>
        <v>1.0031247999995685</v>
      </c>
      <c r="I37">
        <f t="shared" si="3"/>
        <v>1.0031247999995685</v>
      </c>
      <c r="O37">
        <f t="shared" ca="1" si="4"/>
        <v>-0.95592737718247922</v>
      </c>
      <c r="P37" s="14">
        <f t="shared" si="5"/>
        <v>1.5963077626941586</v>
      </c>
      <c r="Q37" s="13">
        <f t="shared" si="9"/>
        <v>782.11499999999978</v>
      </c>
      <c r="R37">
        <f t="shared" si="6"/>
        <v>0.35186602723113153</v>
      </c>
      <c r="S37" s="5">
        <f t="shared" si="7"/>
        <v>0.1</v>
      </c>
      <c r="T37">
        <f t="shared" si="8"/>
        <v>3.5186602723113157E-2</v>
      </c>
    </row>
    <row r="38" spans="1:20" ht="12.95" customHeight="1" x14ac:dyDescent="0.2">
      <c r="A38" s="125" t="s">
        <v>378</v>
      </c>
      <c r="B38" s="71" t="s">
        <v>236</v>
      </c>
      <c r="C38" s="189">
        <v>15843.630999999999</v>
      </c>
      <c r="D38" s="189" t="s">
        <v>370</v>
      </c>
      <c r="E38">
        <f t="shared" si="0"/>
        <v>-8203.6835673163587</v>
      </c>
      <c r="F38" s="127">
        <f t="shared" si="1"/>
        <v>-8204</v>
      </c>
      <c r="G38">
        <f t="shared" si="2"/>
        <v>1.046007599999939</v>
      </c>
      <c r="I38">
        <f t="shared" si="3"/>
        <v>1.046007599999939</v>
      </c>
      <c r="O38">
        <f t="shared" ca="1" si="4"/>
        <v>-0.95447377607279882</v>
      </c>
      <c r="P38" s="14">
        <f t="shared" si="5"/>
        <v>1.591124872662194</v>
      </c>
      <c r="Q38" s="13">
        <f t="shared" si="9"/>
        <v>825.1309999999994</v>
      </c>
      <c r="R38">
        <f t="shared" si="6"/>
        <v>0.29715284095473532</v>
      </c>
      <c r="S38" s="5">
        <f t="shared" si="7"/>
        <v>0.1</v>
      </c>
      <c r="T38">
        <f t="shared" si="8"/>
        <v>2.9715284095473533E-2</v>
      </c>
    </row>
    <row r="39" spans="1:20" ht="12.95" customHeight="1" x14ac:dyDescent="0.2">
      <c r="A39" s="125" t="s">
        <v>378</v>
      </c>
      <c r="B39" s="71" t="s">
        <v>236</v>
      </c>
      <c r="C39" s="189">
        <v>16114.68</v>
      </c>
      <c r="D39" s="189" t="s">
        <v>370</v>
      </c>
      <c r="E39">
        <f t="shared" si="0"/>
        <v>-8121.6872582378082</v>
      </c>
      <c r="F39" s="127">
        <f t="shared" si="1"/>
        <v>-8122</v>
      </c>
      <c r="G39">
        <f t="shared" si="2"/>
        <v>1.0338068000019121</v>
      </c>
      <c r="I39">
        <f t="shared" si="3"/>
        <v>1.0338068000019121</v>
      </c>
      <c r="O39">
        <f t="shared" ca="1" si="4"/>
        <v>-0.94530490753481589</v>
      </c>
      <c r="P39" s="14">
        <f t="shared" si="5"/>
        <v>1.5586271236097036</v>
      </c>
      <c r="Q39" s="13">
        <f t="shared" si="9"/>
        <v>1096.1800000000003</v>
      </c>
      <c r="R39">
        <f t="shared" si="6"/>
        <v>0.27543637207178701</v>
      </c>
      <c r="S39" s="5">
        <f t="shared" si="7"/>
        <v>0.1</v>
      </c>
      <c r="T39">
        <f t="shared" si="8"/>
        <v>2.7543637207178701E-2</v>
      </c>
    </row>
    <row r="40" spans="1:20" ht="12.95" customHeight="1" x14ac:dyDescent="0.2">
      <c r="A40" s="125" t="s">
        <v>378</v>
      </c>
      <c r="B40" s="71" t="s">
        <v>236</v>
      </c>
      <c r="C40" s="189">
        <v>16180.782999999999</v>
      </c>
      <c r="D40" s="189" t="s">
        <v>370</v>
      </c>
      <c r="E40">
        <f t="shared" si="0"/>
        <v>-8101.6901284973574</v>
      </c>
      <c r="F40" s="127">
        <f t="shared" si="1"/>
        <v>-8102</v>
      </c>
      <c r="G40">
        <f t="shared" si="2"/>
        <v>1.0243188000022201</v>
      </c>
      <c r="I40">
        <f t="shared" si="3"/>
        <v>1.0243188000022201</v>
      </c>
      <c r="O40">
        <f t="shared" ca="1" si="4"/>
        <v>-0.94306859813530797</v>
      </c>
      <c r="P40" s="14">
        <f t="shared" si="5"/>
        <v>1.5507517324581133</v>
      </c>
      <c r="Q40" s="13">
        <f t="shared" si="9"/>
        <v>1162.2829999999994</v>
      </c>
      <c r="R40">
        <f t="shared" si="6"/>
        <v>0.27713163237411098</v>
      </c>
      <c r="S40" s="5">
        <f t="shared" si="7"/>
        <v>0.1</v>
      </c>
      <c r="T40">
        <f t="shared" si="8"/>
        <v>2.77131632374111E-2</v>
      </c>
    </row>
    <row r="41" spans="1:20" ht="12.95" customHeight="1" x14ac:dyDescent="0.2">
      <c r="A41" s="125" t="s">
        <v>378</v>
      </c>
      <c r="B41" s="71" t="s">
        <v>236</v>
      </c>
      <c r="C41" s="189">
        <v>16210.565000000001</v>
      </c>
      <c r="D41" s="189" t="s">
        <v>370</v>
      </c>
      <c r="E41">
        <f t="shared" si="0"/>
        <v>-8092.6806354648143</v>
      </c>
      <c r="F41" s="127">
        <f t="shared" si="1"/>
        <v>-8093</v>
      </c>
      <c r="G41">
        <f t="shared" si="2"/>
        <v>1.0556992000001628</v>
      </c>
      <c r="I41">
        <f t="shared" si="3"/>
        <v>1.0556992000001628</v>
      </c>
      <c r="O41">
        <f t="shared" ca="1" si="4"/>
        <v>-0.94206225890552941</v>
      </c>
      <c r="P41" s="14">
        <f t="shared" si="5"/>
        <v>1.5472143172518757</v>
      </c>
      <c r="Q41" s="13">
        <f t="shared" si="9"/>
        <v>1192.0650000000005</v>
      </c>
      <c r="R41">
        <f t="shared" si="6"/>
        <v>0.2415871104869651</v>
      </c>
      <c r="S41" s="5">
        <f t="shared" si="7"/>
        <v>0.1</v>
      </c>
      <c r="T41">
        <f t="shared" si="8"/>
        <v>2.4158711048696511E-2</v>
      </c>
    </row>
    <row r="42" spans="1:20" ht="12.95" customHeight="1" x14ac:dyDescent="0.2">
      <c r="A42" s="125" t="s">
        <v>378</v>
      </c>
      <c r="B42" s="71" t="s">
        <v>236</v>
      </c>
      <c r="C42" s="189">
        <v>16223.759</v>
      </c>
      <c r="D42" s="189" t="s">
        <v>370</v>
      </c>
      <c r="E42">
        <f t="shared" si="0"/>
        <v>-8088.6892564079571</v>
      </c>
      <c r="F42" s="127">
        <f t="shared" si="1"/>
        <v>-8089</v>
      </c>
      <c r="G42">
        <f t="shared" si="2"/>
        <v>1.0272015999998985</v>
      </c>
      <c r="I42">
        <f t="shared" si="3"/>
        <v>1.0272015999998985</v>
      </c>
      <c r="O42">
        <f t="shared" ca="1" si="4"/>
        <v>-0.94161499702562779</v>
      </c>
      <c r="P42" s="14">
        <f t="shared" si="5"/>
        <v>1.5456434298890378</v>
      </c>
      <c r="Q42" s="13">
        <f t="shared" si="9"/>
        <v>1205.259</v>
      </c>
      <c r="R42">
        <f t="shared" si="6"/>
        <v>0.26878193097879927</v>
      </c>
      <c r="S42" s="5">
        <f t="shared" si="7"/>
        <v>0.1</v>
      </c>
      <c r="T42">
        <f t="shared" si="8"/>
        <v>2.6878193097879928E-2</v>
      </c>
    </row>
    <row r="43" spans="1:20" ht="12.95" customHeight="1" x14ac:dyDescent="0.2">
      <c r="A43" s="125" t="s">
        <v>398</v>
      </c>
      <c r="B43" s="71" t="s">
        <v>236</v>
      </c>
      <c r="C43" s="189">
        <v>16230.39</v>
      </c>
      <c r="D43" s="189" t="s">
        <v>370</v>
      </c>
      <c r="E43">
        <f t="shared" si="0"/>
        <v>-8086.6832813794572</v>
      </c>
      <c r="F43" s="127">
        <f t="shared" si="1"/>
        <v>-8087</v>
      </c>
      <c r="G43">
        <f t="shared" si="2"/>
        <v>1.046952799999417</v>
      </c>
      <c r="I43">
        <f t="shared" si="3"/>
        <v>1.046952799999417</v>
      </c>
      <c r="O43">
        <f t="shared" ca="1" si="4"/>
        <v>-0.94139136608567697</v>
      </c>
      <c r="P43" s="14">
        <f t="shared" si="5"/>
        <v>1.5448582855552959</v>
      </c>
      <c r="Q43" s="13">
        <f t="shared" si="9"/>
        <v>1211.8899999999994</v>
      </c>
      <c r="R43">
        <f t="shared" si="6"/>
        <v>0.24790987254663552</v>
      </c>
      <c r="S43" s="5">
        <f t="shared" si="7"/>
        <v>0.1</v>
      </c>
      <c r="T43">
        <f t="shared" si="8"/>
        <v>2.4790987254663555E-2</v>
      </c>
    </row>
    <row r="44" spans="1:20" ht="12.95" customHeight="1" x14ac:dyDescent="0.2">
      <c r="A44" s="125" t="s">
        <v>378</v>
      </c>
      <c r="B44" s="71" t="s">
        <v>236</v>
      </c>
      <c r="C44" s="189">
        <v>16266.698</v>
      </c>
      <c r="D44" s="189" t="s">
        <v>370</v>
      </c>
      <c r="E44">
        <f t="shared" si="0"/>
        <v>-8075.6995773627514</v>
      </c>
      <c r="F44" s="127">
        <f t="shared" si="1"/>
        <v>-8076</v>
      </c>
      <c r="G44">
        <f t="shared" si="2"/>
        <v>0.99308440000095288</v>
      </c>
      <c r="I44">
        <f t="shared" si="3"/>
        <v>0.99308440000095288</v>
      </c>
      <c r="O44">
        <f t="shared" ca="1" si="4"/>
        <v>-0.94016139591594761</v>
      </c>
      <c r="P44" s="14">
        <f t="shared" si="5"/>
        <v>1.5405435589462018</v>
      </c>
      <c r="Q44" s="13">
        <f t="shared" si="9"/>
        <v>1248.1980000000003</v>
      </c>
      <c r="R44">
        <f t="shared" si="6"/>
        <v>0.2997115307130393</v>
      </c>
      <c r="S44" s="5">
        <f t="shared" si="7"/>
        <v>0.1</v>
      </c>
      <c r="T44">
        <f t="shared" si="8"/>
        <v>2.9971153071303932E-2</v>
      </c>
    </row>
    <row r="45" spans="1:20" ht="12.95" customHeight="1" x14ac:dyDescent="0.2">
      <c r="A45" s="125" t="s">
        <v>453</v>
      </c>
      <c r="B45" s="71" t="s">
        <v>236</v>
      </c>
      <c r="C45" s="189">
        <v>16306.388999999999</v>
      </c>
      <c r="D45" s="189" t="s">
        <v>370</v>
      </c>
      <c r="E45">
        <f t="shared" si="0"/>
        <v>-8063.692466089009</v>
      </c>
      <c r="F45" s="127">
        <f t="shared" si="1"/>
        <v>-8064</v>
      </c>
      <c r="G45">
        <f t="shared" si="2"/>
        <v>1.0165916000005382</v>
      </c>
      <c r="I45">
        <f t="shared" si="3"/>
        <v>1.0165916000005382</v>
      </c>
      <c r="O45">
        <f t="shared" ca="1" si="4"/>
        <v>-0.93881961027624272</v>
      </c>
      <c r="P45" s="14">
        <f t="shared" si="5"/>
        <v>1.535843469460128</v>
      </c>
      <c r="Q45" s="13">
        <f t="shared" si="9"/>
        <v>1287.8889999999992</v>
      </c>
      <c r="R45">
        <f t="shared" si="6"/>
        <v>0.26962250393727888</v>
      </c>
      <c r="S45" s="5">
        <f t="shared" si="7"/>
        <v>0.1</v>
      </c>
      <c r="T45">
        <f t="shared" si="8"/>
        <v>2.6962250393727891E-2</v>
      </c>
    </row>
    <row r="46" spans="1:20" ht="12.95" customHeight="1" x14ac:dyDescent="0.2">
      <c r="A46" s="125" t="s">
        <v>453</v>
      </c>
      <c r="B46" s="71" t="s">
        <v>236</v>
      </c>
      <c r="C46" s="189">
        <v>16316.312</v>
      </c>
      <c r="D46" s="189" t="s">
        <v>370</v>
      </c>
      <c r="E46">
        <f t="shared" si="0"/>
        <v>-8060.6906126418962</v>
      </c>
      <c r="F46" s="127">
        <f t="shared" si="1"/>
        <v>-8061</v>
      </c>
      <c r="G46">
        <f t="shared" si="2"/>
        <v>1.0227184000013949</v>
      </c>
      <c r="I46">
        <f t="shared" si="3"/>
        <v>1.0227184000013949</v>
      </c>
      <c r="O46">
        <f t="shared" ca="1" si="4"/>
        <v>-0.93848416386631639</v>
      </c>
      <c r="P46" s="14">
        <f t="shared" si="5"/>
        <v>1.5346695696423986</v>
      </c>
      <c r="Q46" s="13">
        <f t="shared" si="9"/>
        <v>1297.8119999999999</v>
      </c>
      <c r="R46">
        <f t="shared" si="6"/>
        <v>0.26209400009679179</v>
      </c>
      <c r="S46" s="5">
        <f t="shared" si="7"/>
        <v>0.1</v>
      </c>
      <c r="T46">
        <f t="shared" si="8"/>
        <v>2.6209400009679182E-2</v>
      </c>
    </row>
    <row r="47" spans="1:20" ht="12.95" customHeight="1" x14ac:dyDescent="0.2">
      <c r="A47" s="125" t="s">
        <v>453</v>
      </c>
      <c r="B47" s="71" t="s">
        <v>236</v>
      </c>
      <c r="C47" s="189">
        <v>16326.234</v>
      </c>
      <c r="D47" s="189" t="s">
        <v>370</v>
      </c>
      <c r="E47">
        <f t="shared" si="0"/>
        <v>-8057.6890617094905</v>
      </c>
      <c r="F47" s="127">
        <f t="shared" si="1"/>
        <v>-8058</v>
      </c>
      <c r="G47">
        <f t="shared" si="2"/>
        <v>1.0278452000020479</v>
      </c>
      <c r="I47">
        <f t="shared" si="3"/>
        <v>1.0278452000020479</v>
      </c>
      <c r="O47">
        <f t="shared" ca="1" si="4"/>
        <v>-0.93814871745639028</v>
      </c>
      <c r="P47" s="14">
        <f t="shared" si="5"/>
        <v>1.5334961188461851</v>
      </c>
      <c r="Q47" s="13">
        <f t="shared" si="9"/>
        <v>1307.7340000000004</v>
      </c>
      <c r="R47">
        <f t="shared" si="6"/>
        <v>0.25568285172792016</v>
      </c>
      <c r="S47" s="5">
        <f t="shared" si="7"/>
        <v>0.1</v>
      </c>
      <c r="T47">
        <f t="shared" si="8"/>
        <v>2.5568285172792016E-2</v>
      </c>
    </row>
    <row r="48" spans="1:20" ht="12.95" customHeight="1" x14ac:dyDescent="0.2">
      <c r="A48" s="125" t="s">
        <v>453</v>
      </c>
      <c r="B48" s="71" t="s">
        <v>236</v>
      </c>
      <c r="C48" s="189">
        <v>16329.521000000001</v>
      </c>
      <c r="D48" s="189" t="s">
        <v>370</v>
      </c>
      <c r="E48">
        <f t="shared" si="0"/>
        <v>-8056.6946958644176</v>
      </c>
      <c r="F48" s="127">
        <f t="shared" si="1"/>
        <v>-8057</v>
      </c>
      <c r="G48">
        <f t="shared" si="2"/>
        <v>1.0092208000023675</v>
      </c>
      <c r="I48">
        <f t="shared" si="3"/>
        <v>1.0092208000023675</v>
      </c>
      <c r="O48">
        <f t="shared" ca="1" si="4"/>
        <v>-0.93803690198641498</v>
      </c>
      <c r="P48" s="14">
        <f t="shared" si="5"/>
        <v>1.5331050683633398</v>
      </c>
      <c r="Q48" s="13">
        <f t="shared" si="9"/>
        <v>1311.0210000000006</v>
      </c>
      <c r="R48">
        <f t="shared" si="6"/>
        <v>0.27445472663611131</v>
      </c>
      <c r="S48" s="5">
        <f t="shared" si="7"/>
        <v>0.1</v>
      </c>
      <c r="T48">
        <f t="shared" si="8"/>
        <v>2.7445472663611133E-2</v>
      </c>
    </row>
    <row r="49" spans="1:20" ht="12.95" customHeight="1" x14ac:dyDescent="0.2">
      <c r="A49" s="125" t="s">
        <v>453</v>
      </c>
      <c r="B49" s="71" t="s">
        <v>236</v>
      </c>
      <c r="C49" s="189">
        <v>16339.436</v>
      </c>
      <c r="D49" s="189" t="s">
        <v>370</v>
      </c>
      <c r="E49">
        <f t="shared" si="0"/>
        <v>-8053.6952625349686</v>
      </c>
      <c r="F49" s="127">
        <f t="shared" si="1"/>
        <v>-8054</v>
      </c>
      <c r="G49">
        <f t="shared" si="2"/>
        <v>1.0073476000015944</v>
      </c>
      <c r="I49">
        <f t="shared" si="3"/>
        <v>1.0073476000015944</v>
      </c>
      <c r="O49">
        <f t="shared" ca="1" si="4"/>
        <v>-0.93770145557648865</v>
      </c>
      <c r="P49" s="14">
        <f t="shared" si="5"/>
        <v>1.5319322162624807</v>
      </c>
      <c r="Q49" s="13">
        <f t="shared" si="9"/>
        <v>1320.9359999999997</v>
      </c>
      <c r="R49">
        <f t="shared" si="6"/>
        <v>0.2751890196175813</v>
      </c>
      <c r="S49" s="5">
        <f t="shared" si="7"/>
        <v>0.1</v>
      </c>
      <c r="T49">
        <f t="shared" si="8"/>
        <v>2.751890196175813E-2</v>
      </c>
    </row>
    <row r="50" spans="1:20" ht="12.95" customHeight="1" x14ac:dyDescent="0.2">
      <c r="A50" s="125" t="s">
        <v>453</v>
      </c>
      <c r="B50" s="71" t="s">
        <v>236</v>
      </c>
      <c r="C50" s="189">
        <v>16349.36</v>
      </c>
      <c r="D50" s="189" t="s">
        <v>370</v>
      </c>
      <c r="E50">
        <f t="shared" si="0"/>
        <v>-8050.6931065731478</v>
      </c>
      <c r="F50" s="127">
        <f t="shared" si="1"/>
        <v>-8051</v>
      </c>
      <c r="G50">
        <f t="shared" si="2"/>
        <v>1.0144744000026549</v>
      </c>
      <c r="I50">
        <f t="shared" si="3"/>
        <v>1.0144744000026549</v>
      </c>
      <c r="O50">
        <f t="shared" ca="1" si="4"/>
        <v>-0.93736600916656254</v>
      </c>
      <c r="P50" s="14">
        <f t="shared" si="5"/>
        <v>1.530759813183137</v>
      </c>
      <c r="Q50" s="13">
        <f t="shared" si="9"/>
        <v>1330.8600000000006</v>
      </c>
      <c r="R50">
        <f t="shared" si="6"/>
        <v>0.2665506278629412</v>
      </c>
      <c r="S50" s="5">
        <f t="shared" si="7"/>
        <v>0.1</v>
      </c>
      <c r="T50">
        <f t="shared" si="8"/>
        <v>2.665506278629412E-2</v>
      </c>
    </row>
    <row r="51" spans="1:20" ht="12.95" customHeight="1" x14ac:dyDescent="0.2">
      <c r="A51" s="125" t="s">
        <v>453</v>
      </c>
      <c r="B51" s="71" t="s">
        <v>236</v>
      </c>
      <c r="C51" s="189">
        <v>16382.424000000001</v>
      </c>
      <c r="D51" s="189" t="s">
        <v>370</v>
      </c>
      <c r="E51">
        <f t="shared" si="0"/>
        <v>-8040.6907602690735</v>
      </c>
      <c r="F51" s="127">
        <f t="shared" si="1"/>
        <v>-8041</v>
      </c>
      <c r="G51">
        <f t="shared" si="2"/>
        <v>1.0222304000035365</v>
      </c>
      <c r="I51">
        <f t="shared" si="3"/>
        <v>1.0222304000035365</v>
      </c>
      <c r="O51">
        <f t="shared" ca="1" si="4"/>
        <v>-0.93624785446680847</v>
      </c>
      <c r="P51" s="14">
        <f t="shared" si="5"/>
        <v>1.5268550458518282</v>
      </c>
      <c r="Q51" s="13">
        <f t="shared" si="9"/>
        <v>1363.9240000000009</v>
      </c>
      <c r="R51">
        <f t="shared" si="6"/>
        <v>0.25464603319751383</v>
      </c>
      <c r="S51" s="5">
        <f t="shared" si="7"/>
        <v>0.1</v>
      </c>
      <c r="T51">
        <f t="shared" si="8"/>
        <v>2.5464603319751384E-2</v>
      </c>
    </row>
    <row r="52" spans="1:20" ht="12.95" customHeight="1" x14ac:dyDescent="0.2">
      <c r="A52" s="125" t="s">
        <v>453</v>
      </c>
      <c r="B52" s="71" t="s">
        <v>236</v>
      </c>
      <c r="C52" s="189">
        <v>16422.083999999999</v>
      </c>
      <c r="D52" s="189" t="s">
        <v>370</v>
      </c>
      <c r="E52">
        <f t="shared" si="0"/>
        <v>-8028.6930269512777</v>
      </c>
      <c r="F52" s="127">
        <f t="shared" si="1"/>
        <v>-8029</v>
      </c>
      <c r="G52">
        <f t="shared" si="2"/>
        <v>1.0147375999986252</v>
      </c>
      <c r="I52">
        <f t="shared" si="3"/>
        <v>1.0147375999986252</v>
      </c>
      <c r="O52">
        <f t="shared" ca="1" si="4"/>
        <v>-0.93490606882710359</v>
      </c>
      <c r="P52" s="14">
        <f t="shared" si="5"/>
        <v>1.5221759107031545</v>
      </c>
      <c r="Q52" s="13">
        <f t="shared" si="9"/>
        <v>1403.5839999999989</v>
      </c>
      <c r="R52">
        <f t="shared" si="6"/>
        <v>0.25749363917066637</v>
      </c>
      <c r="S52" s="5">
        <f t="shared" si="7"/>
        <v>0.1</v>
      </c>
      <c r="T52">
        <f t="shared" si="8"/>
        <v>2.5749363917066639E-2</v>
      </c>
    </row>
    <row r="53" spans="1:20" ht="12.95" customHeight="1" x14ac:dyDescent="0.2">
      <c r="A53" s="125" t="s">
        <v>378</v>
      </c>
      <c r="B53" s="71" t="s">
        <v>236</v>
      </c>
      <c r="C53" s="189">
        <v>16428.682000000001</v>
      </c>
      <c r="D53" s="189" t="s">
        <v>370</v>
      </c>
      <c r="E53">
        <f t="shared" si="0"/>
        <v>-8026.6970349081394</v>
      </c>
      <c r="F53" s="127">
        <f t="shared" ref="F53:F84" si="10">+ROUND(2*E53,0)/2-0.5</f>
        <v>-8027</v>
      </c>
      <c r="G53">
        <f t="shared" si="2"/>
        <v>1.0014888000005158</v>
      </c>
      <c r="I53">
        <f t="shared" ref="I53:I84" si="11">G53</f>
        <v>1.0014888000005158</v>
      </c>
      <c r="O53">
        <f t="shared" ca="1" si="4"/>
        <v>-0.93468243788715277</v>
      </c>
      <c r="P53" s="14">
        <f t="shared" si="5"/>
        <v>1.5213967533229555</v>
      </c>
      <c r="Q53" s="13">
        <f t="shared" si="9"/>
        <v>1410.1820000000007</v>
      </c>
      <c r="R53">
        <f t="shared" si="6"/>
        <v>0.27030427992792821</v>
      </c>
      <c r="S53" s="5">
        <f t="shared" ref="S53:S84" si="12">S$16</f>
        <v>0.1</v>
      </c>
      <c r="T53">
        <f t="shared" si="8"/>
        <v>2.7030427992792823E-2</v>
      </c>
    </row>
    <row r="54" spans="1:20" ht="12.95" customHeight="1" x14ac:dyDescent="0.2">
      <c r="A54" s="125" t="s">
        <v>378</v>
      </c>
      <c r="B54" s="71" t="s">
        <v>236</v>
      </c>
      <c r="C54" s="189">
        <v>16438.624</v>
      </c>
      <c r="D54" s="189" t="s">
        <v>370</v>
      </c>
      <c r="E54">
        <f t="shared" si="0"/>
        <v>-8023.6894336815758</v>
      </c>
      <c r="F54" s="127">
        <f t="shared" si="10"/>
        <v>-8024</v>
      </c>
      <c r="G54">
        <f t="shared" si="2"/>
        <v>1.0266155999997864</v>
      </c>
      <c r="I54">
        <f t="shared" si="11"/>
        <v>1.0266155999997864</v>
      </c>
      <c r="O54">
        <f t="shared" ca="1" si="4"/>
        <v>-0.93434699147722666</v>
      </c>
      <c r="P54" s="14">
        <f t="shared" si="5"/>
        <v>1.5202283914372536</v>
      </c>
      <c r="Q54" s="13">
        <f t="shared" si="9"/>
        <v>1420.1239999999998</v>
      </c>
      <c r="R54">
        <f t="shared" si="6"/>
        <v>0.24365358787068858</v>
      </c>
      <c r="S54" s="5">
        <f t="shared" si="12"/>
        <v>0.1</v>
      </c>
      <c r="T54">
        <f t="shared" si="8"/>
        <v>2.4365358787068858E-2</v>
      </c>
    </row>
    <row r="55" spans="1:20" ht="12.95" customHeight="1" x14ac:dyDescent="0.2">
      <c r="A55" s="125" t="s">
        <v>378</v>
      </c>
      <c r="B55" s="71" t="s">
        <v>236</v>
      </c>
      <c r="C55" s="189">
        <v>16471.681</v>
      </c>
      <c r="D55" s="189" t="s">
        <v>370</v>
      </c>
      <c r="E55">
        <f t="shared" si="0"/>
        <v>-8013.6892049804565</v>
      </c>
      <c r="F55" s="127">
        <f t="shared" si="10"/>
        <v>-8014</v>
      </c>
      <c r="G55">
        <f t="shared" si="2"/>
        <v>1.0273716000010609</v>
      </c>
      <c r="I55">
        <f t="shared" si="11"/>
        <v>1.0273716000010609</v>
      </c>
      <c r="O55">
        <f t="shared" ca="1" si="4"/>
        <v>-0.93322883677747259</v>
      </c>
      <c r="P55" s="14">
        <f t="shared" si="5"/>
        <v>1.5163370947514161</v>
      </c>
      <c r="Q55" s="13">
        <f t="shared" si="9"/>
        <v>1453.1810000000005</v>
      </c>
      <c r="R55">
        <f t="shared" si="6"/>
        <v>0.23908725505645967</v>
      </c>
      <c r="S55" s="5">
        <f t="shared" si="12"/>
        <v>0.1</v>
      </c>
      <c r="T55">
        <f t="shared" si="8"/>
        <v>2.3908725505645968E-2</v>
      </c>
    </row>
    <row r="56" spans="1:20" ht="12.95" customHeight="1" x14ac:dyDescent="0.2">
      <c r="A56" s="125" t="s">
        <v>378</v>
      </c>
      <c r="B56" s="71" t="s">
        <v>236</v>
      </c>
      <c r="C56" s="189">
        <v>16517.923999999999</v>
      </c>
      <c r="D56" s="189" t="s">
        <v>370</v>
      </c>
      <c r="E56">
        <f t="shared" si="0"/>
        <v>-7999.7000173401429</v>
      </c>
      <c r="F56" s="127">
        <f t="shared" si="10"/>
        <v>-8000</v>
      </c>
      <c r="G56">
        <f t="shared" si="2"/>
        <v>0.99163000000044121</v>
      </c>
      <c r="I56">
        <f t="shared" si="11"/>
        <v>0.99163000000044121</v>
      </c>
      <c r="O56">
        <f t="shared" ca="1" si="4"/>
        <v>-0.93166342019781689</v>
      </c>
      <c r="P56" s="14">
        <f t="shared" si="5"/>
        <v>1.5108976611262037</v>
      </c>
      <c r="Q56" s="13">
        <f t="shared" si="9"/>
        <v>1499.4239999999991</v>
      </c>
      <c r="R56">
        <f t="shared" si="6"/>
        <v>0.26963890389101974</v>
      </c>
      <c r="S56" s="5">
        <f t="shared" si="12"/>
        <v>0.1</v>
      </c>
      <c r="T56">
        <f t="shared" si="8"/>
        <v>2.6963890389101977E-2</v>
      </c>
    </row>
    <row r="57" spans="1:20" ht="12.95" customHeight="1" x14ac:dyDescent="0.2">
      <c r="A57" s="125" t="s">
        <v>453</v>
      </c>
      <c r="B57" s="71" t="s">
        <v>236</v>
      </c>
      <c r="C57" s="189">
        <v>16564.223000000002</v>
      </c>
      <c r="D57" s="189" t="s">
        <v>370</v>
      </c>
      <c r="E57">
        <f t="shared" si="0"/>
        <v>-7985.6938888761824</v>
      </c>
      <c r="F57" s="127">
        <f t="shared" si="10"/>
        <v>-7986</v>
      </c>
      <c r="G57">
        <f t="shared" si="2"/>
        <v>1.0118884000039543</v>
      </c>
      <c r="I57">
        <f t="shared" si="11"/>
        <v>1.0118884000039543</v>
      </c>
      <c r="O57">
        <f t="shared" ca="1" si="4"/>
        <v>-0.93009800361816142</v>
      </c>
      <c r="P57" s="14">
        <f t="shared" si="5"/>
        <v>1.505468006191778</v>
      </c>
      <c r="Q57" s="13">
        <f t="shared" si="9"/>
        <v>1545.7230000000018</v>
      </c>
      <c r="R57">
        <f t="shared" si="6"/>
        <v>0.24362082764452714</v>
      </c>
      <c r="S57" s="5">
        <f t="shared" si="12"/>
        <v>0.1</v>
      </c>
      <c r="T57">
        <f t="shared" si="8"/>
        <v>2.4362082764452717E-2</v>
      </c>
    </row>
    <row r="58" spans="1:20" ht="12.95" customHeight="1" x14ac:dyDescent="0.2">
      <c r="A58" s="125" t="s">
        <v>378</v>
      </c>
      <c r="B58" s="71" t="s">
        <v>236</v>
      </c>
      <c r="C58" s="189">
        <v>16587.400000000001</v>
      </c>
      <c r="D58" s="189" t="s">
        <v>370</v>
      </c>
      <c r="E58">
        <f t="shared" si="0"/>
        <v>-7978.6825054897336</v>
      </c>
      <c r="F58" s="127">
        <f t="shared" si="10"/>
        <v>-7979</v>
      </c>
      <c r="G58">
        <f t="shared" si="2"/>
        <v>1.0495176000040374</v>
      </c>
      <c r="I58">
        <f t="shared" si="11"/>
        <v>1.0495176000040374</v>
      </c>
      <c r="O58">
        <f t="shared" ca="1" si="4"/>
        <v>-0.92931529532833346</v>
      </c>
      <c r="P58" s="14">
        <f t="shared" si="5"/>
        <v>1.5027568457336102</v>
      </c>
      <c r="Q58" s="13">
        <f t="shared" si="9"/>
        <v>1568.9000000000015</v>
      </c>
      <c r="R58">
        <f t="shared" si="6"/>
        <v>0.20542581386951214</v>
      </c>
      <c r="S58" s="5">
        <f t="shared" si="12"/>
        <v>0.1</v>
      </c>
      <c r="T58">
        <f t="shared" si="8"/>
        <v>2.0542581386951215E-2</v>
      </c>
    </row>
    <row r="59" spans="1:20" ht="12.95" customHeight="1" x14ac:dyDescent="0.2">
      <c r="A59" s="125" t="s">
        <v>453</v>
      </c>
      <c r="B59" s="71" t="s">
        <v>236</v>
      </c>
      <c r="C59" s="189">
        <v>16620.413</v>
      </c>
      <c r="D59" s="189" t="s">
        <v>370</v>
      </c>
      <c r="E59">
        <f t="shared" si="0"/>
        <v>-7968.6955874357654</v>
      </c>
      <c r="F59" s="127">
        <f t="shared" si="10"/>
        <v>-7969</v>
      </c>
      <c r="G59">
        <f t="shared" si="2"/>
        <v>1.0062735999999859</v>
      </c>
      <c r="I59">
        <f t="shared" si="11"/>
        <v>1.0062735999999859</v>
      </c>
      <c r="O59">
        <f t="shared" ca="1" si="4"/>
        <v>-0.92819714062857961</v>
      </c>
      <c r="P59" s="14">
        <f t="shared" si="5"/>
        <v>1.4988880001235589</v>
      </c>
      <c r="Q59" s="13">
        <f t="shared" si="9"/>
        <v>1601.9130000000005</v>
      </c>
      <c r="R59">
        <f t="shared" si="6"/>
        <v>0.24266894720910773</v>
      </c>
      <c r="S59" s="5">
        <f t="shared" si="12"/>
        <v>0.1</v>
      </c>
      <c r="T59">
        <f t="shared" si="8"/>
        <v>2.4266894720910773E-2</v>
      </c>
    </row>
    <row r="60" spans="1:20" ht="12.95" customHeight="1" x14ac:dyDescent="0.2">
      <c r="A60" s="125" t="s">
        <v>453</v>
      </c>
      <c r="B60" s="71" t="s">
        <v>236</v>
      </c>
      <c r="C60" s="189">
        <v>16729.493999999999</v>
      </c>
      <c r="D60" s="189" t="s">
        <v>370</v>
      </c>
      <c r="E60">
        <f t="shared" si="0"/>
        <v>-7935.6969805764984</v>
      </c>
      <c r="F60" s="127">
        <f t="shared" si="10"/>
        <v>-7936</v>
      </c>
      <c r="G60">
        <f t="shared" si="2"/>
        <v>1.0016684000001987</v>
      </c>
      <c r="I60">
        <f t="shared" si="11"/>
        <v>1.0016684000001987</v>
      </c>
      <c r="O60">
        <f t="shared" ca="1" si="4"/>
        <v>-0.92450723011939129</v>
      </c>
      <c r="P60" s="14">
        <f t="shared" si="5"/>
        <v>1.4861562074732113</v>
      </c>
      <c r="Q60" s="13">
        <f t="shared" si="9"/>
        <v>1710.9939999999988</v>
      </c>
      <c r="R60">
        <f t="shared" si="6"/>
        <v>0.23472843559000689</v>
      </c>
      <c r="S60" s="5">
        <f t="shared" si="12"/>
        <v>0.1</v>
      </c>
      <c r="T60">
        <f t="shared" si="8"/>
        <v>2.347284355900069E-2</v>
      </c>
    </row>
    <row r="61" spans="1:20" ht="12.95" customHeight="1" x14ac:dyDescent="0.2">
      <c r="A61" s="125" t="s">
        <v>453</v>
      </c>
      <c r="B61" s="71" t="s">
        <v>236</v>
      </c>
      <c r="C61" s="189">
        <v>16749.337</v>
      </c>
      <c r="D61" s="189" t="s">
        <v>370</v>
      </c>
      <c r="E61">
        <f t="shared" si="0"/>
        <v>-7929.6941812263967</v>
      </c>
      <c r="F61" s="127">
        <f t="shared" si="10"/>
        <v>-7930</v>
      </c>
      <c r="G61">
        <f t="shared" si="2"/>
        <v>1.0109220000013011</v>
      </c>
      <c r="I61">
        <f t="shared" si="11"/>
        <v>1.0109220000013011</v>
      </c>
      <c r="O61">
        <f t="shared" ca="1" si="4"/>
        <v>-0.92383633729953885</v>
      </c>
      <c r="P61" s="14">
        <f t="shared" si="5"/>
        <v>1.4838471733619434</v>
      </c>
      <c r="Q61" s="13">
        <f t="shared" si="9"/>
        <v>1730.8369999999995</v>
      </c>
      <c r="R61">
        <f t="shared" si="6"/>
        <v>0.2236582195981936</v>
      </c>
      <c r="S61" s="5">
        <f t="shared" si="12"/>
        <v>0.1</v>
      </c>
      <c r="T61">
        <f t="shared" si="8"/>
        <v>2.236582195981936E-2</v>
      </c>
    </row>
    <row r="62" spans="1:20" ht="12.95" customHeight="1" x14ac:dyDescent="0.2">
      <c r="A62" s="125" t="s">
        <v>378</v>
      </c>
      <c r="B62" s="71" t="s">
        <v>236</v>
      </c>
      <c r="C62" s="189">
        <v>16874.902999999998</v>
      </c>
      <c r="D62" s="189" t="s">
        <v>370</v>
      </c>
      <c r="E62">
        <f t="shared" si="0"/>
        <v>-7891.7086194063668</v>
      </c>
      <c r="F62" s="127">
        <f t="shared" si="10"/>
        <v>-7892</v>
      </c>
      <c r="G62">
        <f t="shared" si="2"/>
        <v>0.96319479999874602</v>
      </c>
      <c r="I62">
        <f t="shared" si="11"/>
        <v>0.96319479999874602</v>
      </c>
      <c r="O62">
        <f t="shared" ca="1" si="4"/>
        <v>-0.9195873494404736</v>
      </c>
      <c r="P62" s="14">
        <f t="shared" si="5"/>
        <v>1.4692649997669287</v>
      </c>
      <c r="Q62" s="13">
        <f t="shared" ref="Q62:Q84" si="13">+C62-15018.5</f>
        <v>1856.4029999999984</v>
      </c>
      <c r="R62">
        <f t="shared" si="6"/>
        <v>0.25610704709340831</v>
      </c>
      <c r="S62" s="5">
        <f t="shared" si="12"/>
        <v>0.1</v>
      </c>
      <c r="T62">
        <f t="shared" si="8"/>
        <v>2.5610704709340834E-2</v>
      </c>
    </row>
    <row r="63" spans="1:20" ht="12.95" customHeight="1" x14ac:dyDescent="0.2">
      <c r="A63" s="125" t="s">
        <v>507</v>
      </c>
      <c r="B63" s="71" t="s">
        <v>236</v>
      </c>
      <c r="C63" s="189">
        <v>16881.545999999998</v>
      </c>
      <c r="D63" s="189" t="s">
        <v>370</v>
      </c>
      <c r="E63">
        <f t="shared" si="0"/>
        <v>-7889.6990142013719</v>
      </c>
      <c r="F63" s="127">
        <f t="shared" si="10"/>
        <v>-7890</v>
      </c>
      <c r="G63">
        <f t="shared" si="2"/>
        <v>0.99494599999889033</v>
      </c>
      <c r="I63">
        <f t="shared" si="11"/>
        <v>0.99494599999889033</v>
      </c>
      <c r="O63">
        <f t="shared" ca="1" si="4"/>
        <v>-0.91936371850052279</v>
      </c>
      <c r="P63" s="14">
        <f t="shared" si="5"/>
        <v>1.4684995125973195</v>
      </c>
      <c r="Q63" s="13">
        <f t="shared" si="13"/>
        <v>1863.0459999999985</v>
      </c>
      <c r="R63">
        <f t="shared" si="6"/>
        <v>0.22425292929431059</v>
      </c>
      <c r="S63" s="5">
        <f t="shared" si="12"/>
        <v>0.1</v>
      </c>
      <c r="T63">
        <f t="shared" si="8"/>
        <v>2.2425292929431059E-2</v>
      </c>
    </row>
    <row r="64" spans="1:20" ht="12.95" customHeight="1" x14ac:dyDescent="0.2">
      <c r="A64" s="125" t="s">
        <v>378</v>
      </c>
      <c r="B64" s="71" t="s">
        <v>236</v>
      </c>
      <c r="C64" s="189">
        <v>16927.814999999999</v>
      </c>
      <c r="D64" s="189" t="s">
        <v>370</v>
      </c>
      <c r="E64">
        <f t="shared" si="0"/>
        <v>-7875.7019611786509</v>
      </c>
      <c r="F64" s="127">
        <f t="shared" si="10"/>
        <v>-7876</v>
      </c>
      <c r="G64">
        <f t="shared" si="2"/>
        <v>0.98520439999992959</v>
      </c>
      <c r="I64">
        <f t="shared" si="11"/>
        <v>0.98520439999992959</v>
      </c>
      <c r="O64">
        <f t="shared" ca="1" si="4"/>
        <v>-0.91779830192086709</v>
      </c>
      <c r="P64" s="14">
        <f t="shared" si="5"/>
        <v>1.4631466902333614</v>
      </c>
      <c r="Q64" s="13">
        <f t="shared" si="13"/>
        <v>1909.3149999999987</v>
      </c>
      <c r="R64">
        <f t="shared" si="6"/>
        <v>0.22842883279357798</v>
      </c>
      <c r="S64" s="5">
        <f t="shared" si="12"/>
        <v>0.1</v>
      </c>
      <c r="T64">
        <f t="shared" si="8"/>
        <v>2.2842883279357799E-2</v>
      </c>
    </row>
    <row r="65" spans="1:20" ht="12.95" customHeight="1" x14ac:dyDescent="0.2">
      <c r="A65" s="125" t="s">
        <v>453</v>
      </c>
      <c r="B65" s="71" t="s">
        <v>236</v>
      </c>
      <c r="C65" s="189">
        <v>16944.368999999999</v>
      </c>
      <c r="D65" s="189" t="s">
        <v>370</v>
      </c>
      <c r="E65">
        <f t="shared" si="0"/>
        <v>-7870.6941327030381</v>
      </c>
      <c r="F65" s="127">
        <f t="shared" si="10"/>
        <v>-7871</v>
      </c>
      <c r="G65">
        <f t="shared" si="2"/>
        <v>1.0110824000003049</v>
      </c>
      <c r="I65">
        <f t="shared" si="11"/>
        <v>1.0110824000003049</v>
      </c>
      <c r="O65">
        <f t="shared" ca="1" si="4"/>
        <v>-0.91723922457099016</v>
      </c>
      <c r="P65" s="14">
        <f t="shared" si="5"/>
        <v>1.4612373377962966</v>
      </c>
      <c r="Q65" s="13">
        <f t="shared" si="13"/>
        <v>1925.8689999999988</v>
      </c>
      <c r="R65">
        <f t="shared" si="6"/>
        <v>0.20263946802211316</v>
      </c>
      <c r="S65" s="5">
        <f t="shared" si="12"/>
        <v>0.1</v>
      </c>
      <c r="T65">
        <f t="shared" si="8"/>
        <v>2.0263946802211316E-2</v>
      </c>
    </row>
    <row r="66" spans="1:20" ht="12.95" customHeight="1" x14ac:dyDescent="0.2">
      <c r="A66" s="125" t="s">
        <v>517</v>
      </c>
      <c r="B66" s="71" t="s">
        <v>236</v>
      </c>
      <c r="C66" s="189">
        <v>16944.37</v>
      </c>
      <c r="D66" s="189" t="s">
        <v>370</v>
      </c>
      <c r="E66">
        <f t="shared" si="0"/>
        <v>-7870.6938301883301</v>
      </c>
      <c r="F66" s="127">
        <f t="shared" si="10"/>
        <v>-7871</v>
      </c>
      <c r="G66">
        <f t="shared" si="2"/>
        <v>1.0120824000005086</v>
      </c>
      <c r="I66">
        <f t="shared" si="11"/>
        <v>1.0120824000005086</v>
      </c>
      <c r="O66">
        <f t="shared" ca="1" si="4"/>
        <v>-0.91723922457099016</v>
      </c>
      <c r="P66" s="14">
        <f t="shared" si="5"/>
        <v>1.4612373377962966</v>
      </c>
      <c r="Q66" s="13">
        <f t="shared" si="13"/>
        <v>1925.869999999999</v>
      </c>
      <c r="R66">
        <f t="shared" si="6"/>
        <v>0.20174015814633817</v>
      </c>
      <c r="S66" s="5">
        <f t="shared" si="12"/>
        <v>0.1</v>
      </c>
      <c r="T66">
        <f t="shared" si="8"/>
        <v>2.0174015814633819E-2</v>
      </c>
    </row>
    <row r="67" spans="1:20" ht="12.95" customHeight="1" x14ac:dyDescent="0.2">
      <c r="A67" s="125" t="s">
        <v>517</v>
      </c>
      <c r="B67" s="71" t="s">
        <v>236</v>
      </c>
      <c r="C67" s="189">
        <v>17010.473000000002</v>
      </c>
      <c r="D67" s="189" t="s">
        <v>370</v>
      </c>
      <c r="E67">
        <f t="shared" si="0"/>
        <v>-7850.6967004478784</v>
      </c>
      <c r="F67" s="127">
        <f t="shared" si="10"/>
        <v>-7851</v>
      </c>
      <c r="G67">
        <f t="shared" si="2"/>
        <v>1.0025944000044547</v>
      </c>
      <c r="I67">
        <f t="shared" si="11"/>
        <v>1.0025944000044547</v>
      </c>
      <c r="O67">
        <f t="shared" ca="1" si="4"/>
        <v>-0.91500291517148202</v>
      </c>
      <c r="P67" s="14">
        <f t="shared" si="5"/>
        <v>1.4536124008679185</v>
      </c>
      <c r="Q67" s="13">
        <f t="shared" si="13"/>
        <v>1991.9730000000018</v>
      </c>
      <c r="R67">
        <f t="shared" si="6"/>
        <v>0.20341723710287551</v>
      </c>
      <c r="S67" s="5">
        <f t="shared" si="12"/>
        <v>0.1</v>
      </c>
      <c r="T67">
        <f t="shared" si="8"/>
        <v>2.0341723710287554E-2</v>
      </c>
    </row>
    <row r="68" spans="1:20" ht="12.95" customHeight="1" x14ac:dyDescent="0.2">
      <c r="A68" s="125" t="s">
        <v>453</v>
      </c>
      <c r="B68" s="71" t="s">
        <v>236</v>
      </c>
      <c r="C68" s="189">
        <v>17063.36</v>
      </c>
      <c r="D68" s="189" t="s">
        <v>370</v>
      </c>
      <c r="E68">
        <f t="shared" si="0"/>
        <v>-7834.6976050878611</v>
      </c>
      <c r="F68" s="127">
        <f t="shared" si="10"/>
        <v>-7835</v>
      </c>
      <c r="G68">
        <f t="shared" si="2"/>
        <v>0.99960400000054506</v>
      </c>
      <c r="I68">
        <f t="shared" si="11"/>
        <v>0.99960400000054506</v>
      </c>
      <c r="O68">
        <f t="shared" ca="1" si="4"/>
        <v>-0.91321386765187573</v>
      </c>
      <c r="P68" s="14">
        <f t="shared" si="5"/>
        <v>1.4475268200137192</v>
      </c>
      <c r="Q68" s="13">
        <f t="shared" si="13"/>
        <v>2044.8600000000006</v>
      </c>
      <c r="R68">
        <f t="shared" si="6"/>
        <v>0.20063485268855444</v>
      </c>
      <c r="S68" s="5">
        <f t="shared" si="12"/>
        <v>0.1</v>
      </c>
      <c r="T68">
        <f t="shared" si="8"/>
        <v>2.0063485268855444E-2</v>
      </c>
    </row>
    <row r="69" spans="1:20" ht="12.95" customHeight="1" x14ac:dyDescent="0.2">
      <c r="A69" s="125" t="s">
        <v>517</v>
      </c>
      <c r="B69" s="71" t="s">
        <v>236</v>
      </c>
      <c r="C69" s="189">
        <v>17106.348999999998</v>
      </c>
      <c r="D69" s="189" t="s">
        <v>370</v>
      </c>
      <c r="E69">
        <f t="shared" si="0"/>
        <v>-7821.692800307258</v>
      </c>
      <c r="F69" s="127">
        <f t="shared" si="10"/>
        <v>-7822</v>
      </c>
      <c r="G69">
        <f t="shared" si="2"/>
        <v>1.0154867999990529</v>
      </c>
      <c r="I69">
        <f t="shared" si="11"/>
        <v>1.0154867999990529</v>
      </c>
      <c r="O69">
        <f t="shared" ca="1" si="4"/>
        <v>-0.91176026654219555</v>
      </c>
      <c r="P69" s="14">
        <f t="shared" si="5"/>
        <v>1.4425916900758724</v>
      </c>
      <c r="Q69" s="13">
        <f t="shared" si="13"/>
        <v>2087.8489999999983</v>
      </c>
      <c r="R69">
        <f t="shared" si="6"/>
        <v>0.18241858712753209</v>
      </c>
      <c r="S69" s="5">
        <f t="shared" si="12"/>
        <v>0.1</v>
      </c>
      <c r="T69">
        <f t="shared" si="8"/>
        <v>1.824185871275321E-2</v>
      </c>
    </row>
    <row r="70" spans="1:20" ht="12.95" customHeight="1" x14ac:dyDescent="0.2">
      <c r="A70" s="125" t="s">
        <v>517</v>
      </c>
      <c r="B70" s="71" t="s">
        <v>236</v>
      </c>
      <c r="C70" s="189">
        <v>17129.46</v>
      </c>
      <c r="D70" s="189" t="s">
        <v>370</v>
      </c>
      <c r="E70">
        <f t="shared" si="0"/>
        <v>-7814.7013828915351</v>
      </c>
      <c r="F70" s="127">
        <f t="shared" si="10"/>
        <v>-7815</v>
      </c>
      <c r="G70">
        <f t="shared" si="2"/>
        <v>0.98711600000024191</v>
      </c>
      <c r="I70">
        <f t="shared" si="11"/>
        <v>0.98711600000024191</v>
      </c>
      <c r="O70">
        <f t="shared" ca="1" si="4"/>
        <v>-0.91097755825236759</v>
      </c>
      <c r="P70" s="14">
        <f t="shared" si="5"/>
        <v>1.4399378048065985</v>
      </c>
      <c r="Q70" s="13">
        <f t="shared" si="13"/>
        <v>2110.9599999999991</v>
      </c>
      <c r="R70">
        <f t="shared" si="6"/>
        <v>0.20504758690808611</v>
      </c>
      <c r="S70" s="5">
        <f t="shared" si="12"/>
        <v>0.1</v>
      </c>
      <c r="T70">
        <f t="shared" si="8"/>
        <v>2.0504758690808613E-2</v>
      </c>
    </row>
    <row r="71" spans="1:20" ht="12.95" customHeight="1" x14ac:dyDescent="0.2">
      <c r="A71" s="125" t="s">
        <v>378</v>
      </c>
      <c r="B71" s="71" t="s">
        <v>236</v>
      </c>
      <c r="C71" s="189">
        <v>17198.851999999999</v>
      </c>
      <c r="D71" s="189" t="s">
        <v>370</v>
      </c>
      <c r="E71">
        <f t="shared" si="0"/>
        <v>-7793.7092822765953</v>
      </c>
      <c r="F71" s="127">
        <f t="shared" si="10"/>
        <v>-7794</v>
      </c>
      <c r="G71">
        <f t="shared" si="2"/>
        <v>0.96100360000127694</v>
      </c>
      <c r="I71">
        <f t="shared" si="11"/>
        <v>0.96100360000127694</v>
      </c>
      <c r="O71">
        <f t="shared" ca="1" si="4"/>
        <v>-0.90862943338288416</v>
      </c>
      <c r="P71" s="14">
        <f t="shared" si="5"/>
        <v>1.4319908170349571</v>
      </c>
      <c r="Q71" s="13">
        <f t="shared" si="13"/>
        <v>2180.351999999999</v>
      </c>
      <c r="R71">
        <f t="shared" si="6"/>
        <v>0.22182895860913096</v>
      </c>
      <c r="S71" s="5">
        <f t="shared" si="12"/>
        <v>0.1</v>
      </c>
      <c r="T71">
        <f t="shared" si="8"/>
        <v>2.2182895860913099E-2</v>
      </c>
    </row>
    <row r="72" spans="1:20" ht="12.95" customHeight="1" x14ac:dyDescent="0.2">
      <c r="A72" s="125" t="s">
        <v>507</v>
      </c>
      <c r="B72" s="71" t="s">
        <v>236</v>
      </c>
      <c r="C72" s="189">
        <v>17238.544000000002</v>
      </c>
      <c r="D72" s="189" t="s">
        <v>370</v>
      </c>
      <c r="E72">
        <f t="shared" si="0"/>
        <v>-7781.7018684881432</v>
      </c>
      <c r="F72" s="127">
        <f t="shared" si="10"/>
        <v>-7782</v>
      </c>
      <c r="G72">
        <f t="shared" si="2"/>
        <v>0.98551080000106595</v>
      </c>
      <c r="I72">
        <f t="shared" si="11"/>
        <v>0.98551080000106595</v>
      </c>
      <c r="O72">
        <f t="shared" ca="1" si="4"/>
        <v>-0.90728764774317949</v>
      </c>
      <c r="P72" s="14">
        <f t="shared" si="5"/>
        <v>1.4274595596387938</v>
      </c>
      <c r="Q72" s="13">
        <f t="shared" si="13"/>
        <v>2220.0440000000017</v>
      </c>
      <c r="R72">
        <f t="shared" si="6"/>
        <v>0.19531870614532615</v>
      </c>
      <c r="S72" s="5">
        <f t="shared" si="12"/>
        <v>0.1</v>
      </c>
      <c r="T72">
        <f t="shared" si="8"/>
        <v>1.9531870614532616E-2</v>
      </c>
    </row>
    <row r="73" spans="1:20" ht="12.95" customHeight="1" x14ac:dyDescent="0.2">
      <c r="A73" s="125" t="s">
        <v>507</v>
      </c>
      <c r="B73" s="71" t="s">
        <v>236</v>
      </c>
      <c r="C73" s="189">
        <v>17258.386999999999</v>
      </c>
      <c r="D73" s="189" t="s">
        <v>370</v>
      </c>
      <c r="E73">
        <f t="shared" si="0"/>
        <v>-7775.6990691380424</v>
      </c>
      <c r="F73" s="127">
        <f t="shared" si="10"/>
        <v>-7776</v>
      </c>
      <c r="G73">
        <f t="shared" si="2"/>
        <v>0.99476439999853028</v>
      </c>
      <c r="I73">
        <f t="shared" si="11"/>
        <v>0.99476439999853028</v>
      </c>
      <c r="O73">
        <f t="shared" ca="1" si="4"/>
        <v>-0.90661675492332705</v>
      </c>
      <c r="P73" s="14">
        <f t="shared" si="5"/>
        <v>1.425196625069806</v>
      </c>
      <c r="Q73" s="13">
        <f t="shared" si="13"/>
        <v>2239.8869999999988</v>
      </c>
      <c r="R73">
        <f t="shared" si="6"/>
        <v>0.1852719003798094</v>
      </c>
      <c r="S73" s="5">
        <f t="shared" si="12"/>
        <v>0.1</v>
      </c>
      <c r="T73">
        <f t="shared" si="8"/>
        <v>1.852719003798094E-2</v>
      </c>
    </row>
    <row r="74" spans="1:20" ht="12.95" customHeight="1" x14ac:dyDescent="0.2">
      <c r="A74" s="125" t="s">
        <v>507</v>
      </c>
      <c r="B74" s="71" t="s">
        <v>236</v>
      </c>
      <c r="C74" s="189">
        <v>17284.831999999999</v>
      </c>
      <c r="D74" s="189" t="s">
        <v>370</v>
      </c>
      <c r="E74">
        <f t="shared" si="0"/>
        <v>-7767.6990676859723</v>
      </c>
      <c r="F74" s="127">
        <f t="shared" si="10"/>
        <v>-7768</v>
      </c>
      <c r="G74">
        <f t="shared" si="2"/>
        <v>0.99476919999870006</v>
      </c>
      <c r="I74">
        <f t="shared" si="11"/>
        <v>0.99476919999870006</v>
      </c>
      <c r="O74">
        <f t="shared" ca="1" si="4"/>
        <v>-0.90572223116352379</v>
      </c>
      <c r="P74" s="14">
        <f t="shared" si="5"/>
        <v>1.4221821728894763</v>
      </c>
      <c r="Q74" s="13">
        <f t="shared" si="13"/>
        <v>2266.3319999999985</v>
      </c>
      <c r="R74">
        <f t="shared" si="6"/>
        <v>0.18268184939533147</v>
      </c>
      <c r="S74" s="5">
        <f t="shared" si="12"/>
        <v>0.1</v>
      </c>
      <c r="T74">
        <f t="shared" si="8"/>
        <v>1.8268184939533149E-2</v>
      </c>
    </row>
    <row r="75" spans="1:20" ht="12.95" customHeight="1" x14ac:dyDescent="0.2">
      <c r="A75" s="125" t="s">
        <v>378</v>
      </c>
      <c r="B75" s="71" t="s">
        <v>236</v>
      </c>
      <c r="C75" s="189">
        <v>17304.636999999999</v>
      </c>
      <c r="D75" s="189" t="s">
        <v>370</v>
      </c>
      <c r="E75">
        <f t="shared" si="0"/>
        <v>-7761.7077638947731</v>
      </c>
      <c r="F75" s="127">
        <f t="shared" si="10"/>
        <v>-7762</v>
      </c>
      <c r="G75">
        <f t="shared" si="2"/>
        <v>0.96602279999933671</v>
      </c>
      <c r="I75">
        <f t="shared" si="11"/>
        <v>0.96602279999933671</v>
      </c>
      <c r="O75">
        <f t="shared" ca="1" si="4"/>
        <v>-0.90505133834367135</v>
      </c>
      <c r="P75" s="14">
        <f t="shared" si="5"/>
        <v>1.4199234291879688</v>
      </c>
      <c r="Q75" s="13">
        <f t="shared" si="13"/>
        <v>2286.1369999999988</v>
      </c>
      <c r="R75">
        <f t="shared" si="6"/>
        <v>0.20602578117783607</v>
      </c>
      <c r="S75" s="5">
        <f t="shared" si="12"/>
        <v>0.1</v>
      </c>
      <c r="T75">
        <f t="shared" si="8"/>
        <v>2.0602578117783609E-2</v>
      </c>
    </row>
    <row r="76" spans="1:20" ht="12.95" customHeight="1" x14ac:dyDescent="0.2">
      <c r="A76" s="125" t="s">
        <v>517</v>
      </c>
      <c r="B76" s="71" t="s">
        <v>236</v>
      </c>
      <c r="C76" s="189">
        <v>17324.499</v>
      </c>
      <c r="D76" s="189" t="s">
        <v>370</v>
      </c>
      <c r="E76">
        <f t="shared" si="0"/>
        <v>-7755.6992167652197</v>
      </c>
      <c r="F76" s="127">
        <f t="shared" si="10"/>
        <v>-7756</v>
      </c>
      <c r="G76">
        <f t="shared" si="2"/>
        <v>0.99427640000067186</v>
      </c>
      <c r="I76">
        <f t="shared" si="11"/>
        <v>0.99427640000067186</v>
      </c>
      <c r="O76">
        <f t="shared" ca="1" si="4"/>
        <v>-0.90438044552381891</v>
      </c>
      <c r="P76" s="14">
        <f t="shared" si="5"/>
        <v>1.4176664815725244</v>
      </c>
      <c r="Q76" s="13">
        <f t="shared" si="13"/>
        <v>2305.9989999999998</v>
      </c>
      <c r="R76">
        <f t="shared" si="6"/>
        <v>0.17925916117341995</v>
      </c>
      <c r="S76" s="5">
        <f t="shared" si="12"/>
        <v>0.1</v>
      </c>
      <c r="T76">
        <f t="shared" si="8"/>
        <v>1.7925916117341994E-2</v>
      </c>
    </row>
    <row r="77" spans="1:20" ht="12.95" customHeight="1" x14ac:dyDescent="0.2">
      <c r="A77" s="125" t="s">
        <v>549</v>
      </c>
      <c r="B77" s="71" t="s">
        <v>236</v>
      </c>
      <c r="C77" s="189">
        <v>17327.8</v>
      </c>
      <c r="D77" s="189" t="s">
        <v>370</v>
      </c>
      <c r="E77">
        <f t="shared" si="0"/>
        <v>-7754.700615714235</v>
      </c>
      <c r="F77" s="127">
        <f t="shared" si="10"/>
        <v>-7755</v>
      </c>
      <c r="G77">
        <f t="shared" si="2"/>
        <v>0.98965200000020559</v>
      </c>
      <c r="I77">
        <f t="shared" si="11"/>
        <v>0.98965200000020559</v>
      </c>
      <c r="O77">
        <f t="shared" ca="1" si="4"/>
        <v>-0.90426863005384361</v>
      </c>
      <c r="P77" s="14">
        <f t="shared" si="5"/>
        <v>1.4172904982560952</v>
      </c>
      <c r="Q77" s="13">
        <f t="shared" si="13"/>
        <v>2309.2999999999993</v>
      </c>
      <c r="R77">
        <f t="shared" si="6"/>
        <v>0.1828746851905525</v>
      </c>
      <c r="S77" s="5">
        <f t="shared" si="12"/>
        <v>0.1</v>
      </c>
      <c r="T77">
        <f t="shared" si="8"/>
        <v>1.8287468519055251E-2</v>
      </c>
    </row>
    <row r="78" spans="1:20" ht="12.95" customHeight="1" x14ac:dyDescent="0.2">
      <c r="A78" s="125" t="s">
        <v>517</v>
      </c>
      <c r="B78" s="71" t="s">
        <v>236</v>
      </c>
      <c r="C78" s="189">
        <v>17367.474999999999</v>
      </c>
      <c r="D78" s="189" t="s">
        <v>370</v>
      </c>
      <c r="E78">
        <f t="shared" si="0"/>
        <v>-7742.6983446758195</v>
      </c>
      <c r="F78" s="127">
        <f t="shared" si="10"/>
        <v>-7743</v>
      </c>
      <c r="G78">
        <f t="shared" si="2"/>
        <v>0.99715920000016922</v>
      </c>
      <c r="I78">
        <f t="shared" si="11"/>
        <v>0.99715920000016922</v>
      </c>
      <c r="O78">
        <f t="shared" ca="1" si="4"/>
        <v>-0.90292684441413873</v>
      </c>
      <c r="P78" s="14">
        <f t="shared" si="5"/>
        <v>1.4127825899787489</v>
      </c>
      <c r="Q78" s="13">
        <f t="shared" si="13"/>
        <v>2348.9749999999985</v>
      </c>
      <c r="R78">
        <f t="shared" si="6"/>
        <v>0.17274280229728656</v>
      </c>
      <c r="S78" s="5">
        <f t="shared" si="12"/>
        <v>0.1</v>
      </c>
      <c r="T78">
        <f t="shared" si="8"/>
        <v>1.7274280229728656E-2</v>
      </c>
    </row>
    <row r="79" spans="1:20" ht="12.95" customHeight="1" x14ac:dyDescent="0.2">
      <c r="A79" s="125" t="s">
        <v>517</v>
      </c>
      <c r="B79" s="71" t="s">
        <v>236</v>
      </c>
      <c r="C79" s="189">
        <v>17410.45</v>
      </c>
      <c r="D79" s="189" t="s">
        <v>370</v>
      </c>
      <c r="E79">
        <f t="shared" si="0"/>
        <v>-7729.6977751011273</v>
      </c>
      <c r="F79" s="127">
        <f t="shared" si="10"/>
        <v>-7730</v>
      </c>
      <c r="G79">
        <f t="shared" si="2"/>
        <v>0.99904200000310084</v>
      </c>
      <c r="I79">
        <f t="shared" si="11"/>
        <v>0.99904200000310084</v>
      </c>
      <c r="O79">
        <f t="shared" ca="1" si="4"/>
        <v>-0.90147324330445855</v>
      </c>
      <c r="P79" s="14">
        <f t="shared" si="5"/>
        <v>1.4079071300112134</v>
      </c>
      <c r="Q79" s="13">
        <f t="shared" si="13"/>
        <v>2391.9500000000007</v>
      </c>
      <c r="R79">
        <f t="shared" si="6"/>
        <v>0.16717069453655076</v>
      </c>
      <c r="S79" s="5">
        <f t="shared" si="12"/>
        <v>0.1</v>
      </c>
      <c r="T79">
        <f t="shared" si="8"/>
        <v>1.6717069453655076E-2</v>
      </c>
    </row>
    <row r="80" spans="1:20" ht="12.95" customHeight="1" x14ac:dyDescent="0.2">
      <c r="A80" s="125" t="s">
        <v>517</v>
      </c>
      <c r="B80" s="71" t="s">
        <v>236</v>
      </c>
      <c r="C80" s="189">
        <v>17420.365000000002</v>
      </c>
      <c r="D80" s="189" t="s">
        <v>370</v>
      </c>
      <c r="E80">
        <f t="shared" si="0"/>
        <v>-7726.6983417716774</v>
      </c>
      <c r="F80" s="127">
        <f t="shared" si="10"/>
        <v>-7727</v>
      </c>
      <c r="G80">
        <f t="shared" si="2"/>
        <v>0.99716880000414676</v>
      </c>
      <c r="I80">
        <f t="shared" si="11"/>
        <v>0.99716880000414676</v>
      </c>
      <c r="O80">
        <f t="shared" ca="1" si="4"/>
        <v>-0.90113779689453222</v>
      </c>
      <c r="P80" s="14">
        <f t="shared" si="5"/>
        <v>1.4067832212555675</v>
      </c>
      <c r="Q80" s="13">
        <f t="shared" si="13"/>
        <v>2401.8650000000016</v>
      </c>
      <c r="R80">
        <f t="shared" si="6"/>
        <v>0.16778397409713638</v>
      </c>
      <c r="S80" s="5">
        <f t="shared" si="12"/>
        <v>0.1</v>
      </c>
      <c r="T80">
        <f t="shared" si="8"/>
        <v>1.6778397409713638E-2</v>
      </c>
    </row>
    <row r="81" spans="1:20" ht="12.95" customHeight="1" x14ac:dyDescent="0.2">
      <c r="A81" s="125" t="s">
        <v>517</v>
      </c>
      <c r="B81" s="71" t="s">
        <v>236</v>
      </c>
      <c r="C81" s="189">
        <v>17430.27</v>
      </c>
      <c r="D81" s="189" t="s">
        <v>370</v>
      </c>
      <c r="E81">
        <f t="shared" si="0"/>
        <v>-7723.7019335893083</v>
      </c>
      <c r="F81" s="127">
        <f t="shared" si="10"/>
        <v>-7724</v>
      </c>
      <c r="G81">
        <f t="shared" si="2"/>
        <v>0.98529560000315541</v>
      </c>
      <c r="I81">
        <f t="shared" si="11"/>
        <v>0.98529560000315541</v>
      </c>
      <c r="O81">
        <f t="shared" ca="1" si="4"/>
        <v>-0.90080235048460611</v>
      </c>
      <c r="P81" s="14">
        <f t="shared" si="5"/>
        <v>1.4056597615214375</v>
      </c>
      <c r="Q81" s="13">
        <f t="shared" si="13"/>
        <v>2411.7700000000004</v>
      </c>
      <c r="R81">
        <f t="shared" si="6"/>
        <v>0.17670602828896831</v>
      </c>
      <c r="S81" s="5">
        <f t="shared" si="12"/>
        <v>0.1</v>
      </c>
      <c r="T81">
        <f t="shared" si="8"/>
        <v>1.767060282889683E-2</v>
      </c>
    </row>
    <row r="82" spans="1:20" ht="12.95" customHeight="1" x14ac:dyDescent="0.2">
      <c r="A82" s="125" t="s">
        <v>378</v>
      </c>
      <c r="B82" s="71" t="s">
        <v>236</v>
      </c>
      <c r="C82" s="189">
        <v>17469.947</v>
      </c>
      <c r="D82" s="189" t="s">
        <v>370</v>
      </c>
      <c r="E82">
        <f t="shared" si="0"/>
        <v>-7711.6990575214777</v>
      </c>
      <c r="F82" s="127">
        <f t="shared" si="10"/>
        <v>-7712</v>
      </c>
      <c r="G82">
        <f t="shared" si="2"/>
        <v>0.99480279999988852</v>
      </c>
      <c r="I82">
        <f t="shared" si="11"/>
        <v>0.99480279999988852</v>
      </c>
      <c r="O82">
        <f t="shared" ca="1" si="4"/>
        <v>-0.89946056484490122</v>
      </c>
      <c r="P82" s="14">
        <f t="shared" si="5"/>
        <v>1.4011704128000746</v>
      </c>
      <c r="Q82" s="13">
        <f t="shared" si="13"/>
        <v>2451.4470000000001</v>
      </c>
      <c r="R82">
        <f t="shared" si="6"/>
        <v>0.16513463673292195</v>
      </c>
      <c r="S82" s="5">
        <f t="shared" si="12"/>
        <v>0.1</v>
      </c>
      <c r="T82">
        <f t="shared" si="8"/>
        <v>1.6513463673292195E-2</v>
      </c>
    </row>
    <row r="83" spans="1:20" ht="12.95" customHeight="1" x14ac:dyDescent="0.2">
      <c r="A83" s="125" t="s">
        <v>453</v>
      </c>
      <c r="B83" s="71" t="s">
        <v>236</v>
      </c>
      <c r="C83" s="189">
        <v>17473.245999999999</v>
      </c>
      <c r="D83" s="189" t="s">
        <v>370</v>
      </c>
      <c r="E83">
        <f t="shared" si="0"/>
        <v>-7710.701061499909</v>
      </c>
      <c r="F83" s="127">
        <f t="shared" si="10"/>
        <v>-7711</v>
      </c>
      <c r="G83">
        <f t="shared" si="2"/>
        <v>0.9881783999990148</v>
      </c>
      <c r="I83">
        <f t="shared" si="11"/>
        <v>0.9881783999990148</v>
      </c>
      <c r="O83">
        <f t="shared" ca="1" si="4"/>
        <v>-0.89934874937492593</v>
      </c>
      <c r="P83" s="14">
        <f t="shared" si="5"/>
        <v>1.4007966246999444</v>
      </c>
      <c r="Q83" s="13">
        <f t="shared" si="13"/>
        <v>2454.7459999999992</v>
      </c>
      <c r="R83">
        <f t="shared" si="6"/>
        <v>0.17025379935534682</v>
      </c>
      <c r="S83" s="5">
        <f t="shared" si="12"/>
        <v>0.1</v>
      </c>
      <c r="T83">
        <f t="shared" si="8"/>
        <v>1.7025379935534681E-2</v>
      </c>
    </row>
    <row r="84" spans="1:20" ht="12.95" customHeight="1" x14ac:dyDescent="0.2">
      <c r="A84" s="125" t="s">
        <v>517</v>
      </c>
      <c r="B84" s="71" t="s">
        <v>236</v>
      </c>
      <c r="C84" s="189">
        <v>17483.175999999999</v>
      </c>
      <c r="D84" s="189" t="s">
        <v>370</v>
      </c>
      <c r="E84">
        <f t="shared" si="0"/>
        <v>-7707.6970904498403</v>
      </c>
      <c r="F84" s="127">
        <f t="shared" si="10"/>
        <v>-7708</v>
      </c>
      <c r="G84">
        <f t="shared" si="2"/>
        <v>1.0013051999994786</v>
      </c>
      <c r="I84">
        <f t="shared" si="11"/>
        <v>1.0013051999994786</v>
      </c>
      <c r="O84">
        <f t="shared" ca="1" si="4"/>
        <v>-0.89901330296499959</v>
      </c>
      <c r="P84" s="14">
        <f t="shared" si="5"/>
        <v>1.3996755597472315</v>
      </c>
      <c r="Q84" s="13">
        <f t="shared" si="13"/>
        <v>2464.6759999999995</v>
      </c>
      <c r="R84">
        <f t="shared" si="6"/>
        <v>0.158698943525554</v>
      </c>
      <c r="S84" s="5">
        <f t="shared" si="12"/>
        <v>0.1</v>
      </c>
      <c r="T84">
        <f t="shared" si="8"/>
        <v>1.5869894352555401E-2</v>
      </c>
    </row>
    <row r="85" spans="1:20" ht="12.95" customHeight="1" x14ac:dyDescent="0.2">
      <c r="A85" s="125" t="s">
        <v>378</v>
      </c>
      <c r="B85" s="71" t="s">
        <v>236</v>
      </c>
      <c r="C85" s="189">
        <v>17509.638999999999</v>
      </c>
      <c r="D85" s="189" t="s">
        <v>370</v>
      </c>
      <c r="E85">
        <f t="shared" ref="E85:E148" si="14">(C85-C$7)/C$8</f>
        <v>-7699.6916437330265</v>
      </c>
      <c r="F85" s="127">
        <f t="shared" ref="F85:F116" si="15">+ROUND(2*E85,0)/2-0.5</f>
        <v>-7700</v>
      </c>
      <c r="G85">
        <f t="shared" ref="G85:G148" si="16">C85-(C$7+C$8*F85)</f>
        <v>1.0193099999996775</v>
      </c>
      <c r="I85">
        <f t="shared" ref="I85:I116" si="17">G85</f>
        <v>1.0193099999996775</v>
      </c>
      <c r="O85">
        <f t="shared" ref="O85:O148" ca="1" si="18">+C$11+C$12*F85</f>
        <v>-0.89811877920519656</v>
      </c>
      <c r="P85" s="14">
        <f t="shared" ref="P85:P148" si="19">+D$11+D$12*F85+D$13*F85^2</f>
        <v>1.396688248422963</v>
      </c>
      <c r="Q85" s="13">
        <f t="shared" ref="Q85:Q148" si="20">+C85-15018.5</f>
        <v>2491.1389999999992</v>
      </c>
      <c r="R85">
        <f t="shared" ref="R85:R148" si="21">+(P85-G85)^2</f>
        <v>0.14241434238302697</v>
      </c>
      <c r="S85" s="5">
        <f t="shared" ref="S85:S116" si="22">S$16</f>
        <v>0.1</v>
      </c>
      <c r="T85">
        <f t="shared" ref="T85:T148" si="23">S85*R85</f>
        <v>1.4241434238302698E-2</v>
      </c>
    </row>
    <row r="86" spans="1:20" ht="12.95" customHeight="1" x14ac:dyDescent="0.2">
      <c r="A86" s="125" t="s">
        <v>517</v>
      </c>
      <c r="B86" s="71" t="s">
        <v>236</v>
      </c>
      <c r="C86" s="189">
        <v>17549.280999999999</v>
      </c>
      <c r="D86" s="189" t="s">
        <v>370</v>
      </c>
      <c r="E86">
        <f t="shared" si="14"/>
        <v>-7687.6993556799735</v>
      </c>
      <c r="F86" s="127">
        <f t="shared" si="15"/>
        <v>-7688</v>
      </c>
      <c r="G86">
        <f t="shared" si="16"/>
        <v>0.99381720000019413</v>
      </c>
      <c r="I86">
        <f t="shared" si="17"/>
        <v>0.99381720000019413</v>
      </c>
      <c r="O86">
        <f t="shared" ca="1" si="18"/>
        <v>-0.89677699356549168</v>
      </c>
      <c r="P86" s="14">
        <f t="shared" si="19"/>
        <v>1.3922132683901027</v>
      </c>
      <c r="Q86" s="13">
        <f t="shared" si="20"/>
        <v>2530.780999999999</v>
      </c>
      <c r="R86">
        <f t="shared" si="21"/>
        <v>0.15871942730853672</v>
      </c>
      <c r="S86" s="5">
        <f t="shared" si="22"/>
        <v>0.1</v>
      </c>
      <c r="T86">
        <f t="shared" si="23"/>
        <v>1.5871942730853673E-2</v>
      </c>
    </row>
    <row r="87" spans="1:20" ht="12.95" customHeight="1" x14ac:dyDescent="0.2">
      <c r="A87" s="125" t="s">
        <v>507</v>
      </c>
      <c r="B87" s="71" t="s">
        <v>236</v>
      </c>
      <c r="C87" s="189">
        <v>17552.579000000002</v>
      </c>
      <c r="D87" s="189" t="s">
        <v>370</v>
      </c>
      <c r="E87">
        <f t="shared" si="14"/>
        <v>-7686.7016621731127</v>
      </c>
      <c r="F87" s="127">
        <f t="shared" si="15"/>
        <v>-7687</v>
      </c>
      <c r="G87">
        <f t="shared" si="16"/>
        <v>0.98619280000275467</v>
      </c>
      <c r="I87">
        <f t="shared" si="17"/>
        <v>0.98619280000275467</v>
      </c>
      <c r="O87">
        <f t="shared" ca="1" si="18"/>
        <v>-0.89666517809551616</v>
      </c>
      <c r="P87" s="14">
        <f t="shared" si="19"/>
        <v>1.3918406776806815</v>
      </c>
      <c r="Q87" s="13">
        <f t="shared" si="20"/>
        <v>2534.0790000000015</v>
      </c>
      <c r="R87">
        <f t="shared" si="21"/>
        <v>0.16455020066460632</v>
      </c>
      <c r="S87" s="5">
        <f t="shared" si="22"/>
        <v>0.1</v>
      </c>
      <c r="T87">
        <f t="shared" si="23"/>
        <v>1.6455020066460633E-2</v>
      </c>
    </row>
    <row r="88" spans="1:20" ht="12.95" customHeight="1" x14ac:dyDescent="0.2">
      <c r="A88" s="125" t="s">
        <v>517</v>
      </c>
      <c r="B88" s="71" t="s">
        <v>236</v>
      </c>
      <c r="C88" s="189">
        <v>17582.330999999998</v>
      </c>
      <c r="D88" s="189" t="s">
        <v>370</v>
      </c>
      <c r="E88">
        <f t="shared" si="14"/>
        <v>-7677.7012445818109</v>
      </c>
      <c r="F88" s="127">
        <f t="shared" si="15"/>
        <v>-7678</v>
      </c>
      <c r="G88">
        <f t="shared" si="16"/>
        <v>0.98757320000004256</v>
      </c>
      <c r="I88">
        <f t="shared" si="17"/>
        <v>0.98757320000004256</v>
      </c>
      <c r="O88">
        <f t="shared" ca="1" si="18"/>
        <v>-0.89565883886573761</v>
      </c>
      <c r="P88" s="14">
        <f t="shared" si="19"/>
        <v>1.3884896064034671</v>
      </c>
      <c r="Q88" s="13">
        <f t="shared" si="20"/>
        <v>2563.8309999999983</v>
      </c>
      <c r="R88">
        <f t="shared" si="21"/>
        <v>0.16073396492343586</v>
      </c>
      <c r="S88" s="5">
        <f t="shared" si="22"/>
        <v>0.1</v>
      </c>
      <c r="T88">
        <f t="shared" si="23"/>
        <v>1.6073396492343586E-2</v>
      </c>
    </row>
    <row r="89" spans="1:20" ht="12.95" customHeight="1" x14ac:dyDescent="0.2">
      <c r="A89" s="125" t="s">
        <v>507</v>
      </c>
      <c r="B89" s="71" t="s">
        <v>236</v>
      </c>
      <c r="C89" s="189">
        <v>17585.629000000001</v>
      </c>
      <c r="D89" s="189" t="s">
        <v>370</v>
      </c>
      <c r="E89">
        <f t="shared" si="14"/>
        <v>-7676.7035510749492</v>
      </c>
      <c r="F89" s="127">
        <f t="shared" si="15"/>
        <v>-7677</v>
      </c>
      <c r="G89">
        <f t="shared" si="16"/>
        <v>0.97994880000260309</v>
      </c>
      <c r="I89">
        <f t="shared" si="17"/>
        <v>0.97994880000260309</v>
      </c>
      <c r="O89">
        <f t="shared" ca="1" si="18"/>
        <v>-0.89554702339576231</v>
      </c>
      <c r="P89" s="14">
        <f t="shared" si="19"/>
        <v>1.388117514606841</v>
      </c>
      <c r="Q89" s="13">
        <f t="shared" si="20"/>
        <v>2567.1290000000008</v>
      </c>
      <c r="R89">
        <f t="shared" si="21"/>
        <v>0.16660169958167578</v>
      </c>
      <c r="S89" s="5">
        <f t="shared" si="22"/>
        <v>0.1</v>
      </c>
      <c r="T89">
        <f t="shared" si="23"/>
        <v>1.6660169958167579E-2</v>
      </c>
    </row>
    <row r="90" spans="1:20" ht="12.95" customHeight="1" x14ac:dyDescent="0.2">
      <c r="A90" s="125" t="s">
        <v>507</v>
      </c>
      <c r="B90" s="71" t="s">
        <v>236</v>
      </c>
      <c r="C90" s="189">
        <v>17615.385999999999</v>
      </c>
      <c r="D90" s="189" t="s">
        <v>370</v>
      </c>
      <c r="E90">
        <f t="shared" si="14"/>
        <v>-7667.7016209101075</v>
      </c>
      <c r="F90" s="127">
        <f t="shared" si="15"/>
        <v>-7668</v>
      </c>
      <c r="G90">
        <f t="shared" si="16"/>
        <v>0.98632920000090962</v>
      </c>
      <c r="I90">
        <f t="shared" si="17"/>
        <v>0.98632920000090962</v>
      </c>
      <c r="O90">
        <f t="shared" ca="1" si="18"/>
        <v>-0.89454068416598354</v>
      </c>
      <c r="P90" s="14">
        <f t="shared" si="19"/>
        <v>1.3847709335447838</v>
      </c>
      <c r="Q90" s="13">
        <f t="shared" si="20"/>
        <v>2596.8859999999986</v>
      </c>
      <c r="R90">
        <f t="shared" si="21"/>
        <v>0.15875581502944761</v>
      </c>
      <c r="S90" s="5">
        <f t="shared" si="22"/>
        <v>0.1</v>
      </c>
      <c r="T90">
        <f t="shared" si="23"/>
        <v>1.5875581502944762E-2</v>
      </c>
    </row>
    <row r="91" spans="1:20" ht="12.95" customHeight="1" x14ac:dyDescent="0.2">
      <c r="A91" s="125" t="s">
        <v>517</v>
      </c>
      <c r="B91" s="71" t="s">
        <v>236</v>
      </c>
      <c r="C91" s="189">
        <v>17615.386999999999</v>
      </c>
      <c r="D91" s="189" t="s">
        <v>370</v>
      </c>
      <c r="E91">
        <f t="shared" si="14"/>
        <v>-7667.7013183953986</v>
      </c>
      <c r="F91" s="127">
        <f t="shared" si="15"/>
        <v>-7668</v>
      </c>
      <c r="G91">
        <f t="shared" si="16"/>
        <v>0.98732920000111335</v>
      </c>
      <c r="I91">
        <f t="shared" si="17"/>
        <v>0.98732920000111335</v>
      </c>
      <c r="O91">
        <f t="shared" ca="1" si="18"/>
        <v>-0.89454068416598354</v>
      </c>
      <c r="P91" s="14">
        <f t="shared" si="19"/>
        <v>1.3847709335447838</v>
      </c>
      <c r="Q91" s="13">
        <f t="shared" si="20"/>
        <v>2596.8869999999988</v>
      </c>
      <c r="R91">
        <f t="shared" si="21"/>
        <v>0.1579599315621979</v>
      </c>
      <c r="S91" s="5">
        <f t="shared" si="22"/>
        <v>0.1</v>
      </c>
      <c r="T91">
        <f t="shared" si="23"/>
        <v>1.5795993156219792E-2</v>
      </c>
    </row>
    <row r="92" spans="1:20" ht="12.95" customHeight="1" x14ac:dyDescent="0.2">
      <c r="A92" s="125" t="s">
        <v>507</v>
      </c>
      <c r="B92" s="71" t="s">
        <v>236</v>
      </c>
      <c r="C92" s="189">
        <v>17628.612000000001</v>
      </c>
      <c r="D92" s="189" t="s">
        <v>370</v>
      </c>
      <c r="E92">
        <f t="shared" si="14"/>
        <v>-7663.7005613825932</v>
      </c>
      <c r="F92" s="127">
        <f t="shared" si="15"/>
        <v>-7664</v>
      </c>
      <c r="G92">
        <f t="shared" si="16"/>
        <v>0.98983160000352655</v>
      </c>
      <c r="I92">
        <f t="shared" si="17"/>
        <v>0.98983160000352655</v>
      </c>
      <c r="O92">
        <f t="shared" ca="1" si="18"/>
        <v>-0.89409342228608191</v>
      </c>
      <c r="P92" s="14">
        <f t="shared" si="19"/>
        <v>1.3832848613571371</v>
      </c>
      <c r="Q92" s="13">
        <f t="shared" si="20"/>
        <v>2610.112000000001</v>
      </c>
      <c r="R92">
        <f t="shared" si="21"/>
        <v>0.1548054688697926</v>
      </c>
      <c r="S92" s="5">
        <f t="shared" si="22"/>
        <v>0.1</v>
      </c>
      <c r="T92">
        <f t="shared" si="23"/>
        <v>1.548054688697926E-2</v>
      </c>
    </row>
    <row r="93" spans="1:20" ht="12.95" customHeight="1" x14ac:dyDescent="0.2">
      <c r="A93" s="125" t="s">
        <v>517</v>
      </c>
      <c r="B93" s="71" t="s">
        <v>236</v>
      </c>
      <c r="C93" s="189">
        <v>17638.517</v>
      </c>
      <c r="D93" s="189" t="s">
        <v>370</v>
      </c>
      <c r="E93">
        <f t="shared" si="14"/>
        <v>-7660.704153200224</v>
      </c>
      <c r="F93" s="127">
        <f t="shared" si="15"/>
        <v>-7661</v>
      </c>
      <c r="G93">
        <f t="shared" si="16"/>
        <v>0.9779584000025352</v>
      </c>
      <c r="I93">
        <f t="shared" si="17"/>
        <v>0.9779584000025352</v>
      </c>
      <c r="O93">
        <f t="shared" ca="1" si="18"/>
        <v>-0.8937579758761558</v>
      </c>
      <c r="P93" s="14">
        <f t="shared" si="19"/>
        <v>1.3821708310748373</v>
      </c>
      <c r="Q93" s="13">
        <f t="shared" si="20"/>
        <v>2620.0169999999998</v>
      </c>
      <c r="R93">
        <f t="shared" si="21"/>
        <v>0.16338768943338056</v>
      </c>
      <c r="S93" s="5">
        <f t="shared" si="22"/>
        <v>0.1</v>
      </c>
      <c r="T93">
        <f t="shared" si="23"/>
        <v>1.6338768943338057E-2</v>
      </c>
    </row>
    <row r="94" spans="1:20" ht="12.95" customHeight="1" x14ac:dyDescent="0.2">
      <c r="A94" s="125" t="s">
        <v>517</v>
      </c>
      <c r="B94" s="71" t="s">
        <v>236</v>
      </c>
      <c r="C94" s="189">
        <v>17691.401000000002</v>
      </c>
      <c r="D94" s="189" t="s">
        <v>370</v>
      </c>
      <c r="E94">
        <f t="shared" si="14"/>
        <v>-7644.7059653843298</v>
      </c>
      <c r="F94" s="127">
        <f t="shared" si="15"/>
        <v>-7645</v>
      </c>
      <c r="G94">
        <f t="shared" si="16"/>
        <v>0.9719680000016524</v>
      </c>
      <c r="I94">
        <f t="shared" si="17"/>
        <v>0.9719680000016524</v>
      </c>
      <c r="O94">
        <f t="shared" ca="1" si="18"/>
        <v>-0.89196892835654928</v>
      </c>
      <c r="P94" s="14">
        <f t="shared" si="19"/>
        <v>1.3762369197103916</v>
      </c>
      <c r="Q94" s="13">
        <f t="shared" si="20"/>
        <v>2672.9010000000017</v>
      </c>
      <c r="R94">
        <f t="shared" si="21"/>
        <v>0.16343335944247106</v>
      </c>
      <c r="S94" s="5">
        <f t="shared" si="22"/>
        <v>0.1</v>
      </c>
      <c r="T94">
        <f t="shared" si="23"/>
        <v>1.6343335944247108E-2</v>
      </c>
    </row>
    <row r="95" spans="1:20" ht="12.95" customHeight="1" x14ac:dyDescent="0.2">
      <c r="A95" s="125" t="s">
        <v>517</v>
      </c>
      <c r="B95" s="71" t="s">
        <v>236</v>
      </c>
      <c r="C95" s="189">
        <v>17777.358</v>
      </c>
      <c r="D95" s="189" t="s">
        <v>370</v>
      </c>
      <c r="E95">
        <f t="shared" si="14"/>
        <v>-7618.7027086319904</v>
      </c>
      <c r="F95" s="127">
        <f t="shared" si="15"/>
        <v>-7619</v>
      </c>
      <c r="G95">
        <f t="shared" si="16"/>
        <v>0.98273360000166576</v>
      </c>
      <c r="I95">
        <f t="shared" si="17"/>
        <v>0.98273360000166576</v>
      </c>
      <c r="O95">
        <f t="shared" ca="1" si="18"/>
        <v>-0.88906172613718892</v>
      </c>
      <c r="P95" s="14">
        <f t="shared" si="19"/>
        <v>1.3666215543817881</v>
      </c>
      <c r="Q95" s="13">
        <f t="shared" si="20"/>
        <v>2758.8580000000002</v>
      </c>
      <c r="R95">
        <f t="shared" si="21"/>
        <v>0.1473699615181549</v>
      </c>
      <c r="S95" s="5">
        <f t="shared" si="22"/>
        <v>0.1</v>
      </c>
      <c r="T95">
        <f t="shared" si="23"/>
        <v>1.4736996151815491E-2</v>
      </c>
    </row>
    <row r="96" spans="1:20" ht="12.95" customHeight="1" x14ac:dyDescent="0.2">
      <c r="A96" s="125" t="s">
        <v>604</v>
      </c>
      <c r="B96" s="71" t="s">
        <v>236</v>
      </c>
      <c r="C96" s="189">
        <v>17830.246999999999</v>
      </c>
      <c r="D96" s="189" t="s">
        <v>370</v>
      </c>
      <c r="E96">
        <f t="shared" si="14"/>
        <v>-7602.7030082425572</v>
      </c>
      <c r="F96" s="127">
        <f t="shared" si="15"/>
        <v>-7603</v>
      </c>
      <c r="G96">
        <f t="shared" si="16"/>
        <v>0.9817432000018016</v>
      </c>
      <c r="I96">
        <f t="shared" si="17"/>
        <v>0.9817432000018016</v>
      </c>
      <c r="O96">
        <f t="shared" ca="1" si="18"/>
        <v>-0.88727267861758241</v>
      </c>
      <c r="P96" s="14">
        <f t="shared" si="19"/>
        <v>1.3607211699571828</v>
      </c>
      <c r="Q96" s="13">
        <f t="shared" si="20"/>
        <v>2811.7469999999994</v>
      </c>
      <c r="R96">
        <f t="shared" si="21"/>
        <v>0.14362430171150184</v>
      </c>
      <c r="S96" s="5">
        <f t="shared" si="22"/>
        <v>0.1</v>
      </c>
      <c r="T96">
        <f t="shared" si="23"/>
        <v>1.4362430171150185E-2</v>
      </c>
    </row>
    <row r="97" spans="1:20" ht="12.95" customHeight="1" x14ac:dyDescent="0.2">
      <c r="A97" s="125" t="s">
        <v>604</v>
      </c>
      <c r="B97" s="71" t="s">
        <v>236</v>
      </c>
      <c r="C97" s="189">
        <v>17833.531999999999</v>
      </c>
      <c r="D97" s="189" t="s">
        <v>370</v>
      </c>
      <c r="E97">
        <f t="shared" si="14"/>
        <v>-7601.7092474269002</v>
      </c>
      <c r="F97" s="127">
        <f t="shared" si="15"/>
        <v>-7602</v>
      </c>
      <c r="G97">
        <f t="shared" si="16"/>
        <v>0.96111880000171368</v>
      </c>
      <c r="I97">
        <f t="shared" si="17"/>
        <v>0.96111880000171368</v>
      </c>
      <c r="O97">
        <f t="shared" ca="1" si="18"/>
        <v>-0.88716086314760711</v>
      </c>
      <c r="P97" s="14">
        <f t="shared" si="19"/>
        <v>1.3603528200065209</v>
      </c>
      <c r="Q97" s="13">
        <f t="shared" si="20"/>
        <v>2815.0319999999992</v>
      </c>
      <c r="R97">
        <f t="shared" si="21"/>
        <v>0.15938780272919884</v>
      </c>
      <c r="S97" s="5">
        <f t="shared" si="22"/>
        <v>0.1</v>
      </c>
      <c r="T97">
        <f t="shared" si="23"/>
        <v>1.5938780272919884E-2</v>
      </c>
    </row>
    <row r="98" spans="1:20" ht="12.95" customHeight="1" x14ac:dyDescent="0.2">
      <c r="A98" s="125" t="s">
        <v>604</v>
      </c>
      <c r="B98" s="71" t="s">
        <v>236</v>
      </c>
      <c r="C98" s="189">
        <v>17853.382000000001</v>
      </c>
      <c r="D98" s="189" t="s">
        <v>370</v>
      </c>
      <c r="E98">
        <f t="shared" si="14"/>
        <v>-7595.7043304738427</v>
      </c>
      <c r="F98" s="127">
        <f t="shared" si="15"/>
        <v>-7596</v>
      </c>
      <c r="G98">
        <f t="shared" si="16"/>
        <v>0.97737240000424208</v>
      </c>
      <c r="I98">
        <f t="shared" si="17"/>
        <v>0.97737240000424208</v>
      </c>
      <c r="O98">
        <f t="shared" ca="1" si="18"/>
        <v>-0.88648997032775467</v>
      </c>
      <c r="P98" s="14">
        <f t="shared" si="19"/>
        <v>1.3581437680194199</v>
      </c>
      <c r="Q98" s="13">
        <f t="shared" si="20"/>
        <v>2834.8820000000014</v>
      </c>
      <c r="R98">
        <f t="shared" si="21"/>
        <v>0.14498683470015</v>
      </c>
      <c r="S98" s="5">
        <f t="shared" si="22"/>
        <v>0.1</v>
      </c>
      <c r="T98">
        <f t="shared" si="23"/>
        <v>1.4498683470015001E-2</v>
      </c>
    </row>
    <row r="99" spans="1:20" ht="12.95" customHeight="1" x14ac:dyDescent="0.2">
      <c r="A99" s="125" t="s">
        <v>604</v>
      </c>
      <c r="B99" s="71" t="s">
        <v>236</v>
      </c>
      <c r="C99" s="189">
        <v>17863.302</v>
      </c>
      <c r="D99" s="189" t="s">
        <v>370</v>
      </c>
      <c r="E99">
        <f t="shared" si="14"/>
        <v>-7592.7033845708538</v>
      </c>
      <c r="F99" s="127">
        <f t="shared" si="15"/>
        <v>-7593</v>
      </c>
      <c r="G99">
        <f t="shared" si="16"/>
        <v>0.98049919999903068</v>
      </c>
      <c r="I99">
        <f t="shared" si="17"/>
        <v>0.98049919999903068</v>
      </c>
      <c r="O99">
        <f t="shared" ca="1" si="18"/>
        <v>-0.88615452391782856</v>
      </c>
      <c r="P99" s="14">
        <f t="shared" si="19"/>
        <v>1.3570399155581427</v>
      </c>
      <c r="Q99" s="13">
        <f t="shared" si="20"/>
        <v>2844.8019999999997</v>
      </c>
      <c r="R99">
        <f t="shared" si="21"/>
        <v>0.14178291047376815</v>
      </c>
      <c r="S99" s="5">
        <f t="shared" si="22"/>
        <v>0.1</v>
      </c>
      <c r="T99">
        <f t="shared" si="23"/>
        <v>1.4178291047376815E-2</v>
      </c>
    </row>
    <row r="100" spans="1:20" ht="12.95" customHeight="1" x14ac:dyDescent="0.2">
      <c r="A100" s="125" t="s">
        <v>604</v>
      </c>
      <c r="B100" s="71" t="s">
        <v>236</v>
      </c>
      <c r="C100" s="189">
        <v>17916.199000000001</v>
      </c>
      <c r="D100" s="189" t="s">
        <v>370</v>
      </c>
      <c r="E100">
        <f t="shared" si="14"/>
        <v>-7576.7012640637568</v>
      </c>
      <c r="F100" s="127">
        <f t="shared" si="15"/>
        <v>-7577</v>
      </c>
      <c r="G100">
        <f t="shared" si="16"/>
        <v>0.98750880000079633</v>
      </c>
      <c r="I100">
        <f t="shared" si="17"/>
        <v>0.98750880000079633</v>
      </c>
      <c r="O100">
        <f t="shared" ca="1" si="18"/>
        <v>-0.88436547639822205</v>
      </c>
      <c r="P100" s="14">
        <f t="shared" si="19"/>
        <v>1.3511602859058198</v>
      </c>
      <c r="Q100" s="13">
        <f t="shared" si="20"/>
        <v>2897.6990000000005</v>
      </c>
      <c r="R100">
        <f t="shared" si="21"/>
        <v>0.1322424032009315</v>
      </c>
      <c r="S100" s="5">
        <f t="shared" si="22"/>
        <v>0.1</v>
      </c>
      <c r="T100">
        <f t="shared" si="23"/>
        <v>1.3224240320093152E-2</v>
      </c>
    </row>
    <row r="101" spans="1:20" ht="12.95" customHeight="1" x14ac:dyDescent="0.2">
      <c r="A101" s="125" t="s">
        <v>378</v>
      </c>
      <c r="B101" s="71" t="s">
        <v>236</v>
      </c>
      <c r="C101" s="189">
        <v>17955.829000000002</v>
      </c>
      <c r="D101" s="189" t="s">
        <v>370</v>
      </c>
      <c r="E101">
        <f t="shared" si="14"/>
        <v>-7564.7126061871995</v>
      </c>
      <c r="F101" s="127">
        <f t="shared" si="15"/>
        <v>-7565</v>
      </c>
      <c r="G101">
        <f t="shared" si="16"/>
        <v>0.95001600000250619</v>
      </c>
      <c r="I101">
        <f t="shared" si="17"/>
        <v>0.95001600000250619</v>
      </c>
      <c r="O101">
        <f t="shared" ca="1" si="18"/>
        <v>-0.88302369075851717</v>
      </c>
      <c r="P101" s="14">
        <f t="shared" si="19"/>
        <v>1.3467589454015376</v>
      </c>
      <c r="Q101" s="13">
        <f t="shared" si="20"/>
        <v>2937.3290000000015</v>
      </c>
      <c r="R101">
        <f t="shared" si="21"/>
        <v>0.15740496472389884</v>
      </c>
      <c r="S101" s="5">
        <f t="shared" si="22"/>
        <v>0.1</v>
      </c>
      <c r="T101">
        <f t="shared" si="23"/>
        <v>1.5740496472389884E-2</v>
      </c>
    </row>
    <row r="102" spans="1:20" ht="12.95" customHeight="1" x14ac:dyDescent="0.2">
      <c r="A102" s="125" t="s">
        <v>604</v>
      </c>
      <c r="B102" s="71" t="s">
        <v>236</v>
      </c>
      <c r="C102" s="189">
        <v>17995.522000000001</v>
      </c>
      <c r="D102" s="189" t="s">
        <v>370</v>
      </c>
      <c r="E102">
        <f t="shared" si="14"/>
        <v>-7552.7048898840403</v>
      </c>
      <c r="F102" s="127">
        <f t="shared" si="15"/>
        <v>-7553</v>
      </c>
      <c r="G102">
        <f t="shared" si="16"/>
        <v>0.97552320000249892</v>
      </c>
      <c r="I102">
        <f t="shared" si="17"/>
        <v>0.97552320000249892</v>
      </c>
      <c r="O102">
        <f t="shared" ca="1" si="18"/>
        <v>-0.8816819051188125</v>
      </c>
      <c r="P102" s="14">
        <f t="shared" si="19"/>
        <v>1.3423647892415069</v>
      </c>
      <c r="Q102" s="13">
        <f t="shared" si="20"/>
        <v>2977.0220000000008</v>
      </c>
      <c r="R102">
        <f t="shared" si="21"/>
        <v>0.13457275159540108</v>
      </c>
      <c r="S102" s="5">
        <f t="shared" si="22"/>
        <v>0.1</v>
      </c>
      <c r="T102">
        <f t="shared" si="23"/>
        <v>1.3457275159540108E-2</v>
      </c>
    </row>
    <row r="103" spans="1:20" ht="12.95" customHeight="1" x14ac:dyDescent="0.2">
      <c r="A103" s="125" t="s">
        <v>507</v>
      </c>
      <c r="B103" s="71" t="s">
        <v>236</v>
      </c>
      <c r="C103" s="189">
        <v>18038.48</v>
      </c>
      <c r="D103" s="189" t="s">
        <v>370</v>
      </c>
      <c r="E103">
        <f t="shared" si="14"/>
        <v>-7539.7094630593847</v>
      </c>
      <c r="F103" s="127">
        <f t="shared" si="15"/>
        <v>-7540</v>
      </c>
      <c r="G103">
        <f t="shared" si="16"/>
        <v>0.96040600000196719</v>
      </c>
      <c r="I103">
        <f t="shared" si="17"/>
        <v>0.96040600000196719</v>
      </c>
      <c r="O103">
        <f t="shared" ca="1" si="18"/>
        <v>-0.8802283040091321</v>
      </c>
      <c r="P103" s="14">
        <f t="shared" si="19"/>
        <v>1.3376125607343963</v>
      </c>
      <c r="Q103" s="13">
        <f t="shared" si="20"/>
        <v>3019.9799999999996</v>
      </c>
      <c r="R103">
        <f t="shared" si="21"/>
        <v>0.14228478945958772</v>
      </c>
      <c r="S103" s="5">
        <f t="shared" si="22"/>
        <v>0.1</v>
      </c>
      <c r="T103">
        <f t="shared" si="23"/>
        <v>1.4228478945958772E-2</v>
      </c>
    </row>
    <row r="104" spans="1:20" ht="12.95" customHeight="1" x14ac:dyDescent="0.2">
      <c r="A104" s="125" t="s">
        <v>604</v>
      </c>
      <c r="B104" s="71" t="s">
        <v>236</v>
      </c>
      <c r="C104" s="189">
        <v>18071.548999999999</v>
      </c>
      <c r="D104" s="189" t="s">
        <v>370</v>
      </c>
      <c r="E104">
        <f t="shared" si="14"/>
        <v>-7529.7056041817696</v>
      </c>
      <c r="F104" s="127">
        <f t="shared" si="15"/>
        <v>-7530</v>
      </c>
      <c r="G104">
        <f t="shared" si="16"/>
        <v>0.97316199999841047</v>
      </c>
      <c r="I104">
        <f t="shared" si="17"/>
        <v>0.97316199999841047</v>
      </c>
      <c r="O104">
        <f t="shared" ca="1" si="18"/>
        <v>-0.87911014930937825</v>
      </c>
      <c r="P104" s="14">
        <f t="shared" si="19"/>
        <v>1.3339627378414565</v>
      </c>
      <c r="Q104" s="13">
        <f t="shared" si="20"/>
        <v>3053.0489999999991</v>
      </c>
      <c r="R104">
        <f t="shared" si="21"/>
        <v>0.13017717242808641</v>
      </c>
      <c r="S104" s="5">
        <f t="shared" si="22"/>
        <v>0.1</v>
      </c>
      <c r="T104">
        <f t="shared" si="23"/>
        <v>1.3017717242808641E-2</v>
      </c>
    </row>
    <row r="105" spans="1:20" ht="12.95" customHeight="1" x14ac:dyDescent="0.2">
      <c r="A105" s="125" t="s">
        <v>604</v>
      </c>
      <c r="B105" s="71" t="s">
        <v>236</v>
      </c>
      <c r="C105" s="189">
        <v>18081.455000000002</v>
      </c>
      <c r="D105" s="189" t="s">
        <v>370</v>
      </c>
      <c r="E105">
        <f t="shared" si="14"/>
        <v>-7526.7088934846915</v>
      </c>
      <c r="F105" s="127">
        <f t="shared" si="15"/>
        <v>-7527</v>
      </c>
      <c r="G105">
        <f t="shared" si="16"/>
        <v>0.96228880000126082</v>
      </c>
      <c r="I105">
        <f t="shared" si="17"/>
        <v>0.96228880000126082</v>
      </c>
      <c r="O105">
        <f t="shared" ca="1" si="18"/>
        <v>-0.87877470289945192</v>
      </c>
      <c r="P105" s="14">
        <f t="shared" si="19"/>
        <v>1.3328687638535255</v>
      </c>
      <c r="Q105" s="13">
        <f t="shared" si="20"/>
        <v>3062.9550000000017</v>
      </c>
      <c r="R105">
        <f t="shared" si="21"/>
        <v>0.13732950960874579</v>
      </c>
      <c r="S105" s="5">
        <f t="shared" si="22"/>
        <v>0.1</v>
      </c>
      <c r="T105">
        <f t="shared" si="23"/>
        <v>1.373295096087458E-2</v>
      </c>
    </row>
    <row r="106" spans="1:20" ht="12.95" customHeight="1" x14ac:dyDescent="0.2">
      <c r="A106" s="125" t="s">
        <v>604</v>
      </c>
      <c r="B106" s="71" t="s">
        <v>236</v>
      </c>
      <c r="C106" s="189">
        <v>18104.599999999999</v>
      </c>
      <c r="D106" s="189" t="s">
        <v>370</v>
      </c>
      <c r="E106">
        <f t="shared" si="14"/>
        <v>-7519.7071905688981</v>
      </c>
      <c r="F106" s="127">
        <f t="shared" si="15"/>
        <v>-7520</v>
      </c>
      <c r="G106">
        <f t="shared" si="16"/>
        <v>0.96791799999846262</v>
      </c>
      <c r="I106">
        <f t="shared" si="17"/>
        <v>0.96791799999846262</v>
      </c>
      <c r="O106">
        <f t="shared" ca="1" si="18"/>
        <v>-0.87799199460962418</v>
      </c>
      <c r="P106" s="14">
        <f t="shared" si="19"/>
        <v>1.3303179040764694</v>
      </c>
      <c r="Q106" s="13">
        <f t="shared" si="20"/>
        <v>3086.0999999999985</v>
      </c>
      <c r="R106">
        <f t="shared" si="21"/>
        <v>0.13133369047574855</v>
      </c>
      <c r="S106" s="5">
        <f t="shared" si="22"/>
        <v>0.1</v>
      </c>
      <c r="T106">
        <f t="shared" si="23"/>
        <v>1.3133369047574856E-2</v>
      </c>
    </row>
    <row r="107" spans="1:20" ht="12.95" customHeight="1" x14ac:dyDescent="0.2">
      <c r="A107" s="125" t="s">
        <v>604</v>
      </c>
      <c r="B107" s="71" t="s">
        <v>236</v>
      </c>
      <c r="C107" s="189">
        <v>18137.646000000001</v>
      </c>
      <c r="D107" s="189" t="s">
        <v>370</v>
      </c>
      <c r="E107">
        <f t="shared" si="14"/>
        <v>-7509.7102895295657</v>
      </c>
      <c r="F107" s="127">
        <f t="shared" si="15"/>
        <v>-7510</v>
      </c>
      <c r="G107">
        <f t="shared" si="16"/>
        <v>0.95767400000113412</v>
      </c>
      <c r="I107">
        <f t="shared" si="17"/>
        <v>0.95767400000113412</v>
      </c>
      <c r="O107">
        <f t="shared" ca="1" si="18"/>
        <v>-0.87687383990987011</v>
      </c>
      <c r="P107" s="14">
        <f t="shared" si="19"/>
        <v>1.3266780594394345</v>
      </c>
      <c r="Q107" s="13">
        <f t="shared" si="20"/>
        <v>3119.1460000000006</v>
      </c>
      <c r="R107">
        <f t="shared" si="21"/>
        <v>0.13616399588194472</v>
      </c>
      <c r="S107" s="5">
        <f t="shared" si="22"/>
        <v>0.1</v>
      </c>
      <c r="T107">
        <f t="shared" si="23"/>
        <v>1.3616399588194474E-2</v>
      </c>
    </row>
    <row r="108" spans="1:20" ht="12.95" customHeight="1" x14ac:dyDescent="0.2">
      <c r="A108" s="125" t="s">
        <v>604</v>
      </c>
      <c r="B108" s="71" t="s">
        <v>236</v>
      </c>
      <c r="C108" s="189">
        <v>18147.569</v>
      </c>
      <c r="D108" s="189" t="s">
        <v>370</v>
      </c>
      <c r="E108">
        <f t="shared" si="14"/>
        <v>-7506.7084360824538</v>
      </c>
      <c r="F108" s="127">
        <f t="shared" si="15"/>
        <v>-7507</v>
      </c>
      <c r="G108">
        <f t="shared" si="16"/>
        <v>0.96380080000017188</v>
      </c>
      <c r="I108">
        <f t="shared" si="17"/>
        <v>0.96380080000017188</v>
      </c>
      <c r="O108">
        <f t="shared" ca="1" si="18"/>
        <v>-0.876538393499944</v>
      </c>
      <c r="P108" s="14">
        <f t="shared" si="19"/>
        <v>1.3255870789282747</v>
      </c>
      <c r="Q108" s="13">
        <f t="shared" si="20"/>
        <v>3129.0689999999995</v>
      </c>
      <c r="R108">
        <f t="shared" si="21"/>
        <v>0.13088931162064299</v>
      </c>
      <c r="S108" s="5">
        <f t="shared" si="22"/>
        <v>0.1</v>
      </c>
      <c r="T108">
        <f t="shared" si="23"/>
        <v>1.3088931162064299E-2</v>
      </c>
    </row>
    <row r="109" spans="1:20" ht="12.95" customHeight="1" x14ac:dyDescent="0.2">
      <c r="A109" s="125" t="s">
        <v>604</v>
      </c>
      <c r="B109" s="71" t="s">
        <v>236</v>
      </c>
      <c r="C109" s="189">
        <v>18157.494999999999</v>
      </c>
      <c r="D109" s="189" t="s">
        <v>370</v>
      </c>
      <c r="E109">
        <f t="shared" si="14"/>
        <v>-7503.705675091217</v>
      </c>
      <c r="F109" s="127">
        <f t="shared" si="15"/>
        <v>-7504</v>
      </c>
      <c r="G109">
        <f t="shared" si="16"/>
        <v>0.97292759999982081</v>
      </c>
      <c r="I109">
        <f t="shared" si="17"/>
        <v>0.97292759999982081</v>
      </c>
      <c r="O109">
        <f t="shared" ca="1" si="18"/>
        <v>-0.87620294709001767</v>
      </c>
      <c r="P109" s="14">
        <f t="shared" si="19"/>
        <v>1.3244965474386308</v>
      </c>
      <c r="Q109" s="13">
        <f t="shared" si="20"/>
        <v>3138.994999999999</v>
      </c>
      <c r="R109">
        <f t="shared" si="21"/>
        <v>0.12360072480323271</v>
      </c>
      <c r="S109" s="5">
        <f t="shared" si="22"/>
        <v>0.1</v>
      </c>
      <c r="T109">
        <f t="shared" si="23"/>
        <v>1.2360072480323272E-2</v>
      </c>
    </row>
    <row r="110" spans="1:20" ht="12.95" customHeight="1" x14ac:dyDescent="0.2">
      <c r="A110" s="125" t="s">
        <v>604</v>
      </c>
      <c r="B110" s="71" t="s">
        <v>236</v>
      </c>
      <c r="C110" s="189">
        <v>18319.464</v>
      </c>
      <c r="D110" s="189" t="s">
        <v>370</v>
      </c>
      <c r="E110">
        <f t="shared" si="14"/>
        <v>-7454.7076703572247</v>
      </c>
      <c r="F110" s="127">
        <f t="shared" si="15"/>
        <v>-7455</v>
      </c>
      <c r="G110">
        <f t="shared" si="16"/>
        <v>0.96633199999996577</v>
      </c>
      <c r="I110">
        <f t="shared" si="17"/>
        <v>0.96633199999996577</v>
      </c>
      <c r="O110">
        <f t="shared" ca="1" si="18"/>
        <v>-0.87072398906122306</v>
      </c>
      <c r="P110" s="14">
        <f t="shared" si="19"/>
        <v>1.3067480945978924</v>
      </c>
      <c r="Q110" s="13">
        <f t="shared" si="20"/>
        <v>3300.9639999999999</v>
      </c>
      <c r="R110">
        <f t="shared" si="21"/>
        <v>0.11588311746130454</v>
      </c>
      <c r="S110" s="5">
        <f t="shared" si="22"/>
        <v>0.1</v>
      </c>
      <c r="T110">
        <f t="shared" si="23"/>
        <v>1.1588311746130455E-2</v>
      </c>
    </row>
    <row r="111" spans="1:20" ht="12.95" customHeight="1" x14ac:dyDescent="0.2">
      <c r="A111" s="125" t="s">
        <v>604</v>
      </c>
      <c r="B111" s="71" t="s">
        <v>236</v>
      </c>
      <c r="C111" s="189">
        <v>18332.678</v>
      </c>
      <c r="D111" s="189" t="s">
        <v>370</v>
      </c>
      <c r="E111">
        <f t="shared" si="14"/>
        <v>-7450.7102410062071</v>
      </c>
      <c r="F111" s="127">
        <f t="shared" si="15"/>
        <v>-7451</v>
      </c>
      <c r="G111">
        <f t="shared" si="16"/>
        <v>0.95783440000013798</v>
      </c>
      <c r="I111">
        <f t="shared" si="17"/>
        <v>0.95783440000013798</v>
      </c>
      <c r="O111">
        <f t="shared" ca="1" si="18"/>
        <v>-0.87027672718132143</v>
      </c>
      <c r="P111" s="14">
        <f t="shared" si="19"/>
        <v>1.3053045297804005</v>
      </c>
      <c r="Q111" s="13">
        <f t="shared" si="20"/>
        <v>3314.1779999999999</v>
      </c>
      <c r="R111">
        <f t="shared" si="21"/>
        <v>0.12073549108951245</v>
      </c>
      <c r="S111" s="5">
        <f t="shared" si="22"/>
        <v>0.1</v>
      </c>
      <c r="T111">
        <f t="shared" si="23"/>
        <v>1.2073549108951247E-2</v>
      </c>
    </row>
    <row r="112" spans="1:20" ht="12.95" customHeight="1" x14ac:dyDescent="0.2">
      <c r="A112" s="125" t="s">
        <v>604</v>
      </c>
      <c r="B112" s="71" t="s">
        <v>236</v>
      </c>
      <c r="C112" s="189">
        <v>18385.573</v>
      </c>
      <c r="D112" s="189" t="s">
        <v>370</v>
      </c>
      <c r="E112">
        <f t="shared" si="14"/>
        <v>-7434.708725528526</v>
      </c>
      <c r="F112" s="127">
        <f t="shared" si="15"/>
        <v>-7435</v>
      </c>
      <c r="G112">
        <f t="shared" si="16"/>
        <v>0.96284400000149617</v>
      </c>
      <c r="I112">
        <f t="shared" si="17"/>
        <v>0.96284400000149617</v>
      </c>
      <c r="O112">
        <f t="shared" ca="1" si="18"/>
        <v>-0.86848767966171514</v>
      </c>
      <c r="P112" s="14">
        <f t="shared" si="19"/>
        <v>1.2995382531151567</v>
      </c>
      <c r="Q112" s="13">
        <f t="shared" si="20"/>
        <v>3367.0730000000003</v>
      </c>
      <c r="R112">
        <f t="shared" si="21"/>
        <v>0.1133630200797657</v>
      </c>
      <c r="S112" s="5">
        <f t="shared" si="22"/>
        <v>0.1</v>
      </c>
      <c r="T112">
        <f t="shared" si="23"/>
        <v>1.133630200797657E-2</v>
      </c>
    </row>
    <row r="113" spans="1:20" ht="12.95" customHeight="1" x14ac:dyDescent="0.2">
      <c r="A113" s="125" t="s">
        <v>604</v>
      </c>
      <c r="B113" s="71" t="s">
        <v>236</v>
      </c>
      <c r="C113" s="189">
        <v>18405.396000000001</v>
      </c>
      <c r="D113" s="189" t="s">
        <v>370</v>
      </c>
      <c r="E113">
        <f t="shared" si="14"/>
        <v>-7428.711976472584</v>
      </c>
      <c r="F113" s="127">
        <f t="shared" si="15"/>
        <v>-7429</v>
      </c>
      <c r="G113">
        <f t="shared" si="16"/>
        <v>0.95209760000216193</v>
      </c>
      <c r="I113">
        <f t="shared" si="17"/>
        <v>0.95209760000216193</v>
      </c>
      <c r="O113">
        <f t="shared" ca="1" si="18"/>
        <v>-0.8678167868418627</v>
      </c>
      <c r="P113" s="14">
        <f t="shared" si="19"/>
        <v>1.297379192190139</v>
      </c>
      <c r="Q113" s="13">
        <f t="shared" si="20"/>
        <v>3386.8960000000006</v>
      </c>
      <c r="R113">
        <f t="shared" si="21"/>
        <v>0.1192193779038645</v>
      </c>
      <c r="S113" s="5">
        <f t="shared" si="22"/>
        <v>0.1</v>
      </c>
      <c r="T113">
        <f t="shared" si="23"/>
        <v>1.1921937790386451E-2</v>
      </c>
    </row>
    <row r="114" spans="1:20" ht="12.95" customHeight="1" x14ac:dyDescent="0.2">
      <c r="A114" s="125" t="s">
        <v>549</v>
      </c>
      <c r="B114" s="71" t="s">
        <v>236</v>
      </c>
      <c r="C114" s="189">
        <v>18408.703000000001</v>
      </c>
      <c r="D114" s="189" t="s">
        <v>370</v>
      </c>
      <c r="E114">
        <f t="shared" si="14"/>
        <v>-7427.7115603333514</v>
      </c>
      <c r="F114" s="127">
        <f t="shared" si="15"/>
        <v>-7428</v>
      </c>
      <c r="G114">
        <f t="shared" si="16"/>
        <v>0.95347320000291802</v>
      </c>
      <c r="I114">
        <f t="shared" si="17"/>
        <v>0.95347320000291802</v>
      </c>
      <c r="O114">
        <f t="shared" ca="1" si="18"/>
        <v>-0.86770497137188718</v>
      </c>
      <c r="P114" s="14">
        <f t="shared" si="19"/>
        <v>1.2970195233221142</v>
      </c>
      <c r="Q114" s="13">
        <f t="shared" si="20"/>
        <v>3390.2030000000013</v>
      </c>
      <c r="R114">
        <f t="shared" si="21"/>
        <v>0.1180240762661377</v>
      </c>
      <c r="S114" s="5">
        <f t="shared" si="22"/>
        <v>0.1</v>
      </c>
      <c r="T114">
        <f t="shared" si="23"/>
        <v>1.180240762661377E-2</v>
      </c>
    </row>
    <row r="115" spans="1:20" ht="12.95" customHeight="1" x14ac:dyDescent="0.2">
      <c r="A115" s="125" t="s">
        <v>378</v>
      </c>
      <c r="B115" s="71" t="s">
        <v>236</v>
      </c>
      <c r="C115" s="189">
        <v>18438.445</v>
      </c>
      <c r="D115" s="189" t="s">
        <v>370</v>
      </c>
      <c r="E115">
        <f t="shared" si="14"/>
        <v>-7418.7141678891285</v>
      </c>
      <c r="F115" s="127">
        <f t="shared" si="15"/>
        <v>-7419</v>
      </c>
      <c r="G115">
        <f t="shared" si="16"/>
        <v>0.94485360000180663</v>
      </c>
      <c r="I115">
        <f t="shared" si="17"/>
        <v>0.94485360000180663</v>
      </c>
      <c r="O115">
        <f t="shared" ca="1" si="18"/>
        <v>-0.86669863214210863</v>
      </c>
      <c r="P115" s="14">
        <f t="shared" si="19"/>
        <v>1.2937847486174712</v>
      </c>
      <c r="Q115" s="13">
        <f t="shared" si="20"/>
        <v>3419.9449999999997</v>
      </c>
      <c r="R115">
        <f t="shared" si="21"/>
        <v>0.12175294647424698</v>
      </c>
      <c r="S115" s="5">
        <f t="shared" si="22"/>
        <v>0.1</v>
      </c>
      <c r="T115">
        <f t="shared" si="23"/>
        <v>1.2175294647424699E-2</v>
      </c>
    </row>
    <row r="116" spans="1:20" ht="12.95" customHeight="1" x14ac:dyDescent="0.2">
      <c r="A116" s="125" t="s">
        <v>549</v>
      </c>
      <c r="B116" s="71" t="s">
        <v>236</v>
      </c>
      <c r="C116" s="189">
        <v>18438.449000000001</v>
      </c>
      <c r="D116" s="189" t="s">
        <v>370</v>
      </c>
      <c r="E116">
        <f t="shared" si="14"/>
        <v>-7418.7129578302965</v>
      </c>
      <c r="F116" s="127">
        <f t="shared" si="15"/>
        <v>-7419</v>
      </c>
      <c r="G116">
        <f t="shared" si="16"/>
        <v>0.94885360000262153</v>
      </c>
      <c r="I116">
        <f t="shared" si="17"/>
        <v>0.94885360000262153</v>
      </c>
      <c r="O116">
        <f t="shared" ca="1" si="18"/>
        <v>-0.86669863214210863</v>
      </c>
      <c r="P116" s="14">
        <f t="shared" si="19"/>
        <v>1.2937847486174712</v>
      </c>
      <c r="Q116" s="13">
        <f t="shared" si="20"/>
        <v>3419.9490000000005</v>
      </c>
      <c r="R116">
        <f t="shared" si="21"/>
        <v>0.11897749728475948</v>
      </c>
      <c r="S116" s="5">
        <f t="shared" si="22"/>
        <v>0.1</v>
      </c>
      <c r="T116">
        <f t="shared" si="23"/>
        <v>1.1897749728475949E-2</v>
      </c>
    </row>
    <row r="117" spans="1:20" ht="12.95" customHeight="1" x14ac:dyDescent="0.2">
      <c r="A117" s="125" t="s">
        <v>604</v>
      </c>
      <c r="B117" s="71" t="s">
        <v>236</v>
      </c>
      <c r="C117" s="189">
        <v>18451.672999999999</v>
      </c>
      <c r="D117" s="189" t="s">
        <v>370</v>
      </c>
      <c r="E117">
        <f t="shared" si="14"/>
        <v>-7414.7125033322</v>
      </c>
      <c r="F117" s="127">
        <f t="shared" ref="F117:F148" si="24">+ROUND(2*E117,0)/2-0.5</f>
        <v>-7415</v>
      </c>
      <c r="G117">
        <f t="shared" si="16"/>
        <v>0.95035600000119302</v>
      </c>
      <c r="I117">
        <f t="shared" ref="I117:I148" si="25">G117</f>
        <v>0.95035600000119302</v>
      </c>
      <c r="O117">
        <f t="shared" ca="1" si="18"/>
        <v>-0.866251370262207</v>
      </c>
      <c r="P117" s="14">
        <f t="shared" si="19"/>
        <v>1.2923483681442309</v>
      </c>
      <c r="Q117" s="13">
        <f t="shared" si="20"/>
        <v>3433.1729999999989</v>
      </c>
      <c r="R117">
        <f t="shared" si="21"/>
        <v>0.11695877986808317</v>
      </c>
      <c r="S117" s="5">
        <f t="shared" ref="S117:S148" si="26">S$16</f>
        <v>0.1</v>
      </c>
      <c r="T117">
        <f t="shared" si="23"/>
        <v>1.1695877986808318E-2</v>
      </c>
    </row>
    <row r="118" spans="1:20" ht="12.95" customHeight="1" x14ac:dyDescent="0.2">
      <c r="A118" s="125" t="s">
        <v>549</v>
      </c>
      <c r="B118" s="71" t="s">
        <v>236</v>
      </c>
      <c r="C118" s="189">
        <v>18451.675999999999</v>
      </c>
      <c r="D118" s="189" t="s">
        <v>370</v>
      </c>
      <c r="E118">
        <f t="shared" si="14"/>
        <v>-7414.7115957880751</v>
      </c>
      <c r="F118" s="127">
        <f t="shared" si="24"/>
        <v>-7415</v>
      </c>
      <c r="G118">
        <f t="shared" si="16"/>
        <v>0.9533560000018042</v>
      </c>
      <c r="I118">
        <f t="shared" si="25"/>
        <v>0.9533560000018042</v>
      </c>
      <c r="O118">
        <f t="shared" ca="1" si="18"/>
        <v>-0.866251370262207</v>
      </c>
      <c r="P118" s="14">
        <f t="shared" si="19"/>
        <v>1.2923483681442309</v>
      </c>
      <c r="Q118" s="13">
        <f t="shared" si="20"/>
        <v>3433.1759999999995</v>
      </c>
      <c r="R118">
        <f t="shared" si="21"/>
        <v>0.11491582565881057</v>
      </c>
      <c r="S118" s="5">
        <f t="shared" si="26"/>
        <v>0.1</v>
      </c>
      <c r="T118">
        <f t="shared" si="23"/>
        <v>1.1491582565881057E-2</v>
      </c>
    </row>
    <row r="119" spans="1:20" ht="12.95" customHeight="1" x14ac:dyDescent="0.2">
      <c r="A119" s="125" t="s">
        <v>549</v>
      </c>
      <c r="B119" s="71" t="s">
        <v>236</v>
      </c>
      <c r="C119" s="189">
        <v>18474.812000000002</v>
      </c>
      <c r="D119" s="189" t="s">
        <v>370</v>
      </c>
      <c r="E119">
        <f t="shared" si="14"/>
        <v>-7407.7126155046526</v>
      </c>
      <c r="F119" s="127">
        <f t="shared" si="24"/>
        <v>-7408</v>
      </c>
      <c r="G119">
        <f t="shared" si="16"/>
        <v>0.94998520000444842</v>
      </c>
      <c r="I119">
        <f t="shared" si="25"/>
        <v>0.94998520000444842</v>
      </c>
      <c r="O119">
        <f t="shared" ca="1" si="18"/>
        <v>-0.86546866197237926</v>
      </c>
      <c r="P119" s="14">
        <f t="shared" si="19"/>
        <v>1.2898366231303218</v>
      </c>
      <c r="Q119" s="13">
        <f t="shared" si="20"/>
        <v>3456.3120000000017</v>
      </c>
      <c r="R119">
        <f t="shared" si="21"/>
        <v>0.11549898980068141</v>
      </c>
      <c r="S119" s="5">
        <f t="shared" si="26"/>
        <v>0.1</v>
      </c>
      <c r="T119">
        <f t="shared" si="23"/>
        <v>1.1549898980068141E-2</v>
      </c>
    </row>
    <row r="120" spans="1:20" ht="12.95" customHeight="1" x14ac:dyDescent="0.2">
      <c r="A120" s="125" t="s">
        <v>604</v>
      </c>
      <c r="B120" s="71" t="s">
        <v>236</v>
      </c>
      <c r="C120" s="189">
        <v>18514.476999999999</v>
      </c>
      <c r="D120" s="189" t="s">
        <v>370</v>
      </c>
      <c r="E120">
        <f t="shared" si="14"/>
        <v>-7395.7133696133169</v>
      </c>
      <c r="F120" s="127">
        <f t="shared" si="24"/>
        <v>-7396</v>
      </c>
      <c r="G120">
        <f t="shared" si="16"/>
        <v>0.9474923999987368</v>
      </c>
      <c r="I120">
        <f t="shared" si="25"/>
        <v>0.9474923999987368</v>
      </c>
      <c r="O120">
        <f t="shared" ca="1" si="18"/>
        <v>-0.86412687633267438</v>
      </c>
      <c r="P120" s="14">
        <f t="shared" si="19"/>
        <v>1.2855364621409149</v>
      </c>
      <c r="Q120" s="13">
        <f t="shared" si="20"/>
        <v>3495.976999999999</v>
      </c>
      <c r="R120">
        <f t="shared" si="21"/>
        <v>0.11427378794958476</v>
      </c>
      <c r="S120" s="5">
        <f t="shared" si="26"/>
        <v>0.1</v>
      </c>
      <c r="T120">
        <f t="shared" si="23"/>
        <v>1.1427378794958476E-2</v>
      </c>
    </row>
    <row r="121" spans="1:20" ht="12.95" customHeight="1" x14ac:dyDescent="0.2">
      <c r="A121" s="125" t="s">
        <v>604</v>
      </c>
      <c r="B121" s="71" t="s">
        <v>236</v>
      </c>
      <c r="C121" s="189">
        <v>18524.401999999998</v>
      </c>
      <c r="D121" s="189" t="s">
        <v>370</v>
      </c>
      <c r="E121">
        <f t="shared" si="14"/>
        <v>-7392.710911136789</v>
      </c>
      <c r="F121" s="127">
        <f t="shared" si="24"/>
        <v>-7393</v>
      </c>
      <c r="G121">
        <f t="shared" si="16"/>
        <v>0.95561919999818201</v>
      </c>
      <c r="I121">
        <f t="shared" si="25"/>
        <v>0.95561919999818201</v>
      </c>
      <c r="O121">
        <f t="shared" ca="1" si="18"/>
        <v>-0.86379142992274827</v>
      </c>
      <c r="P121" s="14">
        <f t="shared" si="19"/>
        <v>1.2844625444473525</v>
      </c>
      <c r="Q121" s="13">
        <f t="shared" si="20"/>
        <v>3505.9019999999982</v>
      </c>
      <c r="R121">
        <f t="shared" si="21"/>
        <v>0.1081379451885158</v>
      </c>
      <c r="S121" s="5">
        <f t="shared" si="26"/>
        <v>0.1</v>
      </c>
      <c r="T121">
        <f t="shared" si="23"/>
        <v>1.0813794518851581E-2</v>
      </c>
    </row>
    <row r="122" spans="1:20" ht="12.95" customHeight="1" x14ac:dyDescent="0.2">
      <c r="A122" s="125" t="s">
        <v>604</v>
      </c>
      <c r="B122" s="71" t="s">
        <v>236</v>
      </c>
      <c r="C122" s="189">
        <v>18547.524000000001</v>
      </c>
      <c r="D122" s="189" t="s">
        <v>370</v>
      </c>
      <c r="E122">
        <f t="shared" si="14"/>
        <v>-7385.7161660592765</v>
      </c>
      <c r="F122" s="127">
        <f t="shared" si="24"/>
        <v>-7386</v>
      </c>
      <c r="G122">
        <f t="shared" si="16"/>
        <v>0.93824840000161203</v>
      </c>
      <c r="I122">
        <f t="shared" si="25"/>
        <v>0.93824840000161203</v>
      </c>
      <c r="O122">
        <f t="shared" ca="1" si="18"/>
        <v>-0.86300872163292031</v>
      </c>
      <c r="P122" s="14">
        <f t="shared" si="19"/>
        <v>1.2819584826904902</v>
      </c>
      <c r="Q122" s="13">
        <f t="shared" si="20"/>
        <v>3529.0240000000013</v>
      </c>
      <c r="R122">
        <f t="shared" si="21"/>
        <v>0.11813662094199545</v>
      </c>
      <c r="S122" s="5">
        <f t="shared" si="26"/>
        <v>0.1</v>
      </c>
      <c r="T122">
        <f t="shared" si="23"/>
        <v>1.1813662094199547E-2</v>
      </c>
    </row>
    <row r="123" spans="1:20" ht="12.95" customHeight="1" x14ac:dyDescent="0.2">
      <c r="A123" s="125" t="s">
        <v>378</v>
      </c>
      <c r="B123" s="71" t="s">
        <v>236</v>
      </c>
      <c r="C123" s="189">
        <v>18547.597000000002</v>
      </c>
      <c r="D123" s="189" t="s">
        <v>370</v>
      </c>
      <c r="E123">
        <f t="shared" si="14"/>
        <v>-7385.6940824855956</v>
      </c>
      <c r="F123" s="127">
        <f t="shared" si="24"/>
        <v>-7386</v>
      </c>
      <c r="G123">
        <f t="shared" si="16"/>
        <v>1.0112484000019322</v>
      </c>
      <c r="I123">
        <f t="shared" si="25"/>
        <v>1.0112484000019322</v>
      </c>
      <c r="O123">
        <f t="shared" ca="1" si="18"/>
        <v>-0.86300872163292031</v>
      </c>
      <c r="P123" s="14">
        <f t="shared" si="19"/>
        <v>1.2819584826904902</v>
      </c>
      <c r="Q123" s="13">
        <f t="shared" si="20"/>
        <v>3529.0970000000016</v>
      </c>
      <c r="R123">
        <f t="shared" si="21"/>
        <v>7.3283948869245913E-2</v>
      </c>
      <c r="S123" s="5">
        <f t="shared" si="26"/>
        <v>0.1</v>
      </c>
      <c r="T123">
        <f t="shared" si="23"/>
        <v>7.3283948869245913E-3</v>
      </c>
    </row>
    <row r="124" spans="1:20" ht="12.95" customHeight="1" x14ac:dyDescent="0.2">
      <c r="A124" s="125" t="s">
        <v>604</v>
      </c>
      <c r="B124" s="71" t="s">
        <v>236</v>
      </c>
      <c r="C124" s="189">
        <v>18557.445</v>
      </c>
      <c r="D124" s="189" t="s">
        <v>370</v>
      </c>
      <c r="E124">
        <f t="shared" si="14"/>
        <v>-7382.7149176415805</v>
      </c>
      <c r="F124" s="127">
        <f t="shared" si="24"/>
        <v>-7383</v>
      </c>
      <c r="G124">
        <f t="shared" si="16"/>
        <v>0.94237520000024233</v>
      </c>
      <c r="I124">
        <f t="shared" si="25"/>
        <v>0.94237520000024233</v>
      </c>
      <c r="O124">
        <f t="shared" ca="1" si="18"/>
        <v>-0.8626732752229942</v>
      </c>
      <c r="P124" s="14">
        <f t="shared" si="19"/>
        <v>1.2808860617353137</v>
      </c>
      <c r="Q124" s="13">
        <f t="shared" si="20"/>
        <v>3538.9449999999997</v>
      </c>
      <c r="R124">
        <f t="shared" si="21"/>
        <v>0.11458960351262062</v>
      </c>
      <c r="S124" s="5">
        <f t="shared" si="26"/>
        <v>0.1</v>
      </c>
      <c r="T124">
        <f t="shared" si="23"/>
        <v>1.1458960351262064E-2</v>
      </c>
    </row>
    <row r="125" spans="1:20" ht="12.95" customHeight="1" x14ac:dyDescent="0.2">
      <c r="A125" s="125" t="s">
        <v>604</v>
      </c>
      <c r="B125" s="71" t="s">
        <v>236</v>
      </c>
      <c r="C125" s="189">
        <v>18570.679</v>
      </c>
      <c r="D125" s="189" t="s">
        <v>370</v>
      </c>
      <c r="E125">
        <f t="shared" si="14"/>
        <v>-7378.7114379964032</v>
      </c>
      <c r="F125" s="127">
        <f t="shared" si="24"/>
        <v>-7379</v>
      </c>
      <c r="G125">
        <f t="shared" si="16"/>
        <v>0.95387760000085109</v>
      </c>
      <c r="I125">
        <f t="shared" si="25"/>
        <v>0.95387760000085109</v>
      </c>
      <c r="O125">
        <f t="shared" ca="1" si="18"/>
        <v>-0.86222601334309257</v>
      </c>
      <c r="P125" s="14">
        <f t="shared" si="19"/>
        <v>1.2794568656063245</v>
      </c>
      <c r="Q125" s="13">
        <f t="shared" si="20"/>
        <v>3552.1790000000001</v>
      </c>
      <c r="R125">
        <f t="shared" si="21"/>
        <v>0.10600185819219943</v>
      </c>
      <c r="S125" s="5">
        <f t="shared" si="26"/>
        <v>0.1</v>
      </c>
      <c r="T125">
        <f t="shared" si="23"/>
        <v>1.0600185819219943E-2</v>
      </c>
    </row>
    <row r="126" spans="1:20" ht="12.95" customHeight="1" x14ac:dyDescent="0.2">
      <c r="A126" s="125" t="s">
        <v>604</v>
      </c>
      <c r="B126" s="71" t="s">
        <v>236</v>
      </c>
      <c r="C126" s="189">
        <v>18590.504000000001</v>
      </c>
      <c r="D126" s="189" t="s">
        <v>370</v>
      </c>
      <c r="E126">
        <f t="shared" si="14"/>
        <v>-7372.7140839110452</v>
      </c>
      <c r="F126" s="127">
        <f t="shared" si="24"/>
        <v>-7373</v>
      </c>
      <c r="G126">
        <f t="shared" si="16"/>
        <v>0.9451312000019243</v>
      </c>
      <c r="I126">
        <f t="shared" si="25"/>
        <v>0.9451312000019243</v>
      </c>
      <c r="O126">
        <f t="shared" ca="1" si="18"/>
        <v>-0.86155512052324013</v>
      </c>
      <c r="P126" s="14">
        <f t="shared" si="19"/>
        <v>1.277314568151227</v>
      </c>
      <c r="Q126" s="13">
        <f t="shared" si="20"/>
        <v>3572.0040000000008</v>
      </c>
      <c r="R126">
        <f t="shared" si="21"/>
        <v>0.11034579007501519</v>
      </c>
      <c r="S126" s="5">
        <f t="shared" si="26"/>
        <v>0.1</v>
      </c>
      <c r="T126">
        <f t="shared" si="23"/>
        <v>1.1034579007501519E-2</v>
      </c>
    </row>
    <row r="127" spans="1:20" ht="12.95" customHeight="1" x14ac:dyDescent="0.2">
      <c r="A127" s="125" t="s">
        <v>549</v>
      </c>
      <c r="B127" s="71" t="s">
        <v>236</v>
      </c>
      <c r="C127" s="189">
        <v>18590.508000000002</v>
      </c>
      <c r="D127" s="189" t="s">
        <v>370</v>
      </c>
      <c r="E127">
        <f t="shared" si="14"/>
        <v>-7372.7128738522133</v>
      </c>
      <c r="F127" s="127">
        <f t="shared" si="24"/>
        <v>-7373</v>
      </c>
      <c r="G127">
        <f t="shared" si="16"/>
        <v>0.94913120000273921</v>
      </c>
      <c r="I127">
        <f t="shared" si="25"/>
        <v>0.94913120000273921</v>
      </c>
      <c r="O127">
        <f t="shared" ca="1" si="18"/>
        <v>-0.86155512052324013</v>
      </c>
      <c r="P127" s="14">
        <f t="shared" si="19"/>
        <v>1.277314568151227</v>
      </c>
      <c r="Q127" s="13">
        <f t="shared" si="20"/>
        <v>3572.0080000000016</v>
      </c>
      <c r="R127">
        <f t="shared" si="21"/>
        <v>0.10770432312928588</v>
      </c>
      <c r="S127" s="5">
        <f t="shared" si="26"/>
        <v>0.1</v>
      </c>
      <c r="T127">
        <f t="shared" si="23"/>
        <v>1.0770432312928589E-2</v>
      </c>
    </row>
    <row r="128" spans="1:20" ht="12.95" customHeight="1" x14ac:dyDescent="0.2">
      <c r="A128" s="125" t="s">
        <v>378</v>
      </c>
      <c r="B128" s="71" t="s">
        <v>236</v>
      </c>
      <c r="C128" s="189">
        <v>18646.659</v>
      </c>
      <c r="D128" s="189" t="s">
        <v>370</v>
      </c>
      <c r="E128">
        <f t="shared" si="14"/>
        <v>-7355.7263704854067</v>
      </c>
      <c r="F128" s="127">
        <f t="shared" si="24"/>
        <v>-7356</v>
      </c>
      <c r="G128">
        <f t="shared" si="16"/>
        <v>0.90451640000173938</v>
      </c>
      <c r="I128">
        <f t="shared" si="25"/>
        <v>0.90451640000173938</v>
      </c>
      <c r="O128">
        <f t="shared" ca="1" si="18"/>
        <v>-0.85965425753365832</v>
      </c>
      <c r="P128" s="14">
        <f t="shared" si="19"/>
        <v>1.2712544791069307</v>
      </c>
      <c r="Q128" s="13">
        <f t="shared" si="20"/>
        <v>3628.1589999999997</v>
      </c>
      <c r="R128">
        <f t="shared" si="21"/>
        <v>0.13449681866576554</v>
      </c>
      <c r="S128" s="5">
        <f t="shared" si="26"/>
        <v>0.1</v>
      </c>
      <c r="T128">
        <f t="shared" si="23"/>
        <v>1.3449681866576555E-2</v>
      </c>
    </row>
    <row r="129" spans="1:20" ht="12.95" customHeight="1" x14ac:dyDescent="0.2">
      <c r="A129" s="125" t="s">
        <v>507</v>
      </c>
      <c r="B129" s="71" t="s">
        <v>236</v>
      </c>
      <c r="C129" s="189">
        <v>18656.596000000001</v>
      </c>
      <c r="D129" s="189" t="s">
        <v>370</v>
      </c>
      <c r="E129">
        <f t="shared" si="14"/>
        <v>-7352.7202818323813</v>
      </c>
      <c r="F129" s="127">
        <f t="shared" si="24"/>
        <v>-7353</v>
      </c>
      <c r="G129">
        <f t="shared" si="16"/>
        <v>0.92464320000362932</v>
      </c>
      <c r="I129">
        <f t="shared" si="25"/>
        <v>0.92464320000362932</v>
      </c>
      <c r="O129">
        <f t="shared" ca="1" si="18"/>
        <v>-0.85931881112373198</v>
      </c>
      <c r="P129" s="14">
        <f t="shared" si="19"/>
        <v>1.2701865483669112</v>
      </c>
      <c r="Q129" s="13">
        <f t="shared" si="20"/>
        <v>3638.0960000000014</v>
      </c>
      <c r="R129">
        <f t="shared" si="21"/>
        <v>0.11940020559810842</v>
      </c>
      <c r="S129" s="5">
        <f t="shared" si="26"/>
        <v>0.1</v>
      </c>
      <c r="T129">
        <f t="shared" si="23"/>
        <v>1.1940020559810843E-2</v>
      </c>
    </row>
    <row r="130" spans="1:20" ht="12.95" customHeight="1" x14ac:dyDescent="0.2">
      <c r="A130" s="125" t="s">
        <v>378</v>
      </c>
      <c r="B130" s="71" t="s">
        <v>236</v>
      </c>
      <c r="C130" s="189">
        <v>18752.462</v>
      </c>
      <c r="D130" s="189" t="s">
        <v>370</v>
      </c>
      <c r="E130">
        <f t="shared" si="14"/>
        <v>-7323.7194068388408</v>
      </c>
      <c r="F130" s="127">
        <f t="shared" si="24"/>
        <v>-7324</v>
      </c>
      <c r="G130">
        <f t="shared" si="16"/>
        <v>0.92753559999982826</v>
      </c>
      <c r="I130">
        <f t="shared" si="25"/>
        <v>0.92753559999982826</v>
      </c>
      <c r="O130">
        <f t="shared" ca="1" si="18"/>
        <v>-0.85607616249444551</v>
      </c>
      <c r="P130" s="14">
        <f t="shared" si="19"/>
        <v>1.2598863674337553</v>
      </c>
      <c r="Q130" s="13">
        <f t="shared" si="20"/>
        <v>3733.9619999999995</v>
      </c>
      <c r="R130">
        <f t="shared" si="21"/>
        <v>0.11045703261392023</v>
      </c>
      <c r="S130" s="5">
        <f t="shared" si="26"/>
        <v>0.1</v>
      </c>
      <c r="T130">
        <f t="shared" si="23"/>
        <v>1.1045703261392023E-2</v>
      </c>
    </row>
    <row r="131" spans="1:20" ht="12.95" customHeight="1" x14ac:dyDescent="0.2">
      <c r="A131" s="125" t="s">
        <v>378</v>
      </c>
      <c r="B131" s="71" t="s">
        <v>236</v>
      </c>
      <c r="C131" s="189">
        <v>18808.713</v>
      </c>
      <c r="D131" s="189" t="s">
        <v>370</v>
      </c>
      <c r="E131">
        <f t="shared" si="14"/>
        <v>-7306.7026520012378</v>
      </c>
      <c r="F131" s="127">
        <f t="shared" si="24"/>
        <v>-7307</v>
      </c>
      <c r="G131">
        <f t="shared" si="16"/>
        <v>0.98292080000101123</v>
      </c>
      <c r="I131">
        <f t="shared" si="25"/>
        <v>0.98292080000101123</v>
      </c>
      <c r="O131">
        <f t="shared" ca="1" si="18"/>
        <v>-0.85417529950486371</v>
      </c>
      <c r="P131" s="14">
        <f t="shared" si="19"/>
        <v>1.253867837825303</v>
      </c>
      <c r="Q131" s="13">
        <f t="shared" si="20"/>
        <v>3790.2129999999997</v>
      </c>
      <c r="R131">
        <f t="shared" si="21"/>
        <v>7.3412297305758184E-2</v>
      </c>
      <c r="S131" s="5">
        <f t="shared" si="26"/>
        <v>0.1</v>
      </c>
      <c r="T131">
        <f t="shared" si="23"/>
        <v>7.3412297305758189E-3</v>
      </c>
    </row>
    <row r="132" spans="1:20" ht="12.95" customHeight="1" x14ac:dyDescent="0.2">
      <c r="A132" s="125" t="s">
        <v>378</v>
      </c>
      <c r="B132" s="71" t="s">
        <v>236</v>
      </c>
      <c r="C132" s="189">
        <v>18851.648000000001</v>
      </c>
      <c r="D132" s="189" t="s">
        <v>370</v>
      </c>
      <c r="E132">
        <f t="shared" si="14"/>
        <v>-7293.714183014863</v>
      </c>
      <c r="F132" s="127">
        <f t="shared" si="24"/>
        <v>-7294</v>
      </c>
      <c r="G132">
        <f t="shared" si="16"/>
        <v>0.94480360000306973</v>
      </c>
      <c r="I132">
        <f t="shared" si="25"/>
        <v>0.94480360000306973</v>
      </c>
      <c r="O132">
        <f t="shared" ca="1" si="18"/>
        <v>-0.8527216983951833</v>
      </c>
      <c r="P132" s="14">
        <f t="shared" si="19"/>
        <v>1.2492751616301112</v>
      </c>
      <c r="Q132" s="13">
        <f t="shared" si="20"/>
        <v>3833.148000000001</v>
      </c>
      <c r="R132">
        <f t="shared" si="21"/>
        <v>9.2702931839609315E-2</v>
      </c>
      <c r="S132" s="5">
        <f t="shared" si="26"/>
        <v>0.1</v>
      </c>
      <c r="T132">
        <f t="shared" si="23"/>
        <v>9.2702931839609322E-3</v>
      </c>
    </row>
    <row r="133" spans="1:20" ht="12.95" customHeight="1" x14ac:dyDescent="0.2">
      <c r="A133" s="125" t="s">
        <v>549</v>
      </c>
      <c r="B133" s="71" t="s">
        <v>236</v>
      </c>
      <c r="C133" s="189">
        <v>18973.934000000001</v>
      </c>
      <c r="D133" s="189" t="s">
        <v>370</v>
      </c>
      <c r="E133">
        <f t="shared" si="14"/>
        <v>-7256.7208694369501</v>
      </c>
      <c r="F133" s="127">
        <f t="shared" si="24"/>
        <v>-7257</v>
      </c>
      <c r="G133">
        <f t="shared" si="16"/>
        <v>0.92270080000162125</v>
      </c>
      <c r="I133">
        <f t="shared" si="25"/>
        <v>0.92270080000162125</v>
      </c>
      <c r="O133">
        <f t="shared" ca="1" si="18"/>
        <v>-0.84858452600609358</v>
      </c>
      <c r="P133" s="14">
        <f t="shared" si="19"/>
        <v>1.2362498480465869</v>
      </c>
      <c r="Q133" s="13">
        <f t="shared" si="20"/>
        <v>3955.4340000000011</v>
      </c>
      <c r="R133">
        <f t="shared" si="21"/>
        <v>9.8313005529904171E-2</v>
      </c>
      <c r="S133" s="5">
        <f t="shared" si="26"/>
        <v>0.1</v>
      </c>
      <c r="T133">
        <f t="shared" si="23"/>
        <v>9.8313005529904185E-3</v>
      </c>
    </row>
    <row r="134" spans="1:20" ht="12.95" customHeight="1" x14ac:dyDescent="0.2">
      <c r="A134" s="125" t="s">
        <v>378</v>
      </c>
      <c r="B134" s="71" t="s">
        <v>236</v>
      </c>
      <c r="C134" s="189">
        <v>19036.745999999999</v>
      </c>
      <c r="D134" s="189" t="s">
        <v>370</v>
      </c>
      <c r="E134">
        <f t="shared" si="14"/>
        <v>-7237.719315600405</v>
      </c>
      <c r="F134" s="127">
        <f t="shared" si="24"/>
        <v>-7238</v>
      </c>
      <c r="G134">
        <f t="shared" si="16"/>
        <v>0.92783720000079484</v>
      </c>
      <c r="I134">
        <f t="shared" si="25"/>
        <v>0.92783720000079484</v>
      </c>
      <c r="O134">
        <f t="shared" ca="1" si="18"/>
        <v>-0.84646003207656095</v>
      </c>
      <c r="P134" s="14">
        <f t="shared" si="19"/>
        <v>1.2295877156644031</v>
      </c>
      <c r="Q134" s="13">
        <f t="shared" si="20"/>
        <v>4018.2459999999992</v>
      </c>
      <c r="R134">
        <f t="shared" si="21"/>
        <v>9.1053373703253476E-2</v>
      </c>
      <c r="S134" s="5">
        <f t="shared" si="26"/>
        <v>0.1</v>
      </c>
      <c r="T134">
        <f t="shared" si="23"/>
        <v>9.1053373703253483E-3</v>
      </c>
    </row>
    <row r="135" spans="1:20" ht="12.95" customHeight="1" x14ac:dyDescent="0.2">
      <c r="A135" s="125" t="s">
        <v>378</v>
      </c>
      <c r="B135" s="71" t="s">
        <v>236</v>
      </c>
      <c r="C135" s="189">
        <v>19089.607</v>
      </c>
      <c r="D135" s="189" t="s">
        <v>370</v>
      </c>
      <c r="E135">
        <f t="shared" si="14"/>
        <v>-7221.7280856227944</v>
      </c>
      <c r="F135" s="127">
        <f t="shared" si="24"/>
        <v>-7222</v>
      </c>
      <c r="G135">
        <f t="shared" si="16"/>
        <v>0.89884680000250228</v>
      </c>
      <c r="I135">
        <f t="shared" si="25"/>
        <v>0.89884680000250228</v>
      </c>
      <c r="O135">
        <f t="shared" ca="1" si="18"/>
        <v>-0.84467098455695444</v>
      </c>
      <c r="P135" s="14">
        <f t="shared" si="19"/>
        <v>1.2239914684797781</v>
      </c>
      <c r="Q135" s="13">
        <f t="shared" si="20"/>
        <v>4071.107</v>
      </c>
      <c r="R135">
        <f t="shared" si="21"/>
        <v>0.10571905543919763</v>
      </c>
      <c r="S135" s="5">
        <f t="shared" si="26"/>
        <v>0.1</v>
      </c>
      <c r="T135">
        <f t="shared" si="23"/>
        <v>1.0571905543919763E-2</v>
      </c>
    </row>
    <row r="136" spans="1:20" ht="12.95" customHeight="1" x14ac:dyDescent="0.2">
      <c r="A136" s="125" t="s">
        <v>378</v>
      </c>
      <c r="B136" s="71" t="s">
        <v>236</v>
      </c>
      <c r="C136" s="189">
        <v>19271.436000000002</v>
      </c>
      <c r="D136" s="189" t="s">
        <v>370</v>
      </c>
      <c r="E136">
        <f t="shared" si="14"/>
        <v>-7166.7221387886648</v>
      </c>
      <c r="F136" s="127">
        <f t="shared" si="24"/>
        <v>-7167</v>
      </c>
      <c r="G136">
        <f t="shared" si="16"/>
        <v>0.91850480000357493</v>
      </c>
      <c r="I136">
        <f t="shared" si="25"/>
        <v>0.91850480000357493</v>
      </c>
      <c r="O136">
        <f t="shared" ca="1" si="18"/>
        <v>-0.83852113370830739</v>
      </c>
      <c r="P136" s="14">
        <f t="shared" si="19"/>
        <v>1.2048517815059017</v>
      </c>
      <c r="Q136" s="13">
        <f t="shared" si="20"/>
        <v>4252.9360000000015</v>
      </c>
      <c r="R136">
        <f t="shared" si="21"/>
        <v>8.1994593815493844E-2</v>
      </c>
      <c r="S136" s="5">
        <f t="shared" si="26"/>
        <v>0.1</v>
      </c>
      <c r="T136">
        <f t="shared" si="23"/>
        <v>8.1994593815493851E-3</v>
      </c>
    </row>
    <row r="137" spans="1:20" ht="12.95" customHeight="1" x14ac:dyDescent="0.2">
      <c r="A137" s="125" t="s">
        <v>378</v>
      </c>
      <c r="B137" s="71" t="s">
        <v>236</v>
      </c>
      <c r="C137" s="189">
        <v>19370.579000000002</v>
      </c>
      <c r="D137" s="189" t="s">
        <v>370</v>
      </c>
      <c r="E137">
        <f t="shared" si="14"/>
        <v>-7136.7299230971303</v>
      </c>
      <c r="F137" s="127">
        <f t="shared" si="24"/>
        <v>-7137</v>
      </c>
      <c r="G137">
        <f t="shared" si="16"/>
        <v>0.89277280000169412</v>
      </c>
      <c r="I137">
        <f t="shared" si="25"/>
        <v>0.89277280000169412</v>
      </c>
      <c r="O137">
        <f t="shared" ca="1" si="18"/>
        <v>-0.8351666696090454</v>
      </c>
      <c r="P137" s="14">
        <f t="shared" si="19"/>
        <v>1.1944755636288169</v>
      </c>
      <c r="Q137" s="13">
        <f t="shared" si="20"/>
        <v>4352.0790000000015</v>
      </c>
      <c r="R137">
        <f t="shared" si="21"/>
        <v>9.1024557580243526E-2</v>
      </c>
      <c r="S137" s="5">
        <f t="shared" si="26"/>
        <v>0.1</v>
      </c>
      <c r="T137">
        <f t="shared" si="23"/>
        <v>9.1024557580243522E-3</v>
      </c>
    </row>
    <row r="138" spans="1:20" ht="12.95" customHeight="1" x14ac:dyDescent="0.2">
      <c r="A138" s="125" t="s">
        <v>378</v>
      </c>
      <c r="B138" s="71" t="s">
        <v>236</v>
      </c>
      <c r="C138" s="189">
        <v>19403.662</v>
      </c>
      <c r="D138" s="189" t="s">
        <v>370</v>
      </c>
      <c r="E138">
        <f t="shared" si="14"/>
        <v>-7126.7218290136043</v>
      </c>
      <c r="F138" s="127">
        <f t="shared" si="24"/>
        <v>-7127</v>
      </c>
      <c r="G138">
        <f t="shared" si="16"/>
        <v>0.91952880000098958</v>
      </c>
      <c r="I138">
        <f t="shared" si="25"/>
        <v>0.91952880000098958</v>
      </c>
      <c r="O138">
        <f t="shared" ca="1" si="18"/>
        <v>-0.83404851490929133</v>
      </c>
      <c r="P138" s="14">
        <f t="shared" si="19"/>
        <v>1.1910268025923603</v>
      </c>
      <c r="Q138" s="13">
        <f t="shared" si="20"/>
        <v>4385.1620000000003</v>
      </c>
      <c r="R138">
        <f t="shared" si="21"/>
        <v>7.3711165411103924E-2</v>
      </c>
      <c r="S138" s="5">
        <f t="shared" si="26"/>
        <v>0.1</v>
      </c>
      <c r="T138">
        <f t="shared" si="23"/>
        <v>7.3711165411103931E-3</v>
      </c>
    </row>
    <row r="139" spans="1:20" ht="12.95" customHeight="1" x14ac:dyDescent="0.2">
      <c r="A139" s="125" t="s">
        <v>378</v>
      </c>
      <c r="B139" s="71" t="s">
        <v>236</v>
      </c>
      <c r="C139" s="189">
        <v>19440.006000000001</v>
      </c>
      <c r="D139" s="189" t="s">
        <v>370</v>
      </c>
      <c r="E139">
        <f t="shared" si="14"/>
        <v>-7115.727234467412</v>
      </c>
      <c r="F139" s="127">
        <f t="shared" si="24"/>
        <v>-7116</v>
      </c>
      <c r="G139">
        <f t="shared" si="16"/>
        <v>0.90166040000258363</v>
      </c>
      <c r="I139">
        <f t="shared" si="25"/>
        <v>0.90166040000258363</v>
      </c>
      <c r="O139">
        <f t="shared" ca="1" si="18"/>
        <v>-0.83281854473956196</v>
      </c>
      <c r="P139" s="14">
        <f t="shared" si="19"/>
        <v>1.187238927895043</v>
      </c>
      <c r="Q139" s="13">
        <f t="shared" si="20"/>
        <v>4421.5060000000012</v>
      </c>
      <c r="R139">
        <f t="shared" si="21"/>
        <v>8.1555095593224214E-2</v>
      </c>
      <c r="S139" s="5">
        <f t="shared" si="26"/>
        <v>0.1</v>
      </c>
      <c r="T139">
        <f t="shared" si="23"/>
        <v>8.1555095593224217E-3</v>
      </c>
    </row>
    <row r="140" spans="1:20" ht="12.95" customHeight="1" x14ac:dyDescent="0.2">
      <c r="A140" s="125" t="s">
        <v>507</v>
      </c>
      <c r="B140" s="71" t="s">
        <v>236</v>
      </c>
      <c r="C140" s="189">
        <v>19446.63</v>
      </c>
      <c r="D140" s="189" t="s">
        <v>370</v>
      </c>
      <c r="E140">
        <f t="shared" si="14"/>
        <v>-7113.7233770418679</v>
      </c>
      <c r="F140" s="127">
        <f t="shared" si="24"/>
        <v>-7114</v>
      </c>
      <c r="G140">
        <f t="shared" si="16"/>
        <v>0.91441160000249511</v>
      </c>
      <c r="I140">
        <f t="shared" si="25"/>
        <v>0.91441160000249511</v>
      </c>
      <c r="O140">
        <f t="shared" ca="1" si="18"/>
        <v>-0.83259491379961115</v>
      </c>
      <c r="P140" s="14">
        <f t="shared" si="19"/>
        <v>1.1865508719912554</v>
      </c>
      <c r="Q140" s="13">
        <f t="shared" si="20"/>
        <v>4428.130000000001</v>
      </c>
      <c r="R140">
        <f t="shared" si="21"/>
        <v>7.4059783358572467E-2</v>
      </c>
      <c r="S140" s="5">
        <f t="shared" si="26"/>
        <v>0.1</v>
      </c>
      <c r="T140">
        <f t="shared" si="23"/>
        <v>7.4059783358572471E-3</v>
      </c>
    </row>
    <row r="141" spans="1:20" ht="12.95" customHeight="1" x14ac:dyDescent="0.2">
      <c r="A141" s="125" t="s">
        <v>507</v>
      </c>
      <c r="B141" s="71" t="s">
        <v>236</v>
      </c>
      <c r="C141" s="189">
        <v>19456.553</v>
      </c>
      <c r="D141" s="189" t="s">
        <v>370</v>
      </c>
      <c r="E141">
        <f t="shared" si="14"/>
        <v>-7110.7215235947551</v>
      </c>
      <c r="F141" s="127">
        <f t="shared" si="24"/>
        <v>-7111</v>
      </c>
      <c r="G141">
        <f t="shared" si="16"/>
        <v>0.92053840000153286</v>
      </c>
      <c r="I141">
        <f t="shared" si="25"/>
        <v>0.92053840000153286</v>
      </c>
      <c r="O141">
        <f t="shared" ca="1" si="18"/>
        <v>-0.83225946738968481</v>
      </c>
      <c r="P141" s="14">
        <f t="shared" si="19"/>
        <v>1.1855191623201706</v>
      </c>
      <c r="Q141" s="13">
        <f t="shared" si="20"/>
        <v>4438.0529999999999</v>
      </c>
      <c r="R141">
        <f t="shared" si="21"/>
        <v>7.0214804398966393E-2</v>
      </c>
      <c r="S141" s="5">
        <f t="shared" si="26"/>
        <v>0.1</v>
      </c>
      <c r="T141">
        <f t="shared" si="23"/>
        <v>7.02148043989664E-3</v>
      </c>
    </row>
    <row r="142" spans="1:20" ht="12.95" customHeight="1" x14ac:dyDescent="0.2">
      <c r="A142" s="125" t="s">
        <v>740</v>
      </c>
      <c r="B142" s="71" t="s">
        <v>236</v>
      </c>
      <c r="C142" s="189">
        <v>19681.325000000001</v>
      </c>
      <c r="D142" s="189" t="s">
        <v>370</v>
      </c>
      <c r="E142">
        <f t="shared" si="14"/>
        <v>-7042.7246876565887</v>
      </c>
      <c r="F142" s="127">
        <f t="shared" si="24"/>
        <v>-7043</v>
      </c>
      <c r="G142">
        <f t="shared" si="16"/>
        <v>0.91007920000265585</v>
      </c>
      <c r="I142">
        <f t="shared" si="25"/>
        <v>0.91007920000265585</v>
      </c>
      <c r="O142">
        <f t="shared" ca="1" si="18"/>
        <v>-0.82465601543135758</v>
      </c>
      <c r="P142" s="14">
        <f t="shared" si="19"/>
        <v>1.162254180657686</v>
      </c>
      <c r="Q142" s="13">
        <f t="shared" si="20"/>
        <v>4662.8250000000007</v>
      </c>
      <c r="R142">
        <f t="shared" si="21"/>
        <v>6.3592220868364857E-2</v>
      </c>
      <c r="S142" s="5">
        <f t="shared" si="26"/>
        <v>0.1</v>
      </c>
      <c r="T142">
        <f t="shared" si="23"/>
        <v>6.3592220868364862E-3</v>
      </c>
    </row>
    <row r="143" spans="1:20" ht="12.95" customHeight="1" x14ac:dyDescent="0.2">
      <c r="A143" s="125" t="s">
        <v>378</v>
      </c>
      <c r="B143" s="71" t="s">
        <v>236</v>
      </c>
      <c r="C143" s="189">
        <v>19697.892</v>
      </c>
      <c r="D143" s="189" t="s">
        <v>370</v>
      </c>
      <c r="E143">
        <f t="shared" si="14"/>
        <v>-7037.7129264897731</v>
      </c>
      <c r="F143" s="127">
        <f t="shared" si="24"/>
        <v>-7038</v>
      </c>
      <c r="G143">
        <f t="shared" si="16"/>
        <v>0.94895720000204165</v>
      </c>
      <c r="I143">
        <f t="shared" si="25"/>
        <v>0.94895720000204165</v>
      </c>
      <c r="O143">
        <f t="shared" ca="1" si="18"/>
        <v>-0.82409693808148066</v>
      </c>
      <c r="P143" s="14">
        <f t="shared" si="19"/>
        <v>1.1605526253998402</v>
      </c>
      <c r="Q143" s="13">
        <f t="shared" si="20"/>
        <v>4679.3919999999998</v>
      </c>
      <c r="R143">
        <f t="shared" si="21"/>
        <v>4.4772624049275317E-2</v>
      </c>
      <c r="S143" s="5">
        <f t="shared" si="26"/>
        <v>0.1</v>
      </c>
      <c r="T143">
        <f t="shared" si="23"/>
        <v>4.4772624049275317E-3</v>
      </c>
    </row>
    <row r="144" spans="1:20" ht="12.95" customHeight="1" x14ac:dyDescent="0.2">
      <c r="A144" s="125" t="s">
        <v>378</v>
      </c>
      <c r="B144" s="71" t="s">
        <v>236</v>
      </c>
      <c r="C144" s="189">
        <v>19796.989000000001</v>
      </c>
      <c r="D144" s="189" t="s">
        <v>370</v>
      </c>
      <c r="E144">
        <f t="shared" si="14"/>
        <v>-7007.7346264748039</v>
      </c>
      <c r="F144" s="127">
        <f t="shared" si="24"/>
        <v>-7008</v>
      </c>
      <c r="G144">
        <f t="shared" si="16"/>
        <v>0.87722520000170334</v>
      </c>
      <c r="I144">
        <f t="shared" si="25"/>
        <v>0.87722520000170334</v>
      </c>
      <c r="O144">
        <f t="shared" ca="1" si="18"/>
        <v>-0.82074247398221845</v>
      </c>
      <c r="P144" s="14">
        <f t="shared" si="19"/>
        <v>1.1503694867745147</v>
      </c>
      <c r="Q144" s="13">
        <f t="shared" si="20"/>
        <v>4778.4890000000014</v>
      </c>
      <c r="R144">
        <f t="shared" si="21"/>
        <v>7.4607801396627788E-2</v>
      </c>
      <c r="S144" s="5">
        <f t="shared" si="26"/>
        <v>0.1</v>
      </c>
      <c r="T144">
        <f t="shared" si="23"/>
        <v>7.4607801396627789E-3</v>
      </c>
    </row>
    <row r="145" spans="1:20" ht="12.95" customHeight="1" x14ac:dyDescent="0.2">
      <c r="A145" s="125" t="s">
        <v>378</v>
      </c>
      <c r="B145" s="71" t="s">
        <v>236</v>
      </c>
      <c r="C145" s="189">
        <v>19806.938999999998</v>
      </c>
      <c r="D145" s="189" t="s">
        <v>370</v>
      </c>
      <c r="E145">
        <f t="shared" si="14"/>
        <v>-7004.7246051305774</v>
      </c>
      <c r="F145" s="127">
        <f t="shared" si="24"/>
        <v>-7005</v>
      </c>
      <c r="G145">
        <f t="shared" si="16"/>
        <v>0.91035199999896577</v>
      </c>
      <c r="I145">
        <f t="shared" si="25"/>
        <v>0.91035199999896577</v>
      </c>
      <c r="O145">
        <f t="shared" ca="1" si="18"/>
        <v>-0.82040702757229234</v>
      </c>
      <c r="P145" s="14">
        <f t="shared" si="19"/>
        <v>1.1493536425303186</v>
      </c>
      <c r="Q145" s="13">
        <f t="shared" si="20"/>
        <v>4788.4389999999985</v>
      </c>
      <c r="R145">
        <f t="shared" si="21"/>
        <v>5.7121785132684552E-2</v>
      </c>
      <c r="S145" s="5">
        <f t="shared" si="26"/>
        <v>0.1</v>
      </c>
      <c r="T145">
        <f t="shared" si="23"/>
        <v>5.7121785132684556E-3</v>
      </c>
    </row>
    <row r="146" spans="1:20" ht="12.95" customHeight="1" x14ac:dyDescent="0.2">
      <c r="A146" s="125" t="s">
        <v>753</v>
      </c>
      <c r="B146" s="71" t="s">
        <v>236</v>
      </c>
      <c r="C146" s="189">
        <v>19813.523000000001</v>
      </c>
      <c r="D146" s="189" t="s">
        <v>370</v>
      </c>
      <c r="E146">
        <f t="shared" si="14"/>
        <v>-7002.7328482933508</v>
      </c>
      <c r="F146" s="127">
        <f t="shared" si="24"/>
        <v>-7003</v>
      </c>
      <c r="G146">
        <f t="shared" si="16"/>
        <v>0.88310320000164211</v>
      </c>
      <c r="I146">
        <f t="shared" si="25"/>
        <v>0.88310320000164211</v>
      </c>
      <c r="O146">
        <f t="shared" ca="1" si="18"/>
        <v>-0.82018339663234152</v>
      </c>
      <c r="P146" s="14">
        <f t="shared" si="19"/>
        <v>1.1486766624905853</v>
      </c>
      <c r="Q146" s="13">
        <f t="shared" si="20"/>
        <v>4795.023000000001</v>
      </c>
      <c r="R146">
        <f t="shared" si="21"/>
        <v>7.0529263978366119E-2</v>
      </c>
      <c r="S146" s="5">
        <f t="shared" si="26"/>
        <v>0.1</v>
      </c>
      <c r="T146">
        <f t="shared" si="23"/>
        <v>7.0529263978366119E-3</v>
      </c>
    </row>
    <row r="147" spans="1:20" ht="12.95" customHeight="1" x14ac:dyDescent="0.2">
      <c r="A147" s="125" t="s">
        <v>378</v>
      </c>
      <c r="B147" s="71" t="s">
        <v>236</v>
      </c>
      <c r="C147" s="189">
        <v>19902.767</v>
      </c>
      <c r="D147" s="189" t="s">
        <v>370</v>
      </c>
      <c r="E147">
        <f t="shared" si="14"/>
        <v>-6975.7352256959375</v>
      </c>
      <c r="F147" s="127">
        <f t="shared" si="24"/>
        <v>-6976</v>
      </c>
      <c r="G147">
        <f t="shared" si="16"/>
        <v>0.87524440000197501</v>
      </c>
      <c r="I147">
        <f t="shared" si="25"/>
        <v>0.87524440000197501</v>
      </c>
      <c r="O147">
        <f t="shared" ca="1" si="18"/>
        <v>-0.81716437894300564</v>
      </c>
      <c r="P147" s="14">
        <f t="shared" si="19"/>
        <v>1.139556964390122</v>
      </c>
      <c r="Q147" s="13">
        <f t="shared" si="20"/>
        <v>4884.2669999999998</v>
      </c>
      <c r="R147">
        <f t="shared" si="21"/>
        <v>6.9861131693438341E-2</v>
      </c>
      <c r="S147" s="5">
        <f t="shared" si="26"/>
        <v>0.1</v>
      </c>
      <c r="T147">
        <f t="shared" si="23"/>
        <v>6.9861131693438345E-3</v>
      </c>
    </row>
    <row r="148" spans="1:20" ht="12.95" customHeight="1" x14ac:dyDescent="0.2">
      <c r="A148" s="125" t="s">
        <v>378</v>
      </c>
      <c r="B148" s="71" t="s">
        <v>236</v>
      </c>
      <c r="C148" s="189">
        <v>20550.641</v>
      </c>
      <c r="D148" s="189" t="s">
        <v>370</v>
      </c>
      <c r="E148">
        <f t="shared" si="14"/>
        <v>-6779.7438117893853</v>
      </c>
      <c r="F148" s="127">
        <f t="shared" si="24"/>
        <v>-6780</v>
      </c>
      <c r="G148">
        <f t="shared" si="16"/>
        <v>0.8468620000021474</v>
      </c>
      <c r="I148">
        <f t="shared" si="25"/>
        <v>0.8468620000021474</v>
      </c>
      <c r="O148">
        <f t="shared" ca="1" si="18"/>
        <v>-0.79524854682782697</v>
      </c>
      <c r="P148" s="14">
        <f t="shared" si="19"/>
        <v>1.07444503553541</v>
      </c>
      <c r="Q148" s="13">
        <f t="shared" si="20"/>
        <v>5532.1409999999996</v>
      </c>
      <c r="R148">
        <f t="shared" si="21"/>
        <v>5.1794038062534291E-2</v>
      </c>
      <c r="S148" s="5">
        <f t="shared" si="26"/>
        <v>0.1</v>
      </c>
      <c r="T148">
        <f t="shared" si="23"/>
        <v>5.1794038062534294E-3</v>
      </c>
    </row>
    <row r="149" spans="1:20" ht="12.95" customHeight="1" x14ac:dyDescent="0.2">
      <c r="A149" s="125" t="s">
        <v>549</v>
      </c>
      <c r="B149" s="71" t="s">
        <v>236</v>
      </c>
      <c r="C149" s="189">
        <v>20841.52</v>
      </c>
      <c r="D149" s="189" t="s">
        <v>370</v>
      </c>
      <c r="E149">
        <f t="shared" ref="E149:E212" si="27">(C149-C$7)/C$8</f>
        <v>-6691.748636051936</v>
      </c>
      <c r="F149" s="127">
        <f t="shared" ref="F149" si="28">+ROUND(2*E149,0)/2-0.5</f>
        <v>-6692</v>
      </c>
      <c r="G149">
        <f t="shared" ref="G149:G212" si="29">C149-(C$7+C$8*F149)</f>
        <v>0.83091480000075535</v>
      </c>
      <c r="I149">
        <f t="shared" ref="I149:I154" si="30">G149</f>
        <v>0.83091480000075535</v>
      </c>
      <c r="O149">
        <f t="shared" ref="O149:O212" ca="1" si="31">+C$11+C$12*F149</f>
        <v>-0.7854087854699916</v>
      </c>
      <c r="P149" s="14">
        <f t="shared" ref="P149:P212" si="32">+D$11+D$12*F149+D$13*F149^2</f>
        <v>1.0458345497234549</v>
      </c>
      <c r="Q149" s="13">
        <f t="shared" ref="Q149:Q212" si="33">+C149-15018.5</f>
        <v>5823.02</v>
      </c>
      <c r="R149">
        <f t="shared" ref="R149:R212" si="34">+(P149-G149)^2</f>
        <v>4.6190498820867815E-2</v>
      </c>
      <c r="S149" s="5">
        <f t="shared" ref="S149:S154" si="35">S$16</f>
        <v>0.1</v>
      </c>
      <c r="T149">
        <f t="shared" ref="T149:T212" si="36">S149*R149</f>
        <v>4.6190498820867813E-3</v>
      </c>
    </row>
    <row r="150" spans="1:20" ht="12.95" customHeight="1" x14ac:dyDescent="0.2">
      <c r="A150" s="125" t="s">
        <v>549</v>
      </c>
      <c r="B150" s="71" t="s">
        <v>236</v>
      </c>
      <c r="C150" s="189">
        <v>20983.651000000002</v>
      </c>
      <c r="D150" s="189" t="s">
        <v>370</v>
      </c>
      <c r="E150">
        <f t="shared" si="27"/>
        <v>-6648.7519180945046</v>
      </c>
      <c r="F150">
        <f t="shared" ref="F150:F213" si="37">+ROUND(2*E150,0)/2</f>
        <v>-6649</v>
      </c>
      <c r="G150">
        <f t="shared" si="29"/>
        <v>0.82006560000445461</v>
      </c>
      <c r="I150">
        <f t="shared" si="30"/>
        <v>0.82006560000445461</v>
      </c>
      <c r="O150">
        <f t="shared" ca="1" si="31"/>
        <v>-0.78060072026104921</v>
      </c>
      <c r="P150" s="14">
        <f t="shared" si="32"/>
        <v>1.0319949447632117</v>
      </c>
      <c r="Q150" s="13">
        <f t="shared" si="33"/>
        <v>5965.1510000000017</v>
      </c>
      <c r="R150">
        <f t="shared" si="34"/>
        <v>4.491404716987614E-2</v>
      </c>
      <c r="S150" s="5">
        <f t="shared" si="35"/>
        <v>0.1</v>
      </c>
      <c r="T150">
        <f t="shared" si="36"/>
        <v>4.4914047169876143E-3</v>
      </c>
    </row>
    <row r="151" spans="1:20" ht="12.95" customHeight="1" x14ac:dyDescent="0.2">
      <c r="A151" s="125" t="s">
        <v>549</v>
      </c>
      <c r="B151" s="71" t="s">
        <v>236</v>
      </c>
      <c r="C151" s="189">
        <v>21165.448</v>
      </c>
      <c r="D151" s="189" t="s">
        <v>370</v>
      </c>
      <c r="E151">
        <f t="shared" si="27"/>
        <v>-6593.7556517310313</v>
      </c>
      <c r="F151">
        <f t="shared" si="37"/>
        <v>-6594</v>
      </c>
      <c r="G151">
        <f t="shared" si="29"/>
        <v>0.80772360000264598</v>
      </c>
      <c r="I151">
        <f t="shared" si="30"/>
        <v>0.80772360000264598</v>
      </c>
      <c r="O151">
        <f t="shared" ca="1" si="31"/>
        <v>-0.77445086941240215</v>
      </c>
      <c r="P151" s="14">
        <f t="shared" si="32"/>
        <v>1.0144275814635442</v>
      </c>
      <c r="Q151" s="13">
        <f t="shared" si="33"/>
        <v>6146.9480000000003</v>
      </c>
      <c r="R151">
        <f t="shared" si="34"/>
        <v>4.2726535951787339E-2</v>
      </c>
      <c r="S151" s="5">
        <f t="shared" si="35"/>
        <v>0.1</v>
      </c>
      <c r="T151">
        <f t="shared" si="36"/>
        <v>4.2726535951787339E-3</v>
      </c>
    </row>
    <row r="152" spans="1:20" ht="12.95" customHeight="1" x14ac:dyDescent="0.2">
      <c r="A152" s="125" t="s">
        <v>549</v>
      </c>
      <c r="B152" s="71" t="s">
        <v>236</v>
      </c>
      <c r="C152" s="189">
        <v>21168.753000000001</v>
      </c>
      <c r="D152" s="189" t="s">
        <v>370</v>
      </c>
      <c r="E152">
        <f t="shared" si="27"/>
        <v>-6592.7558406212147</v>
      </c>
      <c r="F152">
        <f t="shared" si="37"/>
        <v>-6593</v>
      </c>
      <c r="G152">
        <f t="shared" si="29"/>
        <v>0.80709920000299462</v>
      </c>
      <c r="I152">
        <f t="shared" si="30"/>
        <v>0.80709920000299462</v>
      </c>
      <c r="O152">
        <f t="shared" ca="1" si="31"/>
        <v>-0.77433905394242686</v>
      </c>
      <c r="P152" s="14">
        <f t="shared" si="32"/>
        <v>1.0141095718139224</v>
      </c>
      <c r="Q152" s="13">
        <f t="shared" si="33"/>
        <v>6150.2530000000006</v>
      </c>
      <c r="R152">
        <f t="shared" si="34"/>
        <v>4.2853294037298546E-2</v>
      </c>
      <c r="S152" s="5">
        <f t="shared" si="35"/>
        <v>0.1</v>
      </c>
      <c r="T152">
        <f t="shared" si="36"/>
        <v>4.2853294037298552E-3</v>
      </c>
    </row>
    <row r="153" spans="1:20" ht="12.95" customHeight="1" x14ac:dyDescent="0.2">
      <c r="A153" s="125" t="s">
        <v>549</v>
      </c>
      <c r="B153" s="71" t="s">
        <v>236</v>
      </c>
      <c r="C153" s="189">
        <v>21274.527999999998</v>
      </c>
      <c r="D153" s="189" t="s">
        <v>370</v>
      </c>
      <c r="E153">
        <f t="shared" si="27"/>
        <v>-6560.7573473864732</v>
      </c>
      <c r="F153">
        <f t="shared" si="37"/>
        <v>-6561</v>
      </c>
      <c r="G153">
        <f t="shared" si="29"/>
        <v>0.80211839999901713</v>
      </c>
      <c r="I153">
        <f t="shared" si="30"/>
        <v>0.80211839999901713</v>
      </c>
      <c r="O153">
        <f t="shared" ca="1" si="31"/>
        <v>-0.77076095890321406</v>
      </c>
      <c r="P153" s="14">
        <f t="shared" si="32"/>
        <v>1.0039596056216131</v>
      </c>
      <c r="Q153" s="13">
        <f t="shared" si="33"/>
        <v>6256.0279999999984</v>
      </c>
      <c r="R153">
        <f t="shared" si="34"/>
        <v>4.0739872287183079E-2</v>
      </c>
      <c r="S153" s="5">
        <f t="shared" si="35"/>
        <v>0.1</v>
      </c>
      <c r="T153">
        <f t="shared" si="36"/>
        <v>4.0739872287183084E-3</v>
      </c>
    </row>
    <row r="154" spans="1:20" ht="12.95" customHeight="1" x14ac:dyDescent="0.2">
      <c r="A154" s="125" t="s">
        <v>549</v>
      </c>
      <c r="B154" s="71" t="s">
        <v>236</v>
      </c>
      <c r="C154" s="189">
        <v>21307.584999999999</v>
      </c>
      <c r="D154" s="189" t="s">
        <v>370</v>
      </c>
      <c r="E154">
        <f t="shared" si="27"/>
        <v>-6550.7571186853529</v>
      </c>
      <c r="F154">
        <f t="shared" si="37"/>
        <v>-6551</v>
      </c>
      <c r="G154">
        <f t="shared" si="29"/>
        <v>0.80287440000029164</v>
      </c>
      <c r="I154">
        <f t="shared" si="30"/>
        <v>0.80287440000029164</v>
      </c>
      <c r="O154">
        <f t="shared" ca="1" si="31"/>
        <v>-0.76964280420345998</v>
      </c>
      <c r="P154" s="14">
        <f t="shared" si="32"/>
        <v>1.0007982183552164</v>
      </c>
      <c r="Q154" s="13">
        <f t="shared" si="33"/>
        <v>6289.0849999999991</v>
      </c>
      <c r="R154">
        <f t="shared" si="34"/>
        <v>3.9173837872193258E-2</v>
      </c>
      <c r="S154" s="5">
        <f t="shared" si="35"/>
        <v>0.1</v>
      </c>
      <c r="T154">
        <f t="shared" si="36"/>
        <v>3.9173837872193262E-3</v>
      </c>
    </row>
    <row r="155" spans="1:20" ht="12.95" customHeight="1" x14ac:dyDescent="0.2">
      <c r="A155" s="125" t="s">
        <v>781</v>
      </c>
      <c r="B155" s="71" t="s">
        <v>236</v>
      </c>
      <c r="C155" s="189">
        <v>24117.169000000002</v>
      </c>
      <c r="D155" s="189" t="s">
        <v>370</v>
      </c>
      <c r="E155">
        <f t="shared" si="27"/>
        <v>-5700.816635428997</v>
      </c>
      <c r="F155">
        <f t="shared" si="37"/>
        <v>-5701</v>
      </c>
      <c r="G155">
        <f t="shared" si="29"/>
        <v>0.60613440000088303</v>
      </c>
      <c r="H155">
        <f t="shared" ref="H155:H188" si="38">G155</f>
        <v>0.60613440000088303</v>
      </c>
      <c r="O155">
        <f t="shared" ca="1" si="31"/>
        <v>-0.67459965472436845</v>
      </c>
      <c r="P155" s="14">
        <f t="shared" si="32"/>
        <v>0.75031556337764993</v>
      </c>
      <c r="Q155" s="13">
        <f t="shared" si="33"/>
        <v>9098.6690000000017</v>
      </c>
      <c r="R155">
        <f t="shared" si="34"/>
        <v>2.0788207872677947E-2</v>
      </c>
      <c r="S155" s="5">
        <f t="shared" ref="S155:S188" si="39">S$15</f>
        <v>0.2</v>
      </c>
      <c r="T155">
        <f t="shared" si="36"/>
        <v>4.1576415745355894E-3</v>
      </c>
    </row>
    <row r="156" spans="1:20" ht="12.95" customHeight="1" x14ac:dyDescent="0.2">
      <c r="A156" s="125" t="s">
        <v>781</v>
      </c>
      <c r="B156" s="71" t="s">
        <v>236</v>
      </c>
      <c r="C156" s="189">
        <v>24120.43</v>
      </c>
      <c r="D156" s="189" t="s">
        <v>370</v>
      </c>
      <c r="E156">
        <f t="shared" si="27"/>
        <v>-5699.8301349663316</v>
      </c>
      <c r="F156">
        <f t="shared" si="37"/>
        <v>-5700</v>
      </c>
      <c r="G156">
        <f t="shared" si="29"/>
        <v>0.56150999999954365</v>
      </c>
      <c r="H156">
        <f t="shared" si="38"/>
        <v>0.56150999999954365</v>
      </c>
      <c r="O156">
        <f t="shared" ca="1" si="31"/>
        <v>-0.67448783925439315</v>
      </c>
      <c r="P156" s="14">
        <f t="shared" si="32"/>
        <v>0.7500421066406433</v>
      </c>
      <c r="Q156" s="13">
        <f t="shared" si="33"/>
        <v>9101.93</v>
      </c>
      <c r="R156">
        <f t="shared" si="34"/>
        <v>3.5544355234530971E-2</v>
      </c>
      <c r="S156" s="5">
        <f t="shared" si="39"/>
        <v>0.2</v>
      </c>
      <c r="T156">
        <f t="shared" si="36"/>
        <v>7.1088710469061943E-3</v>
      </c>
    </row>
    <row r="157" spans="1:20" ht="12.95" customHeight="1" x14ac:dyDescent="0.2">
      <c r="A157" s="125" t="s">
        <v>789</v>
      </c>
      <c r="B157" s="71" t="s">
        <v>236</v>
      </c>
      <c r="C157" s="189">
        <v>24282.442999999999</v>
      </c>
      <c r="D157" s="189" t="s">
        <v>370</v>
      </c>
      <c r="E157">
        <f t="shared" si="27"/>
        <v>-5650.818819585189</v>
      </c>
      <c r="F157">
        <f t="shared" si="37"/>
        <v>-5651</v>
      </c>
      <c r="G157">
        <f t="shared" si="29"/>
        <v>0.59891440000137663</v>
      </c>
      <c r="H157">
        <f t="shared" si="38"/>
        <v>0.59891440000137663</v>
      </c>
      <c r="O157">
        <f t="shared" ca="1" si="31"/>
        <v>-0.66900888122559854</v>
      </c>
      <c r="P157" s="14">
        <f t="shared" si="32"/>
        <v>0.73670384334473749</v>
      </c>
      <c r="Q157" s="13">
        <f t="shared" si="33"/>
        <v>9263.9429999999993</v>
      </c>
      <c r="R157">
        <f t="shared" si="34"/>
        <v>1.8985930696873252E-2</v>
      </c>
      <c r="S157" s="5">
        <f t="shared" si="39"/>
        <v>0.2</v>
      </c>
      <c r="T157">
        <f t="shared" si="36"/>
        <v>3.7971861393746504E-3</v>
      </c>
    </row>
    <row r="158" spans="1:20" ht="12.95" customHeight="1" x14ac:dyDescent="0.2">
      <c r="A158" s="125" t="s">
        <v>781</v>
      </c>
      <c r="B158" s="71" t="s">
        <v>236</v>
      </c>
      <c r="C158" s="189">
        <v>24434.483</v>
      </c>
      <c r="D158" s="189" t="s">
        <v>370</v>
      </c>
      <c r="E158">
        <f t="shared" si="27"/>
        <v>-5604.8244833865574</v>
      </c>
      <c r="F158">
        <f t="shared" si="37"/>
        <v>-5605</v>
      </c>
      <c r="G158">
        <f t="shared" si="29"/>
        <v>0.58019200000126148</v>
      </c>
      <c r="H158">
        <f t="shared" si="38"/>
        <v>0.58019200000126148</v>
      </c>
      <c r="O158">
        <f t="shared" ca="1" si="31"/>
        <v>-0.66386536960673004</v>
      </c>
      <c r="P158" s="14">
        <f t="shared" si="32"/>
        <v>0.72429122085964781</v>
      </c>
      <c r="Q158" s="13">
        <f t="shared" si="33"/>
        <v>9415.9830000000002</v>
      </c>
      <c r="R158">
        <f t="shared" si="34"/>
        <v>2.0764585451994003E-2</v>
      </c>
      <c r="S158" s="5">
        <f t="shared" si="39"/>
        <v>0.2</v>
      </c>
      <c r="T158">
        <f t="shared" si="36"/>
        <v>4.1529170903988012E-3</v>
      </c>
    </row>
    <row r="159" spans="1:20" ht="12.95" customHeight="1" x14ac:dyDescent="0.2">
      <c r="A159" s="125" t="s">
        <v>781</v>
      </c>
      <c r="B159" s="71" t="s">
        <v>236</v>
      </c>
      <c r="C159" s="189">
        <v>24444.393</v>
      </c>
      <c r="D159" s="189" t="s">
        <v>370</v>
      </c>
      <c r="E159">
        <f t="shared" si="27"/>
        <v>-5601.8265626306484</v>
      </c>
      <c r="F159">
        <f t="shared" si="37"/>
        <v>-5602</v>
      </c>
      <c r="G159">
        <f t="shared" si="29"/>
        <v>0.57331880000128876</v>
      </c>
      <c r="H159">
        <f t="shared" si="38"/>
        <v>0.57331880000128876</v>
      </c>
      <c r="O159">
        <f t="shared" ca="1" si="31"/>
        <v>-0.66352992319680371</v>
      </c>
      <c r="P159" s="14">
        <f t="shared" si="32"/>
        <v>0.72348536901096949</v>
      </c>
      <c r="Q159" s="13">
        <f t="shared" si="33"/>
        <v>9425.893</v>
      </c>
      <c r="R159">
        <f t="shared" si="34"/>
        <v>2.2549998448139204E-2</v>
      </c>
      <c r="S159" s="5">
        <f t="shared" si="39"/>
        <v>0.2</v>
      </c>
      <c r="T159">
        <f t="shared" si="36"/>
        <v>4.5099996896278407E-3</v>
      </c>
    </row>
    <row r="160" spans="1:20" ht="12.95" customHeight="1" x14ac:dyDescent="0.2">
      <c r="A160" s="125" t="s">
        <v>781</v>
      </c>
      <c r="B160" s="71" t="s">
        <v>236</v>
      </c>
      <c r="C160" s="189">
        <v>24649.31</v>
      </c>
      <c r="D160" s="189" t="s">
        <v>370</v>
      </c>
      <c r="E160">
        <f t="shared" si="27"/>
        <v>-5539.8361562190785</v>
      </c>
      <c r="F160">
        <f t="shared" si="37"/>
        <v>-5540</v>
      </c>
      <c r="G160">
        <f t="shared" si="29"/>
        <v>0.5416060000025027</v>
      </c>
      <c r="H160">
        <f t="shared" si="38"/>
        <v>0.5416060000025027</v>
      </c>
      <c r="O160">
        <f t="shared" ca="1" si="31"/>
        <v>-0.65659736405832891</v>
      </c>
      <c r="P160" s="14">
        <f t="shared" si="32"/>
        <v>0.70693162839986157</v>
      </c>
      <c r="Q160" s="13">
        <f t="shared" si="33"/>
        <v>9630.8100000000013</v>
      </c>
      <c r="R160">
        <f t="shared" si="34"/>
        <v>2.7332563404981594E-2</v>
      </c>
      <c r="S160" s="5">
        <f t="shared" si="39"/>
        <v>0.2</v>
      </c>
      <c r="T160">
        <f t="shared" si="36"/>
        <v>5.466512680996319E-3</v>
      </c>
    </row>
    <row r="161" spans="1:20" ht="12.95" customHeight="1" x14ac:dyDescent="0.2">
      <c r="A161" s="125" t="s">
        <v>781</v>
      </c>
      <c r="B161" s="71" t="s">
        <v>236</v>
      </c>
      <c r="C161" s="189">
        <v>25323.665000000001</v>
      </c>
      <c r="D161" s="189" t="s">
        <v>370</v>
      </c>
      <c r="E161">
        <f t="shared" si="27"/>
        <v>-5335.8338503309687</v>
      </c>
      <c r="F161">
        <f t="shared" si="37"/>
        <v>-5336</v>
      </c>
      <c r="G161">
        <f t="shared" si="29"/>
        <v>0.54922840000290307</v>
      </c>
      <c r="H161">
        <f t="shared" si="38"/>
        <v>0.54922840000290307</v>
      </c>
      <c r="O161">
        <f t="shared" ca="1" si="31"/>
        <v>-0.63378700818334699</v>
      </c>
      <c r="P161" s="14">
        <f t="shared" si="32"/>
        <v>0.65381813206904393</v>
      </c>
      <c r="Q161" s="13">
        <f t="shared" si="33"/>
        <v>10305.165000000001</v>
      </c>
      <c r="R161">
        <f t="shared" si="34"/>
        <v>1.0939012053667135E-2</v>
      </c>
      <c r="S161" s="5">
        <f t="shared" si="39"/>
        <v>0.2</v>
      </c>
      <c r="T161">
        <f t="shared" si="36"/>
        <v>2.1878024107334268E-3</v>
      </c>
    </row>
    <row r="162" spans="1:20" ht="12.95" customHeight="1" x14ac:dyDescent="0.2">
      <c r="A162" s="125" t="s">
        <v>781</v>
      </c>
      <c r="B162" s="71" t="s">
        <v>236</v>
      </c>
      <c r="C162" s="189">
        <v>25482.296999999999</v>
      </c>
      <c r="D162" s="189" t="s">
        <v>370</v>
      </c>
      <c r="E162">
        <f t="shared" si="27"/>
        <v>-5287.8453371774485</v>
      </c>
      <c r="F162">
        <f t="shared" si="37"/>
        <v>-5288</v>
      </c>
      <c r="G162">
        <f t="shared" si="29"/>
        <v>0.51125719999981811</v>
      </c>
      <c r="H162">
        <f t="shared" si="38"/>
        <v>0.51125719999981811</v>
      </c>
      <c r="O162">
        <f t="shared" ca="1" si="31"/>
        <v>-0.62841986562452767</v>
      </c>
      <c r="P162" s="14">
        <f t="shared" si="32"/>
        <v>0.64162258127329697</v>
      </c>
      <c r="Q162" s="13">
        <f t="shared" si="33"/>
        <v>10463.796999999999</v>
      </c>
      <c r="R162">
        <f t="shared" si="34"/>
        <v>1.699513263457951E-2</v>
      </c>
      <c r="S162" s="5">
        <f t="shared" si="39"/>
        <v>0.2</v>
      </c>
      <c r="T162">
        <f t="shared" si="36"/>
        <v>3.3990265269159023E-3</v>
      </c>
    </row>
    <row r="163" spans="1:20" ht="12.95" customHeight="1" x14ac:dyDescent="0.2">
      <c r="A163" s="125" t="s">
        <v>781</v>
      </c>
      <c r="B163" s="71" t="s">
        <v>236</v>
      </c>
      <c r="C163" s="189">
        <v>25621.128000000001</v>
      </c>
      <c r="D163" s="189" t="s">
        <v>370</v>
      </c>
      <c r="E163">
        <f t="shared" si="27"/>
        <v>-5245.8469177562938</v>
      </c>
      <c r="F163">
        <f t="shared" si="37"/>
        <v>-5246</v>
      </c>
      <c r="G163">
        <f t="shared" si="29"/>
        <v>0.50603240000054939</v>
      </c>
      <c r="H163">
        <f t="shared" si="38"/>
        <v>0.50603240000054939</v>
      </c>
      <c r="O163">
        <f t="shared" ca="1" si="31"/>
        <v>-0.6237236158855608</v>
      </c>
      <c r="P163" s="14">
        <f t="shared" si="32"/>
        <v>0.63104576884531949</v>
      </c>
      <c r="Q163" s="13">
        <f t="shared" si="33"/>
        <v>10602.628000000001</v>
      </c>
      <c r="R163">
        <f t="shared" si="34"/>
        <v>1.5628342389918535E-2</v>
      </c>
      <c r="S163" s="5">
        <f t="shared" si="39"/>
        <v>0.2</v>
      </c>
      <c r="T163">
        <f t="shared" si="36"/>
        <v>3.1256684779837072E-3</v>
      </c>
    </row>
    <row r="164" spans="1:20" ht="12.95" customHeight="1" x14ac:dyDescent="0.2">
      <c r="A164" s="125" t="s">
        <v>781</v>
      </c>
      <c r="B164" s="71" t="s">
        <v>236</v>
      </c>
      <c r="C164" s="189">
        <v>25832.667000000001</v>
      </c>
      <c r="D164" s="189" t="s">
        <v>370</v>
      </c>
      <c r="E164">
        <f t="shared" si="27"/>
        <v>-5181.8532589485958</v>
      </c>
      <c r="F164">
        <f t="shared" si="37"/>
        <v>-5182</v>
      </c>
      <c r="G164">
        <f t="shared" si="29"/>
        <v>0.48507080000126734</v>
      </c>
      <c r="H164">
        <f t="shared" si="38"/>
        <v>0.48507080000126734</v>
      </c>
      <c r="O164">
        <f t="shared" ca="1" si="31"/>
        <v>-0.61656742580713497</v>
      </c>
      <c r="P164" s="14">
        <f t="shared" si="32"/>
        <v>0.61509795255616684</v>
      </c>
      <c r="Q164" s="13">
        <f t="shared" si="33"/>
        <v>10814.167000000001</v>
      </c>
      <c r="R164">
        <f t="shared" si="34"/>
        <v>1.6907060401535105E-2</v>
      </c>
      <c r="S164" s="5">
        <f t="shared" si="39"/>
        <v>0.2</v>
      </c>
      <c r="T164">
        <f t="shared" si="36"/>
        <v>3.3814120803070213E-3</v>
      </c>
    </row>
    <row r="165" spans="1:20" ht="12.95" customHeight="1" x14ac:dyDescent="0.2">
      <c r="A165" s="125" t="s">
        <v>781</v>
      </c>
      <c r="B165" s="71" t="s">
        <v>236</v>
      </c>
      <c r="C165" s="189">
        <v>25839.278999999999</v>
      </c>
      <c r="D165" s="189" t="s">
        <v>370</v>
      </c>
      <c r="E165">
        <f t="shared" si="27"/>
        <v>-5179.8530316995484</v>
      </c>
      <c r="F165">
        <f t="shared" si="37"/>
        <v>-5180</v>
      </c>
      <c r="G165">
        <f t="shared" si="29"/>
        <v>0.4858219999987341</v>
      </c>
      <c r="H165">
        <f t="shared" si="38"/>
        <v>0.4858219999987341</v>
      </c>
      <c r="O165">
        <f t="shared" ca="1" si="31"/>
        <v>-0.61634379486718416</v>
      </c>
      <c r="P165" s="14">
        <f t="shared" si="32"/>
        <v>0.61460287612157938</v>
      </c>
      <c r="Q165" s="13">
        <f t="shared" si="33"/>
        <v>10820.778999999999</v>
      </c>
      <c r="R165">
        <f t="shared" si="34"/>
        <v>1.6584514054967622E-2</v>
      </c>
      <c r="S165" s="5">
        <f t="shared" si="39"/>
        <v>0.2</v>
      </c>
      <c r="T165">
        <f t="shared" si="36"/>
        <v>3.3169028109935246E-3</v>
      </c>
    </row>
    <row r="166" spans="1:20" ht="12.95" customHeight="1" x14ac:dyDescent="0.2">
      <c r="A166" s="125" t="s">
        <v>781</v>
      </c>
      <c r="B166" s="71" t="s">
        <v>236</v>
      </c>
      <c r="C166" s="189">
        <v>25852.511999999999</v>
      </c>
      <c r="D166" s="189" t="s">
        <v>370</v>
      </c>
      <c r="E166">
        <f t="shared" si="27"/>
        <v>-5175.8498545690791</v>
      </c>
      <c r="F166">
        <f t="shared" si="37"/>
        <v>-5176</v>
      </c>
      <c r="G166">
        <f t="shared" si="29"/>
        <v>0.49632439999913913</v>
      </c>
      <c r="H166">
        <f t="shared" si="38"/>
        <v>0.49632439999913913</v>
      </c>
      <c r="O166">
        <f t="shared" ca="1" si="31"/>
        <v>-0.61589653298728253</v>
      </c>
      <c r="P166" s="14">
        <f t="shared" si="32"/>
        <v>0.61361332194775886</v>
      </c>
      <c r="Q166" s="13">
        <f t="shared" si="33"/>
        <v>10834.011999999999</v>
      </c>
      <c r="R166">
        <f t="shared" si="34"/>
        <v>1.3756691211869411E-2</v>
      </c>
      <c r="S166" s="5">
        <f t="shared" si="39"/>
        <v>0.2</v>
      </c>
      <c r="T166">
        <f t="shared" si="36"/>
        <v>2.7513382423738821E-3</v>
      </c>
    </row>
    <row r="167" spans="1:20" ht="12.95" customHeight="1" x14ac:dyDescent="0.2">
      <c r="A167" s="125" t="s">
        <v>781</v>
      </c>
      <c r="B167" s="71" t="s">
        <v>236</v>
      </c>
      <c r="C167" s="189">
        <v>25859.083999999999</v>
      </c>
      <c r="D167" s="189" t="s">
        <v>370</v>
      </c>
      <c r="E167">
        <f t="shared" si="27"/>
        <v>-5173.8617279083492</v>
      </c>
      <c r="F167">
        <f t="shared" si="37"/>
        <v>-5174</v>
      </c>
      <c r="G167">
        <f t="shared" si="29"/>
        <v>0.45707559999937075</v>
      </c>
      <c r="H167">
        <f t="shared" si="38"/>
        <v>0.45707559999937075</v>
      </c>
      <c r="O167">
        <f t="shared" ca="1" si="31"/>
        <v>-0.61567290204733194</v>
      </c>
      <c r="P167" s="14">
        <f t="shared" si="32"/>
        <v>0.6131188442085258</v>
      </c>
      <c r="Q167" s="13">
        <f t="shared" si="33"/>
        <v>10840.583999999999</v>
      </c>
      <c r="R167">
        <f t="shared" si="34"/>
        <v>2.4349494063318003E-2</v>
      </c>
      <c r="S167" s="5">
        <f t="shared" si="39"/>
        <v>0.2</v>
      </c>
      <c r="T167">
        <f t="shared" si="36"/>
        <v>4.8698988126636006E-3</v>
      </c>
    </row>
    <row r="168" spans="1:20" ht="12.95" customHeight="1" x14ac:dyDescent="0.2">
      <c r="A168" s="125" t="s">
        <v>781</v>
      </c>
      <c r="B168" s="71" t="s">
        <v>236</v>
      </c>
      <c r="C168" s="189">
        <v>25882.239000000001</v>
      </c>
      <c r="D168" s="189" t="s">
        <v>370</v>
      </c>
      <c r="E168">
        <f t="shared" si="27"/>
        <v>-5166.856999845475</v>
      </c>
      <c r="F168">
        <f t="shared" si="37"/>
        <v>-5167</v>
      </c>
      <c r="G168">
        <f t="shared" si="29"/>
        <v>0.47270480000224779</v>
      </c>
      <c r="H168">
        <f t="shared" si="38"/>
        <v>0.47270480000224779</v>
      </c>
      <c r="O168">
        <f t="shared" ca="1" si="31"/>
        <v>-0.61489019375750398</v>
      </c>
      <c r="P168" s="14">
        <f t="shared" si="32"/>
        <v>0.61138974369651489</v>
      </c>
      <c r="Q168" s="13">
        <f t="shared" si="33"/>
        <v>10863.739000000001</v>
      </c>
      <c r="R168">
        <f t="shared" si="34"/>
        <v>1.9233513607482034E-2</v>
      </c>
      <c r="S168" s="5">
        <f t="shared" si="39"/>
        <v>0.2</v>
      </c>
      <c r="T168">
        <f t="shared" si="36"/>
        <v>3.8467027214964069E-3</v>
      </c>
    </row>
    <row r="169" spans="1:20" ht="12.95" customHeight="1" x14ac:dyDescent="0.2">
      <c r="A169" s="125" t="s">
        <v>781</v>
      </c>
      <c r="B169" s="71" t="s">
        <v>236</v>
      </c>
      <c r="C169" s="189">
        <v>26216.101999999999</v>
      </c>
      <c r="D169" s="189" t="s">
        <v>370</v>
      </c>
      <c r="E169">
        <f t="shared" si="27"/>
        <v>-5065.8585319009626</v>
      </c>
      <c r="F169">
        <f t="shared" si="37"/>
        <v>-5066</v>
      </c>
      <c r="G169">
        <f t="shared" si="29"/>
        <v>0.46764039999834495</v>
      </c>
      <c r="H169">
        <f t="shared" si="38"/>
        <v>0.46764039999834495</v>
      </c>
      <c r="O169">
        <f t="shared" ca="1" si="31"/>
        <v>-0.60359683128998842</v>
      </c>
      <c r="P169" s="14">
        <f t="shared" si="32"/>
        <v>0.58671340049031173</v>
      </c>
      <c r="Q169" s="13">
        <f t="shared" si="33"/>
        <v>11197.601999999999</v>
      </c>
      <c r="R169">
        <f t="shared" si="34"/>
        <v>1.4178379446159923E-2</v>
      </c>
      <c r="S169" s="5">
        <f t="shared" si="39"/>
        <v>0.2</v>
      </c>
      <c r="T169">
        <f t="shared" si="36"/>
        <v>2.8356758892319847E-3</v>
      </c>
    </row>
    <row r="170" spans="1:20" ht="12.95" customHeight="1" x14ac:dyDescent="0.2">
      <c r="A170" s="125" t="s">
        <v>781</v>
      </c>
      <c r="B170" s="71" t="s">
        <v>236</v>
      </c>
      <c r="C170" s="189">
        <v>26404.51</v>
      </c>
      <c r="D170" s="189" t="s">
        <v>370</v>
      </c>
      <c r="E170">
        <f t="shared" si="27"/>
        <v>-5008.8623408031481</v>
      </c>
      <c r="F170">
        <f t="shared" si="37"/>
        <v>-5009</v>
      </c>
      <c r="G170">
        <f t="shared" si="29"/>
        <v>0.45504959999743733</v>
      </c>
      <c r="H170">
        <f t="shared" si="38"/>
        <v>0.45504959999743733</v>
      </c>
      <c r="O170">
        <f t="shared" ca="1" si="31"/>
        <v>-0.59722334950139055</v>
      </c>
      <c r="P170" s="14">
        <f t="shared" si="32"/>
        <v>0.5730118078254397</v>
      </c>
      <c r="Q170" s="13">
        <f t="shared" si="33"/>
        <v>11386.009999999998</v>
      </c>
      <c r="R170">
        <f t="shared" si="34"/>
        <v>1.3915082475656825E-2</v>
      </c>
      <c r="S170" s="5">
        <f t="shared" si="39"/>
        <v>0.2</v>
      </c>
      <c r="T170">
        <f t="shared" si="36"/>
        <v>2.7830164951313653E-3</v>
      </c>
    </row>
    <row r="171" spans="1:20" ht="12.95" customHeight="1" x14ac:dyDescent="0.2">
      <c r="A171" s="125" t="s">
        <v>781</v>
      </c>
      <c r="B171" s="71" t="s">
        <v>236</v>
      </c>
      <c r="C171" s="189">
        <v>26632.594000000001</v>
      </c>
      <c r="D171" s="189" t="s">
        <v>370</v>
      </c>
      <c r="E171">
        <f t="shared" si="27"/>
        <v>-4939.8635761522082</v>
      </c>
      <c r="F171">
        <f t="shared" si="37"/>
        <v>-4940</v>
      </c>
      <c r="G171">
        <f t="shared" si="29"/>
        <v>0.45096600000033504</v>
      </c>
      <c r="H171">
        <f t="shared" si="38"/>
        <v>0.45096600000033504</v>
      </c>
      <c r="O171">
        <f t="shared" ca="1" si="31"/>
        <v>-0.5895080820730878</v>
      </c>
      <c r="P171" s="14">
        <f t="shared" si="32"/>
        <v>0.55664254672847635</v>
      </c>
      <c r="Q171" s="13">
        <f t="shared" si="33"/>
        <v>11614.094000000001</v>
      </c>
      <c r="R171">
        <f t="shared" si="34"/>
        <v>1.1167532528385033E-2</v>
      </c>
      <c r="S171" s="5">
        <f t="shared" si="39"/>
        <v>0.2</v>
      </c>
      <c r="T171">
        <f t="shared" si="36"/>
        <v>2.2335065056770065E-3</v>
      </c>
    </row>
    <row r="172" spans="1:20" ht="12.95" customHeight="1" x14ac:dyDescent="0.2">
      <c r="A172" s="125" t="s">
        <v>781</v>
      </c>
      <c r="B172" s="71" t="s">
        <v>236</v>
      </c>
      <c r="C172" s="189">
        <v>26652.411</v>
      </c>
      <c r="D172" s="189" t="s">
        <v>370</v>
      </c>
      <c r="E172">
        <f t="shared" si="27"/>
        <v>-4933.8686421845141</v>
      </c>
      <c r="F172">
        <f t="shared" si="37"/>
        <v>-4934</v>
      </c>
      <c r="G172">
        <f t="shared" si="29"/>
        <v>0.43421959999977844</v>
      </c>
      <c r="H172">
        <f t="shared" si="38"/>
        <v>0.43421959999977844</v>
      </c>
      <c r="O172">
        <f t="shared" ca="1" si="31"/>
        <v>-0.58883718925323536</v>
      </c>
      <c r="P172" s="14">
        <f t="shared" si="32"/>
        <v>0.55523035825793765</v>
      </c>
      <c r="Q172" s="13">
        <f t="shared" si="33"/>
        <v>11633.911</v>
      </c>
      <c r="R172">
        <f t="shared" si="34"/>
        <v>1.4643603614214648E-2</v>
      </c>
      <c r="S172" s="5">
        <f t="shared" si="39"/>
        <v>0.2</v>
      </c>
      <c r="T172">
        <f t="shared" si="36"/>
        <v>2.9287207228429297E-3</v>
      </c>
    </row>
    <row r="173" spans="1:20" ht="12.95" customHeight="1" x14ac:dyDescent="0.2">
      <c r="A173" s="125" t="s">
        <v>781</v>
      </c>
      <c r="B173" s="71" t="s">
        <v>236</v>
      </c>
      <c r="C173" s="189">
        <v>28017.577000000001</v>
      </c>
      <c r="D173" s="189" t="s">
        <v>370</v>
      </c>
      <c r="E173">
        <f t="shared" si="27"/>
        <v>-4520.8858483740614</v>
      </c>
      <c r="F173">
        <f t="shared" si="37"/>
        <v>-4521</v>
      </c>
      <c r="G173">
        <f t="shared" si="29"/>
        <v>0.37734239999917918</v>
      </c>
      <c r="H173">
        <f t="shared" si="38"/>
        <v>0.37734239999917918</v>
      </c>
      <c r="O173">
        <f t="shared" ca="1" si="31"/>
        <v>-0.54265740015339459</v>
      </c>
      <c r="P173" s="14">
        <f t="shared" si="32"/>
        <v>0.46234148665978542</v>
      </c>
      <c r="Q173" s="13">
        <f t="shared" si="33"/>
        <v>12999.077000000001</v>
      </c>
      <c r="R173">
        <f t="shared" si="34"/>
        <v>7.2248447331372491E-3</v>
      </c>
      <c r="S173" s="5">
        <f t="shared" si="39"/>
        <v>0.2</v>
      </c>
      <c r="T173">
        <f t="shared" si="36"/>
        <v>1.4449689466274499E-3</v>
      </c>
    </row>
    <row r="174" spans="1:20" ht="12.95" customHeight="1" x14ac:dyDescent="0.2">
      <c r="A174" s="125" t="s">
        <v>781</v>
      </c>
      <c r="B174" s="71" t="s">
        <v>236</v>
      </c>
      <c r="C174" s="189">
        <v>28361.351999999999</v>
      </c>
      <c r="D174" s="189" t="s">
        <v>370</v>
      </c>
      <c r="E174">
        <f t="shared" si="27"/>
        <v>-4416.888854644224</v>
      </c>
      <c r="F174">
        <f t="shared" si="37"/>
        <v>-4417</v>
      </c>
      <c r="G174">
        <f t="shared" si="29"/>
        <v>0.36740479999934905</v>
      </c>
      <c r="H174">
        <f t="shared" si="38"/>
        <v>0.36740479999934905</v>
      </c>
      <c r="O174">
        <f t="shared" ca="1" si="31"/>
        <v>-0.5310285912759527</v>
      </c>
      <c r="P174" s="14">
        <f t="shared" si="32"/>
        <v>0.44029186152745736</v>
      </c>
      <c r="Q174" s="13">
        <f t="shared" si="33"/>
        <v>13342.851999999999</v>
      </c>
      <c r="R174">
        <f t="shared" si="34"/>
        <v>5.3125237382022463E-3</v>
      </c>
      <c r="S174" s="5">
        <f t="shared" si="39"/>
        <v>0.2</v>
      </c>
      <c r="T174">
        <f t="shared" si="36"/>
        <v>1.0625047476404493E-3</v>
      </c>
    </row>
    <row r="175" spans="1:20" ht="12.95" customHeight="1" x14ac:dyDescent="0.2">
      <c r="A175" s="125" t="s">
        <v>781</v>
      </c>
      <c r="B175" s="71" t="s">
        <v>236</v>
      </c>
      <c r="C175" s="189">
        <v>28371.258000000002</v>
      </c>
      <c r="D175" s="189" t="s">
        <v>370</v>
      </c>
      <c r="E175">
        <f t="shared" si="27"/>
        <v>-4413.892143947146</v>
      </c>
      <c r="F175">
        <f t="shared" si="37"/>
        <v>-4414</v>
      </c>
      <c r="G175">
        <f t="shared" si="29"/>
        <v>0.35653160000219941</v>
      </c>
      <c r="H175">
        <f t="shared" si="38"/>
        <v>0.35653160000219941</v>
      </c>
      <c r="O175">
        <f t="shared" ca="1" si="31"/>
        <v>-0.53069314486602659</v>
      </c>
      <c r="P175" s="14">
        <f t="shared" si="32"/>
        <v>0.43966382219900385</v>
      </c>
      <c r="Q175" s="13">
        <f t="shared" si="33"/>
        <v>13352.758000000002</v>
      </c>
      <c r="R175">
        <f t="shared" si="34"/>
        <v>6.9109663673788645E-3</v>
      </c>
      <c r="S175" s="5">
        <f t="shared" si="39"/>
        <v>0.2</v>
      </c>
      <c r="T175">
        <f t="shared" si="36"/>
        <v>1.3821932734757729E-3</v>
      </c>
    </row>
    <row r="176" spans="1:20" ht="12.95" customHeight="1" x14ac:dyDescent="0.2">
      <c r="A176" s="125" t="s">
        <v>781</v>
      </c>
      <c r="B176" s="71" t="s">
        <v>236</v>
      </c>
      <c r="C176" s="189">
        <v>28374.562999999998</v>
      </c>
      <c r="D176" s="189" t="s">
        <v>370</v>
      </c>
      <c r="E176">
        <f t="shared" si="27"/>
        <v>-4412.8923328373303</v>
      </c>
      <c r="F176">
        <f t="shared" si="37"/>
        <v>-4413</v>
      </c>
      <c r="G176">
        <f t="shared" si="29"/>
        <v>0.35590719999891007</v>
      </c>
      <c r="H176">
        <f t="shared" si="38"/>
        <v>0.35590719999891007</v>
      </c>
      <c r="O176">
        <f t="shared" ca="1" si="31"/>
        <v>-0.53058132939605107</v>
      </c>
      <c r="P176" s="14">
        <f t="shared" si="32"/>
        <v>0.43945457553874501</v>
      </c>
      <c r="Q176" s="13">
        <f t="shared" si="33"/>
        <v>13356.062999999998</v>
      </c>
      <c r="R176">
        <f t="shared" si="34"/>
        <v>6.9801639595942089E-3</v>
      </c>
      <c r="S176" s="5">
        <f t="shared" si="39"/>
        <v>0.2</v>
      </c>
      <c r="T176">
        <f t="shared" si="36"/>
        <v>1.3960327919188419E-3</v>
      </c>
    </row>
    <row r="177" spans="1:20" ht="12.95" customHeight="1" x14ac:dyDescent="0.2">
      <c r="A177" s="125" t="s">
        <v>781</v>
      </c>
      <c r="B177" s="71" t="s">
        <v>236</v>
      </c>
      <c r="C177" s="189">
        <v>31653.62</v>
      </c>
      <c r="D177" s="189" t="s">
        <v>370</v>
      </c>
      <c r="E177">
        <f t="shared" si="27"/>
        <v>-3420.9293620896556</v>
      </c>
      <c r="F177">
        <f t="shared" si="37"/>
        <v>-3421</v>
      </c>
      <c r="G177">
        <f t="shared" si="29"/>
        <v>0.23350240000218037</v>
      </c>
      <c r="H177">
        <f t="shared" si="38"/>
        <v>0.23350240000218037</v>
      </c>
      <c r="O177">
        <f t="shared" ca="1" si="31"/>
        <v>-0.41966038318045268</v>
      </c>
      <c r="P177" s="14">
        <f t="shared" si="32"/>
        <v>0.25645474068358765</v>
      </c>
      <c r="Q177" s="13">
        <f t="shared" si="33"/>
        <v>16635.12</v>
      </c>
      <c r="R177">
        <f t="shared" si="34"/>
        <v>5.2680994275538357E-4</v>
      </c>
      <c r="S177" s="5">
        <f t="shared" si="39"/>
        <v>0.2</v>
      </c>
      <c r="T177">
        <f t="shared" si="36"/>
        <v>1.0536198855107671E-4</v>
      </c>
    </row>
    <row r="178" spans="1:20" ht="12.95" customHeight="1" x14ac:dyDescent="0.2">
      <c r="A178" s="125" t="s">
        <v>781</v>
      </c>
      <c r="B178" s="71" t="s">
        <v>236</v>
      </c>
      <c r="C178" s="189">
        <v>32202.32</v>
      </c>
      <c r="D178" s="189" t="s">
        <v>370</v>
      </c>
      <c r="E178">
        <f t="shared" si="27"/>
        <v>-3254.9395418305839</v>
      </c>
      <c r="F178">
        <f t="shared" si="37"/>
        <v>-3255</v>
      </c>
      <c r="G178">
        <f t="shared" si="29"/>
        <v>0.19985199999791803</v>
      </c>
      <c r="H178">
        <f t="shared" si="38"/>
        <v>0.19985199999791803</v>
      </c>
      <c r="O178">
        <f t="shared" ca="1" si="31"/>
        <v>-0.401099015164536</v>
      </c>
      <c r="P178" s="14">
        <f t="shared" si="32"/>
        <v>0.230627034887946</v>
      </c>
      <c r="Q178" s="13">
        <f t="shared" si="33"/>
        <v>17183.82</v>
      </c>
      <c r="R178">
        <f t="shared" si="34"/>
        <v>9.4710277248243914E-4</v>
      </c>
      <c r="S178" s="5">
        <f t="shared" si="39"/>
        <v>0.2</v>
      </c>
      <c r="T178">
        <f t="shared" si="36"/>
        <v>1.8942055449648783E-4</v>
      </c>
    </row>
    <row r="179" spans="1:20" ht="12.95" customHeight="1" x14ac:dyDescent="0.2">
      <c r="A179" s="125" t="s">
        <v>781</v>
      </c>
      <c r="B179" s="71" t="s">
        <v>236</v>
      </c>
      <c r="C179" s="189">
        <v>32255.224999999999</v>
      </c>
      <c r="D179" s="189" t="s">
        <v>370</v>
      </c>
      <c r="E179">
        <f t="shared" si="27"/>
        <v>-3238.9350012058239</v>
      </c>
      <c r="F179">
        <f t="shared" si="37"/>
        <v>-3239</v>
      </c>
      <c r="G179">
        <f t="shared" si="29"/>
        <v>0.21486159999767551</v>
      </c>
      <c r="H179">
        <f t="shared" si="38"/>
        <v>0.21486159999767551</v>
      </c>
      <c r="O179">
        <f t="shared" ca="1" si="31"/>
        <v>-0.3993099676449296</v>
      </c>
      <c r="P179" s="14">
        <f t="shared" si="32"/>
        <v>0.22821025916484747</v>
      </c>
      <c r="Q179" s="13">
        <f t="shared" si="33"/>
        <v>17236.724999999999</v>
      </c>
      <c r="R179">
        <f t="shared" si="34"/>
        <v>1.7818670156132389E-4</v>
      </c>
      <c r="S179" s="5">
        <f t="shared" si="39"/>
        <v>0.2</v>
      </c>
      <c r="T179">
        <f t="shared" si="36"/>
        <v>3.5637340312264782E-5</v>
      </c>
    </row>
    <row r="180" spans="1:20" ht="12.95" customHeight="1" x14ac:dyDescent="0.2">
      <c r="A180" s="125" t="s">
        <v>781</v>
      </c>
      <c r="B180" s="71" t="s">
        <v>236</v>
      </c>
      <c r="C180" s="189">
        <v>32268.484</v>
      </c>
      <c r="D180" s="189" t="s">
        <v>370</v>
      </c>
      <c r="E180">
        <f t="shared" si="27"/>
        <v>-3234.9239586929475</v>
      </c>
      <c r="F180">
        <f t="shared" si="37"/>
        <v>-3235</v>
      </c>
      <c r="G180">
        <f t="shared" si="29"/>
        <v>0.25136399999973946</v>
      </c>
      <c r="H180">
        <f t="shared" si="38"/>
        <v>0.25136399999973946</v>
      </c>
      <c r="O180">
        <f t="shared" ca="1" si="31"/>
        <v>-0.39886270576502797</v>
      </c>
      <c r="P180" s="14">
        <f t="shared" si="32"/>
        <v>0.22760806088525384</v>
      </c>
      <c r="Q180" s="13">
        <f t="shared" si="33"/>
        <v>17249.984</v>
      </c>
      <c r="R180">
        <f t="shared" si="34"/>
        <v>5.643446432111478E-4</v>
      </c>
      <c r="S180" s="5">
        <f t="shared" si="39"/>
        <v>0.2</v>
      </c>
      <c r="T180">
        <f t="shared" si="36"/>
        <v>1.1286892864222957E-4</v>
      </c>
    </row>
    <row r="181" spans="1:20" ht="12.95" customHeight="1" x14ac:dyDescent="0.2">
      <c r="A181" s="125" t="s">
        <v>781</v>
      </c>
      <c r="B181" s="71" t="s">
        <v>236</v>
      </c>
      <c r="C181" s="189">
        <v>32288.327000000001</v>
      </c>
      <c r="D181" s="189" t="s">
        <v>370</v>
      </c>
      <c r="E181">
        <f t="shared" si="27"/>
        <v>-3228.9211593428454</v>
      </c>
      <c r="F181">
        <f t="shared" si="37"/>
        <v>-3229</v>
      </c>
      <c r="G181">
        <f t="shared" si="29"/>
        <v>0.26061760000084178</v>
      </c>
      <c r="H181">
        <f t="shared" si="38"/>
        <v>0.26061760000084178</v>
      </c>
      <c r="O181">
        <f t="shared" ca="1" si="31"/>
        <v>-0.39819181294517558</v>
      </c>
      <c r="P181" s="14">
        <f t="shared" si="32"/>
        <v>0.22670626020424911</v>
      </c>
      <c r="Q181" s="13">
        <f t="shared" si="33"/>
        <v>17269.827000000001</v>
      </c>
      <c r="R181">
        <f t="shared" si="34"/>
        <v>1.1499789667999696E-3</v>
      </c>
      <c r="S181" s="5">
        <f t="shared" si="39"/>
        <v>0.2</v>
      </c>
      <c r="T181">
        <f t="shared" si="36"/>
        <v>2.2999579335999392E-4</v>
      </c>
    </row>
    <row r="182" spans="1:20" ht="12.95" customHeight="1" x14ac:dyDescent="0.2">
      <c r="A182" s="125" t="s">
        <v>781</v>
      </c>
      <c r="B182" s="71" t="s">
        <v>236</v>
      </c>
      <c r="C182" s="189">
        <v>32301.532999999999</v>
      </c>
      <c r="D182" s="189" t="s">
        <v>370</v>
      </c>
      <c r="E182">
        <f t="shared" si="27"/>
        <v>-3224.926150109492</v>
      </c>
      <c r="F182">
        <f t="shared" si="37"/>
        <v>-3225</v>
      </c>
      <c r="G182">
        <f t="shared" si="29"/>
        <v>0.24411999999938416</v>
      </c>
      <c r="H182">
        <f t="shared" si="38"/>
        <v>0.24411999999938416</v>
      </c>
      <c r="O182">
        <f t="shared" ca="1" si="31"/>
        <v>-0.39774455106527395</v>
      </c>
      <c r="P182" s="14">
        <f t="shared" si="32"/>
        <v>0.22610605757583641</v>
      </c>
      <c r="Q182" s="13">
        <f t="shared" si="33"/>
        <v>17283.032999999999</v>
      </c>
      <c r="R182">
        <f t="shared" si="34"/>
        <v>3.2450212163889368E-4</v>
      </c>
      <c r="S182" s="5">
        <f t="shared" si="39"/>
        <v>0.2</v>
      </c>
      <c r="T182">
        <f t="shared" si="36"/>
        <v>6.4900424327778744E-5</v>
      </c>
    </row>
    <row r="183" spans="1:20" ht="12.95" customHeight="1" x14ac:dyDescent="0.2">
      <c r="A183" s="125" t="s">
        <v>781</v>
      </c>
      <c r="B183" s="71" t="s">
        <v>236</v>
      </c>
      <c r="C183" s="189">
        <v>32612.237000000001</v>
      </c>
      <c r="D183" s="189" t="s">
        <v>370</v>
      </c>
      <c r="E183">
        <f t="shared" si="27"/>
        <v>-3130.9336202866843</v>
      </c>
      <c r="F183">
        <f t="shared" si="37"/>
        <v>-3131</v>
      </c>
      <c r="G183">
        <f t="shared" si="29"/>
        <v>0.21942639999906532</v>
      </c>
      <c r="H183">
        <f t="shared" si="38"/>
        <v>0.21942639999906532</v>
      </c>
      <c r="O183">
        <f t="shared" ca="1" si="31"/>
        <v>-0.38723389688758619</v>
      </c>
      <c r="P183" s="14">
        <f t="shared" si="32"/>
        <v>0.21223109504162735</v>
      </c>
      <c r="Q183" s="13">
        <f t="shared" si="33"/>
        <v>17593.737000000001</v>
      </c>
      <c r="R183">
        <f t="shared" si="34"/>
        <v>5.1772413430531507E-5</v>
      </c>
      <c r="S183" s="5">
        <f t="shared" si="39"/>
        <v>0.2</v>
      </c>
      <c r="T183">
        <f t="shared" si="36"/>
        <v>1.0354482686106302E-5</v>
      </c>
    </row>
    <row r="184" spans="1:20" ht="12.95" customHeight="1" x14ac:dyDescent="0.2">
      <c r="A184" s="125" t="s">
        <v>781</v>
      </c>
      <c r="B184" s="71" t="s">
        <v>236</v>
      </c>
      <c r="C184" s="189">
        <v>32645.284</v>
      </c>
      <c r="D184" s="189" t="s">
        <v>370</v>
      </c>
      <c r="E184">
        <f t="shared" si="27"/>
        <v>-3120.9364167326453</v>
      </c>
      <c r="F184">
        <f t="shared" si="37"/>
        <v>-3121</v>
      </c>
      <c r="G184">
        <f t="shared" si="29"/>
        <v>0.21018239999830257</v>
      </c>
      <c r="H184">
        <f t="shared" si="38"/>
        <v>0.21018239999830257</v>
      </c>
      <c r="O184">
        <f t="shared" ca="1" si="31"/>
        <v>-0.38611574218783218</v>
      </c>
      <c r="P184" s="14">
        <f t="shared" si="32"/>
        <v>0.2107809786629152</v>
      </c>
      <c r="Q184" s="13">
        <f t="shared" si="33"/>
        <v>17626.784</v>
      </c>
      <c r="R184">
        <f t="shared" si="34"/>
        <v>3.5829641772944084E-7</v>
      </c>
      <c r="S184" s="5">
        <f t="shared" si="39"/>
        <v>0.2</v>
      </c>
      <c r="T184">
        <f t="shared" si="36"/>
        <v>7.1659283545888171E-8</v>
      </c>
    </row>
    <row r="185" spans="1:20" ht="12.95" customHeight="1" x14ac:dyDescent="0.2">
      <c r="A185" s="125" t="s">
        <v>781</v>
      </c>
      <c r="B185" s="71" t="s">
        <v>236</v>
      </c>
      <c r="C185" s="189">
        <v>32678.352999999999</v>
      </c>
      <c r="D185" s="189" t="s">
        <v>370</v>
      </c>
      <c r="E185">
        <f t="shared" si="27"/>
        <v>-3110.9325578550306</v>
      </c>
      <c r="F185">
        <f t="shared" si="37"/>
        <v>-3111</v>
      </c>
      <c r="G185">
        <f t="shared" si="29"/>
        <v>0.22293839999838383</v>
      </c>
      <c r="H185">
        <f t="shared" si="38"/>
        <v>0.22293839999838383</v>
      </c>
      <c r="O185">
        <f t="shared" ca="1" si="31"/>
        <v>-0.38499758748807816</v>
      </c>
      <c r="P185" s="14">
        <f t="shared" si="32"/>
        <v>0.20933585141215549</v>
      </c>
      <c r="Q185" s="13">
        <f t="shared" si="33"/>
        <v>17659.852999999999</v>
      </c>
      <c r="R185">
        <f t="shared" si="34"/>
        <v>1.8502932804070251E-4</v>
      </c>
      <c r="S185" s="5">
        <f t="shared" si="39"/>
        <v>0.2</v>
      </c>
      <c r="T185">
        <f t="shared" si="36"/>
        <v>3.7005865608140506E-5</v>
      </c>
    </row>
    <row r="186" spans="1:20" ht="12.95" customHeight="1" x14ac:dyDescent="0.2">
      <c r="A186" s="125" t="s">
        <v>781</v>
      </c>
      <c r="B186" s="71" t="s">
        <v>236</v>
      </c>
      <c r="C186" s="189">
        <v>32678.362000000001</v>
      </c>
      <c r="D186" s="189" t="s">
        <v>370</v>
      </c>
      <c r="E186">
        <f t="shared" si="27"/>
        <v>-3110.9298352226583</v>
      </c>
      <c r="F186">
        <f t="shared" si="37"/>
        <v>-3111</v>
      </c>
      <c r="G186">
        <f t="shared" si="29"/>
        <v>0.23193840000021737</v>
      </c>
      <c r="H186">
        <f t="shared" si="38"/>
        <v>0.23193840000021737</v>
      </c>
      <c r="O186">
        <f t="shared" ca="1" si="31"/>
        <v>-0.38499758748807816</v>
      </c>
      <c r="P186" s="14">
        <f t="shared" si="32"/>
        <v>0.20933585141215549</v>
      </c>
      <c r="Q186" s="13">
        <f t="shared" si="33"/>
        <v>17659.862000000001</v>
      </c>
      <c r="R186">
        <f t="shared" si="34"/>
        <v>5.1087520267569799E-4</v>
      </c>
      <c r="S186" s="5">
        <f t="shared" si="39"/>
        <v>0.2</v>
      </c>
      <c r="T186">
        <f t="shared" si="36"/>
        <v>1.0217504053513961E-4</v>
      </c>
    </row>
    <row r="187" spans="1:20" ht="12.95" customHeight="1" x14ac:dyDescent="0.2">
      <c r="A187" s="125" t="s">
        <v>781</v>
      </c>
      <c r="B187" s="71" t="s">
        <v>236</v>
      </c>
      <c r="C187" s="189">
        <v>32820.478999999999</v>
      </c>
      <c r="D187" s="189" t="s">
        <v>370</v>
      </c>
      <c r="E187">
        <f t="shared" si="27"/>
        <v>-3067.93735247114</v>
      </c>
      <c r="F187">
        <f t="shared" si="37"/>
        <v>-3068</v>
      </c>
      <c r="G187">
        <f t="shared" si="29"/>
        <v>0.20708919999742648</v>
      </c>
      <c r="H187">
        <f t="shared" si="38"/>
        <v>0.20708919999742648</v>
      </c>
      <c r="O187">
        <f t="shared" ca="1" si="31"/>
        <v>-0.38018952227913588</v>
      </c>
      <c r="P187" s="14">
        <f t="shared" si="32"/>
        <v>0.20317865534690674</v>
      </c>
      <c r="Q187" s="13">
        <f t="shared" si="33"/>
        <v>17801.978999999999</v>
      </c>
      <c r="R187">
        <f t="shared" si="34"/>
        <v>1.5292359463708533E-5</v>
      </c>
      <c r="S187" s="5">
        <f t="shared" si="39"/>
        <v>0.2</v>
      </c>
      <c r="T187">
        <f t="shared" si="36"/>
        <v>3.0584718927417066E-6</v>
      </c>
    </row>
    <row r="188" spans="1:20" ht="12.95" customHeight="1" x14ac:dyDescent="0.2">
      <c r="A188" s="125" t="s">
        <v>781</v>
      </c>
      <c r="B188" s="71" t="s">
        <v>236</v>
      </c>
      <c r="C188" s="189">
        <v>32850.235999999997</v>
      </c>
      <c r="D188" s="189" t="s">
        <v>370</v>
      </c>
      <c r="E188">
        <f t="shared" si="27"/>
        <v>-3058.9354223062978</v>
      </c>
      <c r="F188">
        <f t="shared" si="37"/>
        <v>-3059</v>
      </c>
      <c r="G188">
        <f t="shared" si="29"/>
        <v>0.21346959999937098</v>
      </c>
      <c r="H188">
        <f t="shared" si="38"/>
        <v>0.21346959999937098</v>
      </c>
      <c r="O188">
        <f t="shared" ca="1" si="31"/>
        <v>-0.37918318304935728</v>
      </c>
      <c r="P188" s="14">
        <f t="shared" si="32"/>
        <v>0.20190161445079824</v>
      </c>
      <c r="Q188" s="13">
        <f t="shared" si="33"/>
        <v>17831.735999999997</v>
      </c>
      <c r="R188">
        <f t="shared" si="34"/>
        <v>1.338182896519879E-4</v>
      </c>
      <c r="S188" s="5">
        <f t="shared" si="39"/>
        <v>0.2</v>
      </c>
      <c r="T188">
        <f t="shared" si="36"/>
        <v>2.6763657930397583E-5</v>
      </c>
    </row>
    <row r="189" spans="1:20" ht="12.95" customHeight="1" x14ac:dyDescent="0.2">
      <c r="A189" s="125" t="s">
        <v>886</v>
      </c>
      <c r="B189" s="71" t="s">
        <v>236</v>
      </c>
      <c r="C189" s="189">
        <v>32883.309000000001</v>
      </c>
      <c r="D189" s="189" t="s">
        <v>370</v>
      </c>
      <c r="E189">
        <f t="shared" si="27"/>
        <v>-3048.9303533698499</v>
      </c>
      <c r="F189">
        <f t="shared" si="37"/>
        <v>-3049</v>
      </c>
      <c r="G189">
        <f t="shared" si="29"/>
        <v>0.23022560000390513</v>
      </c>
      <c r="I189">
        <f>G189</f>
        <v>0.23022560000390513</v>
      </c>
      <c r="O189">
        <f t="shared" ca="1" si="31"/>
        <v>-0.37806502834960326</v>
      </c>
      <c r="P189" s="14">
        <f t="shared" si="32"/>
        <v>0.20048741979334359</v>
      </c>
      <c r="Q189" s="13">
        <f t="shared" si="33"/>
        <v>17864.809000000001</v>
      </c>
      <c r="R189">
        <f t="shared" si="34"/>
        <v>8.8435936223583424E-4</v>
      </c>
      <c r="S189" s="5">
        <f>S$16</f>
        <v>0.1</v>
      </c>
      <c r="T189">
        <f t="shared" si="36"/>
        <v>8.843593622358343E-5</v>
      </c>
    </row>
    <row r="190" spans="1:20" ht="12.95" customHeight="1" x14ac:dyDescent="0.2">
      <c r="A190" s="125" t="s">
        <v>781</v>
      </c>
      <c r="B190" s="71" t="s">
        <v>236</v>
      </c>
      <c r="C190" s="189">
        <v>33002.292999999998</v>
      </c>
      <c r="D190" s="189" t="s">
        <v>370</v>
      </c>
      <c r="E190">
        <f t="shared" si="27"/>
        <v>-3012.9359433576305</v>
      </c>
      <c r="F190">
        <f t="shared" si="37"/>
        <v>-3013</v>
      </c>
      <c r="G190">
        <f t="shared" si="29"/>
        <v>0.21174720000271918</v>
      </c>
      <c r="H190">
        <f t="shared" ref="H190:H201" si="40">G190</f>
        <v>0.21174720000271918</v>
      </c>
      <c r="O190">
        <f t="shared" ca="1" si="31"/>
        <v>-0.37403967143048877</v>
      </c>
      <c r="P190" s="14">
        <f t="shared" si="32"/>
        <v>0.1954376290059531</v>
      </c>
      <c r="Q190" s="13">
        <f t="shared" si="33"/>
        <v>17983.792999999998</v>
      </c>
      <c r="R190">
        <f t="shared" si="34"/>
        <v>2.6600210609855338E-4</v>
      </c>
      <c r="S190" s="5">
        <f t="shared" ref="S190:S201" si="41">S$15</f>
        <v>0.2</v>
      </c>
      <c r="T190">
        <f t="shared" si="36"/>
        <v>5.3200421219710681E-5</v>
      </c>
    </row>
    <row r="191" spans="1:20" ht="12.95" customHeight="1" x14ac:dyDescent="0.2">
      <c r="A191" s="125" t="s">
        <v>781</v>
      </c>
      <c r="B191" s="71" t="s">
        <v>236</v>
      </c>
      <c r="C191" s="189">
        <v>33005.612999999998</v>
      </c>
      <c r="D191" s="189" t="s">
        <v>370</v>
      </c>
      <c r="E191">
        <f t="shared" si="27"/>
        <v>-3011.9315945271951</v>
      </c>
      <c r="F191">
        <f t="shared" si="37"/>
        <v>-3012</v>
      </c>
      <c r="G191">
        <f t="shared" si="29"/>
        <v>0.22612279999884777</v>
      </c>
      <c r="H191">
        <f t="shared" si="40"/>
        <v>0.22612279999884777</v>
      </c>
      <c r="O191">
        <f t="shared" ca="1" si="31"/>
        <v>-0.37392785596051342</v>
      </c>
      <c r="P191" s="14">
        <f t="shared" si="32"/>
        <v>0.19529828002830787</v>
      </c>
      <c r="Q191" s="13">
        <f t="shared" si="33"/>
        <v>17987.112999999998</v>
      </c>
      <c r="R191">
        <f t="shared" si="34"/>
        <v>9.5015103141421269E-4</v>
      </c>
      <c r="S191" s="5">
        <f t="shared" si="41"/>
        <v>0.2</v>
      </c>
      <c r="T191">
        <f t="shared" si="36"/>
        <v>1.9003020628284255E-4</v>
      </c>
    </row>
    <row r="192" spans="1:20" ht="12.95" customHeight="1" x14ac:dyDescent="0.2">
      <c r="A192" s="125" t="s">
        <v>781</v>
      </c>
      <c r="B192" s="71" t="s">
        <v>236</v>
      </c>
      <c r="C192" s="189">
        <v>33028.699000000001</v>
      </c>
      <c r="D192" s="189" t="s">
        <v>370</v>
      </c>
      <c r="E192">
        <f t="shared" si="27"/>
        <v>-3004.9477399791699</v>
      </c>
      <c r="F192">
        <f t="shared" si="37"/>
        <v>-3005</v>
      </c>
      <c r="G192">
        <f t="shared" si="29"/>
        <v>0.1727519999985816</v>
      </c>
      <c r="H192">
        <f t="shared" si="40"/>
        <v>0.1727519999985816</v>
      </c>
      <c r="O192">
        <f t="shared" ca="1" si="31"/>
        <v>-0.37314514767068557</v>
      </c>
      <c r="P192" s="14">
        <f t="shared" si="32"/>
        <v>0.19432423414061814</v>
      </c>
      <c r="Q192" s="13">
        <f t="shared" si="33"/>
        <v>18010.199000000001</v>
      </c>
      <c r="R192">
        <f t="shared" si="34"/>
        <v>4.653612858788472E-4</v>
      </c>
      <c r="S192" s="5">
        <f t="shared" si="41"/>
        <v>0.2</v>
      </c>
      <c r="T192">
        <f t="shared" si="36"/>
        <v>9.3072257175769442E-5</v>
      </c>
    </row>
    <row r="193" spans="1:20" ht="12.95" customHeight="1" x14ac:dyDescent="0.2">
      <c r="A193" s="125" t="s">
        <v>781</v>
      </c>
      <c r="B193" s="71" t="s">
        <v>236</v>
      </c>
      <c r="C193" s="189">
        <v>33068.398000000001</v>
      </c>
      <c r="D193" s="189" t="s">
        <v>370</v>
      </c>
      <c r="E193">
        <f t="shared" si="27"/>
        <v>-2992.9382085877628</v>
      </c>
      <c r="F193">
        <f t="shared" si="37"/>
        <v>-2993</v>
      </c>
      <c r="G193">
        <f t="shared" si="29"/>
        <v>0.20425919999979669</v>
      </c>
      <c r="H193">
        <f t="shared" si="40"/>
        <v>0.20425919999979669</v>
      </c>
      <c r="O193">
        <f t="shared" ca="1" si="31"/>
        <v>-0.37180336203098074</v>
      </c>
      <c r="P193" s="14">
        <f t="shared" si="32"/>
        <v>0.19266012879615865</v>
      </c>
      <c r="Q193" s="13">
        <f t="shared" si="33"/>
        <v>18049.898000000001</v>
      </c>
      <c r="R193">
        <f t="shared" si="34"/>
        <v>1.3453845278706518E-4</v>
      </c>
      <c r="S193" s="5">
        <f t="shared" si="41"/>
        <v>0.2</v>
      </c>
      <c r="T193">
        <f t="shared" si="36"/>
        <v>2.6907690557413039E-5</v>
      </c>
    </row>
    <row r="194" spans="1:20" ht="12.95" customHeight="1" x14ac:dyDescent="0.2">
      <c r="A194" s="125" t="s">
        <v>781</v>
      </c>
      <c r="B194" s="71" t="s">
        <v>236</v>
      </c>
      <c r="C194" s="189">
        <v>33190.678</v>
      </c>
      <c r="D194" s="189" t="s">
        <v>370</v>
      </c>
      <c r="E194">
        <f t="shared" si="27"/>
        <v>-2955.9467100980983</v>
      </c>
      <c r="F194">
        <f t="shared" si="37"/>
        <v>-2956</v>
      </c>
      <c r="G194">
        <f t="shared" si="29"/>
        <v>0.1761564000044018</v>
      </c>
      <c r="H194">
        <f t="shared" si="40"/>
        <v>0.1761564000044018</v>
      </c>
      <c r="O194">
        <f t="shared" ca="1" si="31"/>
        <v>-0.36766618964189091</v>
      </c>
      <c r="P194" s="14">
        <f t="shared" si="32"/>
        <v>0.18757436376229736</v>
      </c>
      <c r="Q194" s="13">
        <f t="shared" si="33"/>
        <v>18172.178</v>
      </c>
      <c r="R194">
        <f t="shared" si="34"/>
        <v>1.3036989637661638E-4</v>
      </c>
      <c r="S194" s="5">
        <f t="shared" si="41"/>
        <v>0.2</v>
      </c>
      <c r="T194">
        <f t="shared" si="36"/>
        <v>2.6073979275323276E-5</v>
      </c>
    </row>
    <row r="195" spans="1:20" ht="12.95" customHeight="1" x14ac:dyDescent="0.2">
      <c r="A195" s="125" t="s">
        <v>781</v>
      </c>
      <c r="B195" s="71" t="s">
        <v>236</v>
      </c>
      <c r="C195" s="189">
        <v>33207.22</v>
      </c>
      <c r="D195" s="189" t="s">
        <v>370</v>
      </c>
      <c r="E195">
        <f t="shared" si="27"/>
        <v>-2950.9425117989808</v>
      </c>
      <c r="F195">
        <f t="shared" si="37"/>
        <v>-2951</v>
      </c>
      <c r="G195">
        <f t="shared" si="29"/>
        <v>0.1900344000023324</v>
      </c>
      <c r="H195">
        <f t="shared" si="40"/>
        <v>0.1900344000023324</v>
      </c>
      <c r="O195">
        <f t="shared" ca="1" si="31"/>
        <v>-0.36710711229201387</v>
      </c>
      <c r="P195" s="14">
        <f t="shared" si="32"/>
        <v>0.186892336801531</v>
      </c>
      <c r="Q195" s="13">
        <f t="shared" si="33"/>
        <v>18188.72</v>
      </c>
      <c r="R195">
        <f t="shared" si="34"/>
        <v>9.8725611578303622E-6</v>
      </c>
      <c r="S195" s="5">
        <f t="shared" si="41"/>
        <v>0.2</v>
      </c>
      <c r="T195">
        <f t="shared" si="36"/>
        <v>1.9745122315660724E-6</v>
      </c>
    </row>
    <row r="196" spans="1:20" ht="12.95" customHeight="1" x14ac:dyDescent="0.2">
      <c r="A196" s="125" t="s">
        <v>781</v>
      </c>
      <c r="B196" s="71" t="s">
        <v>236</v>
      </c>
      <c r="C196" s="189">
        <v>33210.534</v>
      </c>
      <c r="D196" s="189" t="s">
        <v>370</v>
      </c>
      <c r="E196">
        <f t="shared" si="27"/>
        <v>-2949.9399780567933</v>
      </c>
      <c r="F196">
        <f t="shared" si="37"/>
        <v>-2950</v>
      </c>
      <c r="G196">
        <f t="shared" si="29"/>
        <v>0.19840999999723863</v>
      </c>
      <c r="H196">
        <f t="shared" si="40"/>
        <v>0.19840999999723863</v>
      </c>
      <c r="O196">
        <f t="shared" ca="1" si="31"/>
        <v>-0.36699529682203852</v>
      </c>
      <c r="P196" s="14">
        <f t="shared" si="32"/>
        <v>0.18675608108321631</v>
      </c>
      <c r="Q196" s="13">
        <f t="shared" si="33"/>
        <v>18192.034</v>
      </c>
      <c r="R196">
        <f t="shared" si="34"/>
        <v>1.3581382605460705E-4</v>
      </c>
      <c r="S196" s="5">
        <f t="shared" si="41"/>
        <v>0.2</v>
      </c>
      <c r="T196">
        <f t="shared" si="36"/>
        <v>2.716276521092141E-5</v>
      </c>
    </row>
    <row r="197" spans="1:20" ht="12.95" customHeight="1" x14ac:dyDescent="0.2">
      <c r="A197" s="125" t="s">
        <v>781</v>
      </c>
      <c r="B197" s="71" t="s">
        <v>236</v>
      </c>
      <c r="C197" s="189">
        <v>33293.171999999999</v>
      </c>
      <c r="D197" s="189" t="s">
        <v>370</v>
      </c>
      <c r="E197">
        <f t="shared" si="27"/>
        <v>-2924.9407676201813</v>
      </c>
      <c r="F197">
        <f t="shared" si="37"/>
        <v>-2925</v>
      </c>
      <c r="G197">
        <f t="shared" si="29"/>
        <v>0.19580000000132713</v>
      </c>
      <c r="H197">
        <f t="shared" si="40"/>
        <v>0.19580000000132713</v>
      </c>
      <c r="O197">
        <f t="shared" ca="1" si="31"/>
        <v>-0.36419991007265345</v>
      </c>
      <c r="P197" s="14">
        <f t="shared" si="32"/>
        <v>0.18336590279119436</v>
      </c>
      <c r="Q197" s="13">
        <f t="shared" si="33"/>
        <v>18274.671999999999</v>
      </c>
      <c r="R197">
        <f t="shared" si="34"/>
        <v>1.5460677343103171E-4</v>
      </c>
      <c r="S197" s="5">
        <f t="shared" si="41"/>
        <v>0.2</v>
      </c>
      <c r="T197">
        <f t="shared" si="36"/>
        <v>3.092135468620634E-5</v>
      </c>
    </row>
    <row r="198" spans="1:20" ht="12.95" customHeight="1" x14ac:dyDescent="0.2">
      <c r="A198" s="125" t="s">
        <v>913</v>
      </c>
      <c r="B198" s="71" t="s">
        <v>236</v>
      </c>
      <c r="C198" s="189">
        <v>33336.154000000002</v>
      </c>
      <c r="D198" s="189" t="s">
        <v>370</v>
      </c>
      <c r="E198">
        <f t="shared" si="27"/>
        <v>-2911.9380804425323</v>
      </c>
      <c r="F198">
        <f t="shared" si="37"/>
        <v>-2912</v>
      </c>
      <c r="G198">
        <f t="shared" si="29"/>
        <v>0.20468280000204686</v>
      </c>
      <c r="H198">
        <f t="shared" si="40"/>
        <v>0.20468280000204686</v>
      </c>
      <c r="O198">
        <f t="shared" ca="1" si="31"/>
        <v>-0.36274630896297322</v>
      </c>
      <c r="P198" s="14">
        <f t="shared" si="32"/>
        <v>0.18161533322538542</v>
      </c>
      <c r="Q198" s="13">
        <f t="shared" si="33"/>
        <v>18317.654000000002</v>
      </c>
      <c r="R198">
        <f t="shared" si="34"/>
        <v>5.3210802349237926E-4</v>
      </c>
      <c r="S198" s="5">
        <f t="shared" si="41"/>
        <v>0.2</v>
      </c>
      <c r="T198">
        <f t="shared" si="36"/>
        <v>1.0642160469847585E-4</v>
      </c>
    </row>
    <row r="199" spans="1:20" ht="12.95" customHeight="1" x14ac:dyDescent="0.2">
      <c r="A199" s="125" t="s">
        <v>913</v>
      </c>
      <c r="B199" s="71" t="s">
        <v>236</v>
      </c>
      <c r="C199" s="189">
        <v>33448.542999999998</v>
      </c>
      <c r="D199" s="189" t="s">
        <v>370</v>
      </c>
      <c r="E199">
        <f t="shared" si="27"/>
        <v>-2877.9387549293265</v>
      </c>
      <c r="F199">
        <f t="shared" si="37"/>
        <v>-2878</v>
      </c>
      <c r="G199">
        <f t="shared" si="29"/>
        <v>0.20245319999958156</v>
      </c>
      <c r="H199">
        <f t="shared" si="40"/>
        <v>0.20245319999958156</v>
      </c>
      <c r="O199">
        <f t="shared" ca="1" si="31"/>
        <v>-0.35894458298380955</v>
      </c>
      <c r="P199" s="14">
        <f t="shared" si="32"/>
        <v>0.17707678364714824</v>
      </c>
      <c r="Q199" s="13">
        <f t="shared" si="33"/>
        <v>18430.042999999998</v>
      </c>
      <c r="R199">
        <f t="shared" si="34"/>
        <v>6.4396250689204503E-4</v>
      </c>
      <c r="S199" s="5">
        <f t="shared" si="41"/>
        <v>0.2</v>
      </c>
      <c r="T199">
        <f t="shared" si="36"/>
        <v>1.28792501378409E-4</v>
      </c>
    </row>
    <row r="200" spans="1:20" ht="12.95" customHeight="1" x14ac:dyDescent="0.2">
      <c r="A200" s="125" t="s">
        <v>920</v>
      </c>
      <c r="B200" s="71" t="s">
        <v>236</v>
      </c>
      <c r="C200" s="189">
        <v>33762.576999999997</v>
      </c>
      <c r="D200" s="189" t="s">
        <v>370</v>
      </c>
      <c r="E200">
        <f t="shared" si="27"/>
        <v>-2782.9388511290035</v>
      </c>
      <c r="F200">
        <f t="shared" si="37"/>
        <v>-2783</v>
      </c>
      <c r="G200">
        <f t="shared" si="29"/>
        <v>0.20213519999379059</v>
      </c>
      <c r="H200">
        <f t="shared" si="40"/>
        <v>0.20213519999379059</v>
      </c>
      <c r="O200">
        <f t="shared" ca="1" si="31"/>
        <v>-0.34832211333614643</v>
      </c>
      <c r="P200" s="14">
        <f t="shared" si="32"/>
        <v>0.16470125099382957</v>
      </c>
      <c r="Q200" s="13">
        <f t="shared" si="33"/>
        <v>18744.076999999997</v>
      </c>
      <c r="R200">
        <f t="shared" si="34"/>
        <v>1.401300537731683E-3</v>
      </c>
      <c r="S200" s="5">
        <f t="shared" si="41"/>
        <v>0.2</v>
      </c>
      <c r="T200">
        <f t="shared" si="36"/>
        <v>2.8026010754633664E-4</v>
      </c>
    </row>
    <row r="201" spans="1:20" ht="12.95" customHeight="1" x14ac:dyDescent="0.2">
      <c r="A201" s="125" t="s">
        <v>920</v>
      </c>
      <c r="B201" s="71" t="s">
        <v>236</v>
      </c>
      <c r="C201" s="189">
        <v>34605.478999999999</v>
      </c>
      <c r="D201" s="189" t="s">
        <v>370</v>
      </c>
      <c r="E201">
        <f t="shared" si="27"/>
        <v>-2527.9485987579233</v>
      </c>
      <c r="F201">
        <f t="shared" si="37"/>
        <v>-2528</v>
      </c>
      <c r="G201">
        <f t="shared" si="29"/>
        <v>0.16991319999942789</v>
      </c>
      <c r="H201">
        <f t="shared" si="40"/>
        <v>0.16991319999942789</v>
      </c>
      <c r="O201">
        <f t="shared" ca="1" si="31"/>
        <v>-0.31980916849241897</v>
      </c>
      <c r="P201" s="14">
        <f t="shared" si="32"/>
        <v>0.13370911432579993</v>
      </c>
      <c r="Q201" s="13">
        <f t="shared" si="33"/>
        <v>19586.978999999999</v>
      </c>
      <c r="R201">
        <f t="shared" si="34"/>
        <v>1.3107358194633929E-3</v>
      </c>
      <c r="S201" s="5">
        <f t="shared" si="41"/>
        <v>0.2</v>
      </c>
      <c r="T201">
        <f t="shared" si="36"/>
        <v>2.6214716389267857E-4</v>
      </c>
    </row>
    <row r="202" spans="1:20" ht="12.95" customHeight="1" x14ac:dyDescent="0.2">
      <c r="A202" s="125" t="s">
        <v>927</v>
      </c>
      <c r="B202" s="71" t="s">
        <v>236</v>
      </c>
      <c r="C202" s="189">
        <v>35904.536999999997</v>
      </c>
      <c r="D202" s="189" t="s">
        <v>370</v>
      </c>
      <c r="E202">
        <f t="shared" si="27"/>
        <v>-2134.9644472614623</v>
      </c>
      <c r="F202">
        <f t="shared" si="37"/>
        <v>-2135</v>
      </c>
      <c r="G202">
        <f t="shared" si="29"/>
        <v>0.11752400000113994</v>
      </c>
      <c r="I202">
        <f>G202</f>
        <v>0.11752400000113994</v>
      </c>
      <c r="O202">
        <f t="shared" ca="1" si="31"/>
        <v>-0.27586568879208612</v>
      </c>
      <c r="P202" s="14">
        <f t="shared" si="32"/>
        <v>9.229751892416943E-2</v>
      </c>
      <c r="Q202" s="13">
        <f t="shared" si="33"/>
        <v>20886.036999999997</v>
      </c>
      <c r="R202">
        <f t="shared" si="34"/>
        <v>6.3637534752675109E-4</v>
      </c>
      <c r="S202" s="5">
        <f>S$16</f>
        <v>0.1</v>
      </c>
      <c r="T202">
        <f t="shared" si="36"/>
        <v>6.3637534752675112E-5</v>
      </c>
    </row>
    <row r="203" spans="1:20" ht="12.95" customHeight="1" x14ac:dyDescent="0.2">
      <c r="A203" s="125" t="s">
        <v>931</v>
      </c>
      <c r="B203" s="71" t="s">
        <v>236</v>
      </c>
      <c r="C203" s="189">
        <v>35934.267</v>
      </c>
      <c r="D203" s="189" t="s">
        <v>370</v>
      </c>
      <c r="E203">
        <f t="shared" si="27"/>
        <v>-2125.9706849937338</v>
      </c>
      <c r="F203">
        <f t="shared" si="37"/>
        <v>-2126</v>
      </c>
      <c r="G203">
        <f t="shared" si="29"/>
        <v>9.6904400001221802E-2</v>
      </c>
      <c r="H203">
        <f>G203</f>
        <v>9.6904400001221802E-2</v>
      </c>
      <c r="O203">
        <f t="shared" ca="1" si="31"/>
        <v>-0.27485934956230751</v>
      </c>
      <c r="P203" s="14">
        <f t="shared" si="32"/>
        <v>9.1439415102226709E-2</v>
      </c>
      <c r="Q203" s="13">
        <f t="shared" si="33"/>
        <v>20915.767</v>
      </c>
      <c r="R203">
        <f t="shared" si="34"/>
        <v>2.9866059946244405E-5</v>
      </c>
      <c r="S203" s="5">
        <f>S$15</f>
        <v>0.2</v>
      </c>
      <c r="T203">
        <f t="shared" si="36"/>
        <v>5.9732119892488812E-6</v>
      </c>
    </row>
    <row r="204" spans="1:20" ht="12.95" customHeight="1" x14ac:dyDescent="0.2">
      <c r="A204" s="125" t="s">
        <v>936</v>
      </c>
      <c r="B204" s="71" t="s">
        <v>236</v>
      </c>
      <c r="C204" s="189">
        <v>36790.449999999997</v>
      </c>
      <c r="D204" s="189" t="s">
        <v>370</v>
      </c>
      <c r="E204">
        <f t="shared" si="27"/>
        <v>-1866.9627347862033</v>
      </c>
      <c r="F204">
        <f t="shared" si="37"/>
        <v>-1867</v>
      </c>
      <c r="G204">
        <f t="shared" si="29"/>
        <v>0.12318479999521514</v>
      </c>
      <c r="I204">
        <f>G204</f>
        <v>0.12318479999521514</v>
      </c>
      <c r="O204">
        <f t="shared" ca="1" si="31"/>
        <v>-0.24589914283867847</v>
      </c>
      <c r="P204" s="14">
        <f t="shared" si="32"/>
        <v>6.8476620751268702E-2</v>
      </c>
      <c r="Q204" s="13">
        <f t="shared" si="33"/>
        <v>21771.949999999997</v>
      </c>
      <c r="R204">
        <f t="shared" si="34"/>
        <v>2.9929848761877723E-3</v>
      </c>
      <c r="S204" s="5">
        <f>S$16</f>
        <v>0.1</v>
      </c>
      <c r="T204">
        <f t="shared" si="36"/>
        <v>2.9929848761877726E-4</v>
      </c>
    </row>
    <row r="205" spans="1:20" ht="12.95" customHeight="1" x14ac:dyDescent="0.2">
      <c r="A205" s="125" t="s">
        <v>936</v>
      </c>
      <c r="B205" s="71" t="s">
        <v>236</v>
      </c>
      <c r="C205" s="189">
        <v>36846.627999999997</v>
      </c>
      <c r="D205" s="189" t="s">
        <v>370</v>
      </c>
      <c r="E205">
        <f t="shared" si="27"/>
        <v>-1849.9680635222812</v>
      </c>
      <c r="F205">
        <f t="shared" si="37"/>
        <v>-1850</v>
      </c>
      <c r="G205">
        <f t="shared" si="29"/>
        <v>0.10556999999971595</v>
      </c>
      <c r="I205">
        <f>G205</f>
        <v>0.10556999999971595</v>
      </c>
      <c r="O205">
        <f t="shared" ca="1" si="31"/>
        <v>-0.24399827984909664</v>
      </c>
      <c r="P205" s="14">
        <f t="shared" si="32"/>
        <v>6.7086455253008492E-2</v>
      </c>
      <c r="Q205" s="13">
        <f t="shared" si="33"/>
        <v>21828.127999999997</v>
      </c>
      <c r="R205">
        <f t="shared" si="34"/>
        <v>1.4809832162718348E-3</v>
      </c>
      <c r="S205" s="5">
        <f>S$16</f>
        <v>0.1</v>
      </c>
      <c r="T205">
        <f t="shared" si="36"/>
        <v>1.4809832162718348E-4</v>
      </c>
    </row>
    <row r="206" spans="1:20" ht="12.95" customHeight="1" x14ac:dyDescent="0.2">
      <c r="A206" s="125" t="s">
        <v>936</v>
      </c>
      <c r="B206" s="71" t="s">
        <v>236</v>
      </c>
      <c r="C206" s="189">
        <v>36899.533000000003</v>
      </c>
      <c r="D206" s="189" t="s">
        <v>370</v>
      </c>
      <c r="E206">
        <f t="shared" si="27"/>
        <v>-1833.9635228975187</v>
      </c>
      <c r="F206">
        <f t="shared" si="37"/>
        <v>-1834</v>
      </c>
      <c r="G206">
        <f t="shared" si="29"/>
        <v>0.12057960000674939</v>
      </c>
      <c r="I206">
        <f>G206</f>
        <v>0.12057960000674939</v>
      </c>
      <c r="O206">
        <f t="shared" ca="1" si="31"/>
        <v>-0.24220923232949021</v>
      </c>
      <c r="P206" s="14">
        <f t="shared" si="32"/>
        <v>6.5791235493616845E-2</v>
      </c>
      <c r="Q206" s="13">
        <f t="shared" si="33"/>
        <v>21881.033000000003</v>
      </c>
      <c r="R206">
        <f t="shared" si="34"/>
        <v>3.0017648860238815E-3</v>
      </c>
      <c r="S206" s="5">
        <f>S$16</f>
        <v>0.1</v>
      </c>
      <c r="T206">
        <f t="shared" si="36"/>
        <v>3.0017648860238818E-4</v>
      </c>
    </row>
    <row r="207" spans="1:20" ht="12.95" customHeight="1" x14ac:dyDescent="0.2">
      <c r="A207" s="125" t="s">
        <v>936</v>
      </c>
      <c r="B207" s="71" t="s">
        <v>236</v>
      </c>
      <c r="C207" s="189">
        <v>37190.377999999997</v>
      </c>
      <c r="D207" s="189" t="s">
        <v>370</v>
      </c>
      <c r="E207">
        <f t="shared" si="27"/>
        <v>-1745.978632660142</v>
      </c>
      <c r="F207">
        <f t="shared" si="37"/>
        <v>-1746</v>
      </c>
      <c r="G207">
        <f t="shared" si="29"/>
        <v>7.0632399998430628E-2</v>
      </c>
      <c r="I207">
        <f>G207</f>
        <v>7.0632399998430628E-2</v>
      </c>
      <c r="O207">
        <f t="shared" ca="1" si="31"/>
        <v>-0.23236947097165486</v>
      </c>
      <c r="P207" s="14">
        <f t="shared" si="32"/>
        <v>5.8895829312066113E-2</v>
      </c>
      <c r="Q207" s="13">
        <f t="shared" si="33"/>
        <v>22171.877999999997</v>
      </c>
      <c r="R207">
        <f t="shared" si="34"/>
        <v>1.3774709147603085E-4</v>
      </c>
      <c r="S207" s="5">
        <f>S$16</f>
        <v>0.1</v>
      </c>
      <c r="T207">
        <f t="shared" si="36"/>
        <v>1.3774709147603086E-5</v>
      </c>
    </row>
    <row r="208" spans="1:20" ht="12.95" customHeight="1" x14ac:dyDescent="0.2">
      <c r="A208" s="40" t="s">
        <v>335</v>
      </c>
      <c r="B208" s="41"/>
      <c r="C208" s="22">
        <v>37375.491699999999</v>
      </c>
      <c r="D208" s="22">
        <v>2.0000000000000001E-4</v>
      </c>
      <c r="E208">
        <f t="shared" si="27"/>
        <v>-1689.9790157647678</v>
      </c>
      <c r="F208">
        <f t="shared" si="37"/>
        <v>-1690</v>
      </c>
      <c r="G208">
        <f t="shared" si="29"/>
        <v>6.9365999996080063E-2</v>
      </c>
      <c r="J208">
        <f>G208</f>
        <v>6.9365999996080063E-2</v>
      </c>
      <c r="O208">
        <f t="shared" ca="1" si="31"/>
        <v>-0.22610780465303237</v>
      </c>
      <c r="P208" s="14">
        <f t="shared" si="32"/>
        <v>5.4709005199212277E-2</v>
      </c>
      <c r="Q208" s="13">
        <f t="shared" si="33"/>
        <v>22356.991699999999</v>
      </c>
      <c r="R208">
        <f t="shared" si="34"/>
        <v>2.1482749647540938E-4</v>
      </c>
      <c r="S208" s="5">
        <f>S$17</f>
        <v>1</v>
      </c>
      <c r="T208">
        <f t="shared" si="36"/>
        <v>2.1482749647540938E-4</v>
      </c>
    </row>
    <row r="209" spans="1:20" ht="12.95" customHeight="1" x14ac:dyDescent="0.2">
      <c r="A209" s="125" t="s">
        <v>936</v>
      </c>
      <c r="B209" s="71" t="s">
        <v>236</v>
      </c>
      <c r="C209" s="189">
        <v>37560.610999999997</v>
      </c>
      <c r="D209" s="189" t="s">
        <v>370</v>
      </c>
      <c r="E209">
        <f t="shared" si="27"/>
        <v>-1633.9777047870298</v>
      </c>
      <c r="F209">
        <f t="shared" si="37"/>
        <v>-1634</v>
      </c>
      <c r="G209">
        <f t="shared" si="29"/>
        <v>7.3699599997780751E-2</v>
      </c>
      <c r="I209">
        <f>G209</f>
        <v>7.3699599997780751E-2</v>
      </c>
      <c r="O209">
        <f t="shared" ca="1" si="31"/>
        <v>-0.21984613833440989</v>
      </c>
      <c r="P209" s="14">
        <f t="shared" si="32"/>
        <v>5.0678640138946726E-2</v>
      </c>
      <c r="Q209" s="13">
        <f t="shared" si="33"/>
        <v>22542.110999999997</v>
      </c>
      <c r="R209">
        <f t="shared" si="34"/>
        <v>5.2996459282204748E-4</v>
      </c>
      <c r="S209" s="5">
        <f>S$16</f>
        <v>0.1</v>
      </c>
      <c r="T209">
        <f t="shared" si="36"/>
        <v>5.2996459282204748E-5</v>
      </c>
    </row>
    <row r="210" spans="1:20" ht="12.95" customHeight="1" x14ac:dyDescent="0.2">
      <c r="A210" s="86" t="s">
        <v>337</v>
      </c>
      <c r="B210" s="87" t="str">
        <f>IF(INT(E210)=E210,"I","II")</f>
        <v>II</v>
      </c>
      <c r="C210" s="191">
        <v>37641.587</v>
      </c>
      <c r="D210" s="191"/>
      <c r="E210" s="86">
        <f t="shared" si="27"/>
        <v>-1609.4812737950506</v>
      </c>
      <c r="F210" s="86">
        <f t="shared" si="37"/>
        <v>-1609.5</v>
      </c>
      <c r="G210" s="86">
        <f t="shared" si="29"/>
        <v>6.1901799999759533E-2</v>
      </c>
      <c r="H210" s="86"/>
      <c r="I210" s="86"/>
      <c r="J210" s="86">
        <f t="shared" ref="J210:J215" si="42">G210</f>
        <v>6.1901799999759533E-2</v>
      </c>
      <c r="K210" s="86"/>
      <c r="L210" s="86"/>
      <c r="M210" s="86"/>
      <c r="N210" s="86"/>
      <c r="O210" s="86">
        <f t="shared" ca="1" si="31"/>
        <v>-0.21710665932001255</v>
      </c>
      <c r="P210" s="88">
        <f t="shared" si="32"/>
        <v>4.8964554463101481E-2</v>
      </c>
      <c r="Q210" s="89">
        <f t="shared" si="33"/>
        <v>22623.087</v>
      </c>
      <c r="R210" s="86">
        <f t="shared" si="34"/>
        <v>1.6737232207577867E-4</v>
      </c>
      <c r="S210" s="5">
        <f t="shared" ref="S210:S215" si="43">S$17</f>
        <v>1</v>
      </c>
      <c r="T210">
        <f t="shared" si="36"/>
        <v>1.6737232207577867E-4</v>
      </c>
    </row>
    <row r="211" spans="1:20" ht="12.95" customHeight="1" x14ac:dyDescent="0.2">
      <c r="A211" s="40" t="s">
        <v>335</v>
      </c>
      <c r="B211" s="41"/>
      <c r="C211" s="22">
        <v>37699.4326</v>
      </c>
      <c r="D211" s="22">
        <v>1E-4</v>
      </c>
      <c r="E211">
        <f t="shared" si="27"/>
        <v>-1591.98212900413</v>
      </c>
      <c r="F211">
        <f t="shared" si="37"/>
        <v>-1592</v>
      </c>
      <c r="G211">
        <f t="shared" si="29"/>
        <v>5.9074800003145356E-2</v>
      </c>
      <c r="J211">
        <f t="shared" si="42"/>
        <v>5.9074800003145356E-2</v>
      </c>
      <c r="O211">
        <f t="shared" ca="1" si="31"/>
        <v>-0.21514988859544301</v>
      </c>
      <c r="P211" s="14">
        <f t="shared" si="32"/>
        <v>4.7758542597008638E-2</v>
      </c>
      <c r="Q211" s="13">
        <f t="shared" si="33"/>
        <v>22680.9326</v>
      </c>
      <c r="R211">
        <f t="shared" si="34"/>
        <v>1.2805768168194413E-4</v>
      </c>
      <c r="S211" s="5">
        <f t="shared" si="43"/>
        <v>1</v>
      </c>
      <c r="T211">
        <f t="shared" si="36"/>
        <v>1.2805768168194413E-4</v>
      </c>
    </row>
    <row r="212" spans="1:20" ht="12.95" customHeight="1" x14ac:dyDescent="0.2">
      <c r="A212" s="40" t="s">
        <v>335</v>
      </c>
      <c r="B212" s="41"/>
      <c r="C212" s="84">
        <v>37752.319900000002</v>
      </c>
      <c r="D212" s="84">
        <v>8.9999999999999998E-4</v>
      </c>
      <c r="E212">
        <f t="shared" si="27"/>
        <v>-1575.9829428896996</v>
      </c>
      <c r="F212">
        <f t="shared" si="37"/>
        <v>-1576</v>
      </c>
      <c r="G212">
        <f t="shared" si="29"/>
        <v>5.6384399998933077E-2</v>
      </c>
      <c r="J212">
        <f t="shared" si="42"/>
        <v>5.6384399998933077E-2</v>
      </c>
      <c r="O212">
        <f t="shared" ca="1" si="31"/>
        <v>-0.21336084107583658</v>
      </c>
      <c r="P212" s="14">
        <f t="shared" si="32"/>
        <v>4.6669274039493405E-2</v>
      </c>
      <c r="Q212" s="13">
        <f t="shared" si="33"/>
        <v>22733.819900000002</v>
      </c>
      <c r="R212">
        <f t="shared" si="34"/>
        <v>9.4383672407778594E-5</v>
      </c>
      <c r="S212" s="5">
        <f t="shared" si="43"/>
        <v>1</v>
      </c>
      <c r="T212">
        <f t="shared" si="36"/>
        <v>9.4383672407778594E-5</v>
      </c>
    </row>
    <row r="213" spans="1:20" ht="12.95" customHeight="1" x14ac:dyDescent="0.2">
      <c r="A213" s="86" t="s">
        <v>337</v>
      </c>
      <c r="B213" s="87" t="str">
        <f>IF(INT(E213)=E213,"I","II")</f>
        <v>II</v>
      </c>
      <c r="C213" s="191">
        <v>37760.587</v>
      </c>
      <c r="D213" s="191"/>
      <c r="E213" s="86">
        <f t="shared" ref="E213:E276" si="44">(C213-C$7)/C$8</f>
        <v>-1573.4820235475029</v>
      </c>
      <c r="F213" s="86">
        <f t="shared" si="37"/>
        <v>-1573.5</v>
      </c>
      <c r="G213" s="86">
        <f t="shared" ref="G213:G276" si="45">C213-(C$7+C$8*F213)</f>
        <v>5.9423400001833215E-2</v>
      </c>
      <c r="H213" s="86"/>
      <c r="I213" s="86"/>
      <c r="J213" s="86">
        <f t="shared" si="42"/>
        <v>5.9423400001833215E-2</v>
      </c>
      <c r="K213" s="86"/>
      <c r="L213" s="86"/>
      <c r="M213" s="86"/>
      <c r="N213" s="86"/>
      <c r="O213" s="86">
        <f t="shared" ref="O213:O228" ca="1" si="46">+C$11+C$12*F213</f>
        <v>-0.21308130240089809</v>
      </c>
      <c r="P213" s="88">
        <f t="shared" ref="P213:P276" si="47">+D$11+D$12*F213+D$13*F213^2</f>
        <v>4.6500229563220655E-2</v>
      </c>
      <c r="Q213" s="89">
        <f t="shared" ref="Q213:Q276" si="48">+C213-15018.5</f>
        <v>22742.087</v>
      </c>
      <c r="R213" s="86">
        <f t="shared" ref="R213:R276" si="49">+(P213-G213)^2</f>
        <v>1.6700833418542956E-4</v>
      </c>
      <c r="S213" s="5">
        <f t="shared" si="43"/>
        <v>1</v>
      </c>
      <c r="T213">
        <f t="shared" ref="T213:T276" si="50">S213*R213</f>
        <v>1.6700833418542956E-4</v>
      </c>
    </row>
    <row r="214" spans="1:20" ht="12.95" customHeight="1" x14ac:dyDescent="0.2">
      <c r="A214" s="40" t="s">
        <v>335</v>
      </c>
      <c r="C214" s="192">
        <v>37765.543299999998</v>
      </c>
      <c r="D214" s="192">
        <v>2.0000000000000001E-4</v>
      </c>
      <c r="E214">
        <f t="shared" si="44"/>
        <v>-1571.9826699004286</v>
      </c>
      <c r="F214">
        <f t="shared" ref="F214:F277" si="51">+ROUND(2*E214,0)/2</f>
        <v>-1572</v>
      </c>
      <c r="G214">
        <f t="shared" si="45"/>
        <v>5.7286799994471949E-2</v>
      </c>
      <c r="J214">
        <f t="shared" si="42"/>
        <v>5.7286799994471949E-2</v>
      </c>
      <c r="O214">
        <f t="shared" ca="1" si="46"/>
        <v>-0.21291357919593498</v>
      </c>
      <c r="P214" s="14">
        <f t="shared" si="47"/>
        <v>4.6398952551295572E-2</v>
      </c>
      <c r="Q214" s="13">
        <f t="shared" si="48"/>
        <v>22747.043299999998</v>
      </c>
      <c r="R214">
        <f t="shared" si="49"/>
        <v>1.1854522194588237E-4</v>
      </c>
      <c r="S214" s="5">
        <f t="shared" si="43"/>
        <v>1</v>
      </c>
      <c r="T214">
        <f t="shared" si="50"/>
        <v>1.1854522194588237E-4</v>
      </c>
    </row>
    <row r="215" spans="1:20" ht="12.95" customHeight="1" x14ac:dyDescent="0.2">
      <c r="A215" s="40" t="s">
        <v>335</v>
      </c>
      <c r="C215" s="192">
        <v>37785.376400000001</v>
      </c>
      <c r="D215" s="192">
        <v>2.9999999999999997E-4</v>
      </c>
      <c r="E215">
        <f t="shared" si="44"/>
        <v>-1565.9828654459347</v>
      </c>
      <c r="F215">
        <f t="shared" si="51"/>
        <v>-1566</v>
      </c>
      <c r="G215">
        <f t="shared" si="45"/>
        <v>5.6640399998286739E-2</v>
      </c>
      <c r="J215">
        <f t="shared" si="42"/>
        <v>5.6640399998286739E-2</v>
      </c>
      <c r="O215">
        <f t="shared" ca="1" si="46"/>
        <v>-0.21224268637608257</v>
      </c>
      <c r="P215" s="14">
        <f t="shared" si="47"/>
        <v>4.5994967057384553E-2</v>
      </c>
      <c r="Q215" s="13">
        <f t="shared" si="48"/>
        <v>22766.876400000001</v>
      </c>
      <c r="R215">
        <f t="shared" si="49"/>
        <v>1.1332524249924536E-4</v>
      </c>
      <c r="S215" s="5">
        <f t="shared" si="43"/>
        <v>1</v>
      </c>
      <c r="T215">
        <f t="shared" si="50"/>
        <v>1.1332524249924536E-4</v>
      </c>
    </row>
    <row r="216" spans="1:20" ht="12.95" customHeight="1" x14ac:dyDescent="0.2">
      <c r="A216" s="125" t="s">
        <v>936</v>
      </c>
      <c r="B216" s="71" t="s">
        <v>236</v>
      </c>
      <c r="C216" s="189">
        <v>37904.39</v>
      </c>
      <c r="D216" s="189" t="s">
        <v>370</v>
      </c>
      <c r="E216">
        <f t="shared" si="44"/>
        <v>-1529.9795009983591</v>
      </c>
      <c r="F216">
        <f t="shared" si="51"/>
        <v>-1530</v>
      </c>
      <c r="G216">
        <f t="shared" si="45"/>
        <v>6.7761999998765532E-2</v>
      </c>
      <c r="I216">
        <f>G216</f>
        <v>6.7761999998765532E-2</v>
      </c>
      <c r="O216">
        <f t="shared" ca="1" si="46"/>
        <v>-0.20821732945696811</v>
      </c>
      <c r="P216" s="14">
        <f t="shared" si="47"/>
        <v>4.3608771901238824E-2</v>
      </c>
      <c r="Q216" s="13">
        <f t="shared" si="48"/>
        <v>22885.89</v>
      </c>
      <c r="R216">
        <f t="shared" si="49"/>
        <v>5.8337842753115367E-4</v>
      </c>
      <c r="S216" s="5">
        <f>S$16</f>
        <v>0.1</v>
      </c>
      <c r="T216">
        <f t="shared" si="50"/>
        <v>5.8337842753115368E-5</v>
      </c>
    </row>
    <row r="217" spans="1:20" ht="12.95" customHeight="1" x14ac:dyDescent="0.2">
      <c r="A217" s="125" t="s">
        <v>936</v>
      </c>
      <c r="B217" s="71" t="s">
        <v>236</v>
      </c>
      <c r="C217" s="189">
        <v>37960.548999999999</v>
      </c>
      <c r="D217" s="189" t="s">
        <v>370</v>
      </c>
      <c r="E217">
        <f t="shared" si="44"/>
        <v>-1512.9905775138884</v>
      </c>
      <c r="F217">
        <f t="shared" si="51"/>
        <v>-1513</v>
      </c>
      <c r="G217">
        <f t="shared" si="45"/>
        <v>3.1147200003033504E-2</v>
      </c>
      <c r="I217">
        <f>G217</f>
        <v>3.1147200003033504E-2</v>
      </c>
      <c r="O217">
        <f t="shared" ca="1" si="46"/>
        <v>-0.20631646646738627</v>
      </c>
      <c r="P217" s="14">
        <f t="shared" si="47"/>
        <v>4.2504433543373507E-2</v>
      </c>
      <c r="Q217" s="13">
        <f t="shared" si="48"/>
        <v>22942.048999999999</v>
      </c>
      <c r="R217">
        <f t="shared" si="49"/>
        <v>1.2898675368982392E-4</v>
      </c>
      <c r="S217" s="5">
        <f>S$16</f>
        <v>0.1</v>
      </c>
      <c r="T217">
        <f t="shared" si="50"/>
        <v>1.2898675368982392E-5</v>
      </c>
    </row>
    <row r="218" spans="1:20" ht="12.95" customHeight="1" x14ac:dyDescent="0.2">
      <c r="A218" s="86" t="s">
        <v>337</v>
      </c>
      <c r="B218" s="87" t="str">
        <f>IF(INT(E218)=E218,"I","II")</f>
        <v>II</v>
      </c>
      <c r="C218" s="191">
        <v>37998.576999999997</v>
      </c>
      <c r="D218" s="191"/>
      <c r="E218" s="86">
        <f t="shared" si="44"/>
        <v>-1501.4865481994875</v>
      </c>
      <c r="F218" s="86">
        <f t="shared" si="51"/>
        <v>-1501.5</v>
      </c>
      <c r="G218" s="86">
        <f t="shared" si="45"/>
        <v>4.4466599996667355E-2</v>
      </c>
      <c r="H218" s="86"/>
      <c r="I218" s="86"/>
      <c r="J218" s="86">
        <f>G218</f>
        <v>4.4466599996667355E-2</v>
      </c>
      <c r="K218" s="86"/>
      <c r="L218" s="86"/>
      <c r="M218" s="86"/>
      <c r="N218" s="86"/>
      <c r="O218" s="86">
        <f t="shared" ca="1" si="46"/>
        <v>-0.20503058856266915</v>
      </c>
      <c r="P218" s="88">
        <f t="shared" si="47"/>
        <v>4.1765557058249594E-2</v>
      </c>
      <c r="Q218" s="89">
        <f t="shared" si="48"/>
        <v>22980.076999999997</v>
      </c>
      <c r="R218" s="86">
        <f t="shared" si="49"/>
        <v>7.2956329551764517E-6</v>
      </c>
      <c r="S218" s="5">
        <f>S$17</f>
        <v>1</v>
      </c>
      <c r="T218">
        <f t="shared" si="50"/>
        <v>7.2956329551764517E-6</v>
      </c>
    </row>
    <row r="219" spans="1:20" ht="12.95" customHeight="1" x14ac:dyDescent="0.2">
      <c r="A219" s="125" t="s">
        <v>936</v>
      </c>
      <c r="B219" s="71" t="s">
        <v>236</v>
      </c>
      <c r="C219" s="189">
        <v>38043.233</v>
      </c>
      <c r="D219" s="189" t="s">
        <v>370</v>
      </c>
      <c r="E219">
        <f t="shared" si="44"/>
        <v>-1487.9774514007095</v>
      </c>
      <c r="F219">
        <f t="shared" si="51"/>
        <v>-1488</v>
      </c>
      <c r="G219">
        <f t="shared" si="45"/>
        <v>7.4537200001941528E-2</v>
      </c>
      <c r="I219">
        <f>G219</f>
        <v>7.4537200001941528E-2</v>
      </c>
      <c r="O219">
        <f t="shared" ca="1" si="46"/>
        <v>-0.20352107971800124</v>
      </c>
      <c r="P219" s="14">
        <f t="shared" si="47"/>
        <v>4.0906599468263E-2</v>
      </c>
      <c r="Q219" s="13">
        <f t="shared" si="48"/>
        <v>23024.733</v>
      </c>
      <c r="R219">
        <f t="shared" si="49"/>
        <v>1.1310172922558586E-3</v>
      </c>
      <c r="S219" s="5">
        <f>S$16</f>
        <v>0.1</v>
      </c>
      <c r="T219">
        <f t="shared" si="50"/>
        <v>1.1310172922558587E-4</v>
      </c>
    </row>
    <row r="220" spans="1:20" ht="12.95" customHeight="1" x14ac:dyDescent="0.2">
      <c r="A220" s="40" t="s">
        <v>335</v>
      </c>
      <c r="C220" s="192">
        <v>38142.372300000003</v>
      </c>
      <c r="D220" s="192">
        <v>4.0000000000000002E-4</v>
      </c>
      <c r="E220">
        <f t="shared" si="44"/>
        <v>-1457.9863550135935</v>
      </c>
      <c r="F220">
        <f t="shared" si="51"/>
        <v>-1458</v>
      </c>
      <c r="G220">
        <f t="shared" si="45"/>
        <v>4.5105200006219093E-2</v>
      </c>
      <c r="J220">
        <f>G220</f>
        <v>4.5105200006219093E-2</v>
      </c>
      <c r="O220">
        <f t="shared" ca="1" si="46"/>
        <v>-0.20016661561873919</v>
      </c>
      <c r="P220" s="14">
        <f t="shared" si="47"/>
        <v>3.9030358883737959E-2</v>
      </c>
      <c r="Q220" s="13">
        <f t="shared" si="48"/>
        <v>23123.872300000003</v>
      </c>
      <c r="R220">
        <f t="shared" si="49"/>
        <v>3.6903694663387843E-5</v>
      </c>
      <c r="S220" s="5">
        <f>S$17</f>
        <v>1</v>
      </c>
      <c r="T220">
        <f t="shared" si="50"/>
        <v>3.6903694663387843E-5</v>
      </c>
    </row>
    <row r="221" spans="1:20" ht="12.95" customHeight="1" x14ac:dyDescent="0.2">
      <c r="A221" s="125" t="s">
        <v>936</v>
      </c>
      <c r="B221" s="71" t="s">
        <v>236</v>
      </c>
      <c r="C221" s="189">
        <v>38142.396000000001</v>
      </c>
      <c r="D221" s="189" t="s">
        <v>370</v>
      </c>
      <c r="E221">
        <f t="shared" si="44"/>
        <v>-1457.9791854150153</v>
      </c>
      <c r="F221">
        <f t="shared" si="51"/>
        <v>-1458</v>
      </c>
      <c r="G221">
        <f t="shared" si="45"/>
        <v>6.8805200004135258E-2</v>
      </c>
      <c r="I221">
        <f>G221</f>
        <v>6.8805200004135258E-2</v>
      </c>
      <c r="O221">
        <f t="shared" ca="1" si="46"/>
        <v>-0.20016661561873919</v>
      </c>
      <c r="P221" s="14">
        <f t="shared" si="47"/>
        <v>3.9030358883737959E-2</v>
      </c>
      <c r="Q221" s="13">
        <f t="shared" si="48"/>
        <v>23123.896000000001</v>
      </c>
      <c r="R221">
        <f t="shared" si="49"/>
        <v>8.8654116374490188E-4</v>
      </c>
      <c r="S221" s="5">
        <f>S$16</f>
        <v>0.1</v>
      </c>
      <c r="T221">
        <f t="shared" si="50"/>
        <v>8.8654116374490199E-5</v>
      </c>
    </row>
    <row r="222" spans="1:20" ht="12.95" customHeight="1" x14ac:dyDescent="0.2">
      <c r="A222" s="125" t="s">
        <v>936</v>
      </c>
      <c r="B222" s="71" t="s">
        <v>236</v>
      </c>
      <c r="C222" s="189">
        <v>38284.521999999997</v>
      </c>
      <c r="D222" s="189" t="s">
        <v>370</v>
      </c>
      <c r="E222">
        <f t="shared" si="44"/>
        <v>-1414.9839800311258</v>
      </c>
      <c r="F222">
        <f t="shared" si="51"/>
        <v>-1415</v>
      </c>
      <c r="G222">
        <f t="shared" si="45"/>
        <v>5.2955999999539927E-2</v>
      </c>
      <c r="I222">
        <f>G222</f>
        <v>5.2955999999539927E-2</v>
      </c>
      <c r="O222">
        <f t="shared" ca="1" si="46"/>
        <v>-0.19535855040979691</v>
      </c>
      <c r="P222" s="14">
        <f t="shared" si="47"/>
        <v>3.6419385075798845E-2</v>
      </c>
      <c r="Q222" s="13">
        <f t="shared" si="48"/>
        <v>23266.021999999997</v>
      </c>
      <c r="R222">
        <f t="shared" si="49"/>
        <v>2.7345963313609627E-4</v>
      </c>
      <c r="S222" s="5">
        <f>S$16</f>
        <v>0.1</v>
      </c>
      <c r="T222">
        <f t="shared" si="50"/>
        <v>2.734596331360963E-5</v>
      </c>
    </row>
    <row r="223" spans="1:20" ht="12.95" customHeight="1" x14ac:dyDescent="0.2">
      <c r="A223" s="125" t="s">
        <v>936</v>
      </c>
      <c r="B223" s="71" t="s">
        <v>236</v>
      </c>
      <c r="C223" s="189">
        <v>38317.578999999998</v>
      </c>
      <c r="D223" s="189" t="s">
        <v>370</v>
      </c>
      <c r="E223">
        <f t="shared" si="44"/>
        <v>-1404.9837513300065</v>
      </c>
      <c r="F223">
        <f t="shared" si="51"/>
        <v>-1405</v>
      </c>
      <c r="G223">
        <f t="shared" si="45"/>
        <v>5.3712000000814442E-2</v>
      </c>
      <c r="I223">
        <f>G223</f>
        <v>5.3712000000814442E-2</v>
      </c>
      <c r="O223">
        <f t="shared" ca="1" si="46"/>
        <v>-0.1942403957100429</v>
      </c>
      <c r="P223" s="14">
        <f t="shared" si="47"/>
        <v>3.5825403053724156E-2</v>
      </c>
      <c r="Q223" s="13">
        <f t="shared" si="48"/>
        <v>23299.078999999998</v>
      </c>
      <c r="R223">
        <f t="shared" si="49"/>
        <v>3.1993035034765953E-4</v>
      </c>
      <c r="S223" s="5">
        <f>S$16</f>
        <v>0.1</v>
      </c>
      <c r="T223">
        <f t="shared" si="50"/>
        <v>3.1993035034765952E-5</v>
      </c>
    </row>
    <row r="224" spans="1:20" ht="12.95" customHeight="1" x14ac:dyDescent="0.2">
      <c r="A224" s="40" t="s">
        <v>335</v>
      </c>
      <c r="C224" s="192">
        <v>38403.509599999998</v>
      </c>
      <c r="D224" s="192">
        <v>2.9999999999999997E-4</v>
      </c>
      <c r="E224">
        <f t="shared" si="44"/>
        <v>-1378.9884809659568</v>
      </c>
      <c r="F224">
        <f t="shared" si="51"/>
        <v>-1379</v>
      </c>
      <c r="G224">
        <f t="shared" si="45"/>
        <v>3.807760000199778E-2</v>
      </c>
      <c r="J224">
        <f>G224</f>
        <v>3.807760000199778E-2</v>
      </c>
      <c r="O224">
        <f t="shared" ca="1" si="46"/>
        <v>-0.19133319349068245</v>
      </c>
      <c r="P224" s="14">
        <f t="shared" si="47"/>
        <v>3.4304398915147361E-2</v>
      </c>
      <c r="Q224" s="13">
        <f t="shared" si="48"/>
        <v>23385.009599999998</v>
      </c>
      <c r="R224">
        <f t="shared" si="49"/>
        <v>1.4237046441809187E-5</v>
      </c>
      <c r="S224" s="5">
        <f>S$17</f>
        <v>1</v>
      </c>
      <c r="T224">
        <f t="shared" si="50"/>
        <v>1.4237046441809187E-5</v>
      </c>
    </row>
    <row r="225" spans="1:20" ht="12.95" customHeight="1" x14ac:dyDescent="0.2">
      <c r="A225" s="125" t="s">
        <v>936</v>
      </c>
      <c r="B225" s="71" t="s">
        <v>236</v>
      </c>
      <c r="C225" s="189">
        <v>38413.447999999997</v>
      </c>
      <c r="D225" s="189" t="s">
        <v>370</v>
      </c>
      <c r="E225">
        <f t="shared" si="44"/>
        <v>-1375.9819687923416</v>
      </c>
      <c r="F225">
        <f t="shared" si="51"/>
        <v>-1376</v>
      </c>
      <c r="G225">
        <f t="shared" si="45"/>
        <v>5.9604399997624569E-2</v>
      </c>
      <c r="I225">
        <f>G225</f>
        <v>5.9604399997624569E-2</v>
      </c>
      <c r="O225">
        <f t="shared" ca="1" si="46"/>
        <v>-0.19099774708075626</v>
      </c>
      <c r="P225" s="14">
        <f t="shared" si="47"/>
        <v>3.4131068708278575E-2</v>
      </c>
      <c r="Q225" s="13">
        <f t="shared" si="48"/>
        <v>23394.947999999997</v>
      </c>
      <c r="R225">
        <f t="shared" si="49"/>
        <v>6.4889060697677359E-4</v>
      </c>
      <c r="S225" s="5">
        <f>S$16</f>
        <v>0.1</v>
      </c>
      <c r="T225">
        <f t="shared" si="50"/>
        <v>6.4889060697677361E-5</v>
      </c>
    </row>
    <row r="226" spans="1:20" ht="12.95" customHeight="1" x14ac:dyDescent="0.2">
      <c r="A226" s="40" t="s">
        <v>335</v>
      </c>
      <c r="C226" s="192">
        <v>38436.562299999998</v>
      </c>
      <c r="D226" s="192">
        <v>1.6999999999999999E-3</v>
      </c>
      <c r="E226">
        <f t="shared" si="44"/>
        <v>-1368.9895530780816</v>
      </c>
      <c r="F226">
        <f t="shared" si="51"/>
        <v>-1369</v>
      </c>
      <c r="G226">
        <f t="shared" si="45"/>
        <v>3.453359999548411E-2</v>
      </c>
      <c r="J226">
        <f>G226</f>
        <v>3.453359999548411E-2</v>
      </c>
      <c r="O226">
        <f t="shared" ca="1" si="46"/>
        <v>-0.19021503879092844</v>
      </c>
      <c r="P226" s="14">
        <f t="shared" si="47"/>
        <v>3.3728377753701431E-2</v>
      </c>
      <c r="Q226" s="13">
        <f t="shared" si="48"/>
        <v>23418.062299999998</v>
      </c>
      <c r="R226">
        <f t="shared" si="49"/>
        <v>6.4838285866152233E-7</v>
      </c>
      <c r="S226" s="5">
        <f>S$17</f>
        <v>1</v>
      </c>
      <c r="T226">
        <f t="shared" si="50"/>
        <v>6.4838285866152233E-7</v>
      </c>
    </row>
    <row r="227" spans="1:20" ht="12.95" customHeight="1" x14ac:dyDescent="0.2">
      <c r="A227" s="125" t="s">
        <v>936</v>
      </c>
      <c r="B227" s="71" t="s">
        <v>236</v>
      </c>
      <c r="C227" s="189">
        <v>38651.432000000001</v>
      </c>
      <c r="D227" s="189" t="s">
        <v>370</v>
      </c>
      <c r="E227">
        <f t="shared" si="44"/>
        <v>-1303.9883085325723</v>
      </c>
      <c r="F227">
        <f t="shared" si="51"/>
        <v>-1304</v>
      </c>
      <c r="G227">
        <f t="shared" si="45"/>
        <v>3.8647599998512305E-2</v>
      </c>
      <c r="I227">
        <f>G227</f>
        <v>3.8647599998512305E-2</v>
      </c>
      <c r="O227">
        <f t="shared" ca="1" si="46"/>
        <v>-0.18294703324252731</v>
      </c>
      <c r="P227" s="14">
        <f t="shared" si="47"/>
        <v>3.0105850198143446E-2</v>
      </c>
      <c r="Q227" s="13">
        <f t="shared" si="48"/>
        <v>23632.932000000001</v>
      </c>
      <c r="R227">
        <f t="shared" si="49"/>
        <v>7.2961489652101453E-5</v>
      </c>
      <c r="S227" s="5">
        <f>S$16</f>
        <v>0.1</v>
      </c>
      <c r="T227">
        <f t="shared" si="50"/>
        <v>7.2961489652101455E-6</v>
      </c>
    </row>
    <row r="228" spans="1:20" ht="12.95" customHeight="1" x14ac:dyDescent="0.2">
      <c r="A228" s="40" t="s">
        <v>335</v>
      </c>
      <c r="C228" s="192">
        <v>38760.507799999999</v>
      </c>
      <c r="D228" s="192">
        <v>2.0000000000000001E-4</v>
      </c>
      <c r="E228">
        <f t="shared" si="44"/>
        <v>-1270.9912747497872</v>
      </c>
      <c r="F228">
        <f t="shared" si="51"/>
        <v>-1271</v>
      </c>
      <c r="G228">
        <f t="shared" si="45"/>
        <v>2.884240000275895E-2</v>
      </c>
      <c r="J228">
        <f>G228</f>
        <v>2.884240000275895E-2</v>
      </c>
      <c r="O228">
        <f t="shared" ca="1" si="46"/>
        <v>-0.17925712273333907</v>
      </c>
      <c r="P228" s="14">
        <f t="shared" si="47"/>
        <v>2.8347395022774082E-2</v>
      </c>
      <c r="Q228" s="13">
        <f t="shared" si="48"/>
        <v>23742.007799999999</v>
      </c>
      <c r="R228">
        <f t="shared" si="49"/>
        <v>2.4502993020981941E-7</v>
      </c>
      <c r="S228" s="5">
        <f>S$17</f>
        <v>1</v>
      </c>
      <c r="T228">
        <f t="shared" si="50"/>
        <v>2.4502993020981941E-7</v>
      </c>
    </row>
    <row r="229" spans="1:20" ht="12.95" customHeight="1" x14ac:dyDescent="0.2">
      <c r="A229" s="21" t="s">
        <v>239</v>
      </c>
      <c r="B229" s="20"/>
      <c r="C229" s="39">
        <v>38763.815999999999</v>
      </c>
      <c r="D229" s="39"/>
      <c r="E229">
        <f t="shared" si="44"/>
        <v>-1269.9904955929055</v>
      </c>
      <c r="F229">
        <f t="shared" si="51"/>
        <v>-1270</v>
      </c>
      <c r="G229">
        <f t="shared" si="45"/>
        <v>3.1417999998666346E-2</v>
      </c>
      <c r="I229">
        <f>G229</f>
        <v>3.1417999998666346E-2</v>
      </c>
      <c r="P229" s="14">
        <f t="shared" si="47"/>
        <v>2.8294956654060253E-2</v>
      </c>
      <c r="Q229" s="13">
        <f t="shared" si="48"/>
        <v>23745.315999999999</v>
      </c>
      <c r="R229">
        <f t="shared" si="49"/>
        <v>9.7533997322884087E-6</v>
      </c>
      <c r="S229" s="5">
        <f>S$16</f>
        <v>0.1</v>
      </c>
      <c r="T229">
        <f t="shared" si="50"/>
        <v>9.7533997322884083E-7</v>
      </c>
    </row>
    <row r="230" spans="1:20" ht="12.95" customHeight="1" x14ac:dyDescent="0.2">
      <c r="A230" s="40" t="s">
        <v>335</v>
      </c>
      <c r="C230" s="192">
        <v>38793.565300000002</v>
      </c>
      <c r="D230" s="192">
        <v>4.0000000000000002E-4</v>
      </c>
      <c r="E230">
        <f t="shared" si="44"/>
        <v>-1260.9908947913132</v>
      </c>
      <c r="F230">
        <f t="shared" si="51"/>
        <v>-1261</v>
      </c>
      <c r="G230">
        <f t="shared" si="45"/>
        <v>3.0098400005954318E-2</v>
      </c>
      <c r="J230">
        <f>G230</f>
        <v>3.0098400005954318E-2</v>
      </c>
      <c r="O230">
        <f t="shared" ref="O230:O236" ca="1" si="52">+C$11+C$12*F230</f>
        <v>-0.17813896803358506</v>
      </c>
      <c r="P230" s="14">
        <f t="shared" si="47"/>
        <v>2.7825256443214427E-2</v>
      </c>
      <c r="Q230" s="13">
        <f t="shared" si="48"/>
        <v>23775.065300000002</v>
      </c>
      <c r="R230">
        <f t="shared" si="49"/>
        <v>5.1671816568258052E-6</v>
      </c>
      <c r="S230" s="5">
        <f>S$17</f>
        <v>1</v>
      </c>
      <c r="T230">
        <f t="shared" si="50"/>
        <v>5.1671816568258052E-6</v>
      </c>
    </row>
    <row r="231" spans="1:20" ht="12.95" customHeight="1" x14ac:dyDescent="0.2">
      <c r="A231" s="125" t="s">
        <v>936</v>
      </c>
      <c r="B231" s="71" t="s">
        <v>236</v>
      </c>
      <c r="C231" s="189">
        <v>38856.39</v>
      </c>
      <c r="D231" s="189" t="s">
        <v>370</v>
      </c>
      <c r="E231">
        <f t="shared" si="44"/>
        <v>-1241.9854990179767</v>
      </c>
      <c r="F231">
        <f t="shared" si="51"/>
        <v>-1242</v>
      </c>
      <c r="G231">
        <f t="shared" si="45"/>
        <v>4.7934800000803079E-2</v>
      </c>
      <c r="I231">
        <f t="shared" ref="I231:I242" si="53">G231</f>
        <v>4.7934800000803079E-2</v>
      </c>
      <c r="O231">
        <f t="shared" ca="1" si="52"/>
        <v>-0.17601447410405241</v>
      </c>
      <c r="P231" s="14">
        <f t="shared" si="47"/>
        <v>2.6846938189560035E-2</v>
      </c>
      <c r="Q231" s="13">
        <f t="shared" si="48"/>
        <v>23837.89</v>
      </c>
      <c r="R231">
        <f t="shared" si="49"/>
        <v>4.4469791577008279E-4</v>
      </c>
      <c r="S231" s="5">
        <f t="shared" ref="S231:S242" si="54">S$16</f>
        <v>0.1</v>
      </c>
      <c r="T231">
        <f t="shared" si="50"/>
        <v>4.4469791577008284E-5</v>
      </c>
    </row>
    <row r="232" spans="1:20" ht="12.95" customHeight="1" x14ac:dyDescent="0.2">
      <c r="A232" s="125" t="s">
        <v>936</v>
      </c>
      <c r="B232" s="71" t="s">
        <v>236</v>
      </c>
      <c r="C232" s="189">
        <v>38932.434999999998</v>
      </c>
      <c r="D232" s="189" t="s">
        <v>370</v>
      </c>
      <c r="E232">
        <f t="shared" si="44"/>
        <v>-1218.9807680509625</v>
      </c>
      <c r="F232">
        <f t="shared" si="51"/>
        <v>-1219</v>
      </c>
      <c r="G232">
        <f t="shared" si="45"/>
        <v>6.3573599996743724E-2</v>
      </c>
      <c r="I232">
        <f t="shared" si="53"/>
        <v>6.3573599996743724E-2</v>
      </c>
      <c r="O232">
        <f t="shared" ca="1" si="52"/>
        <v>-0.17344271829461819</v>
      </c>
      <c r="P232" s="14">
        <f t="shared" si="47"/>
        <v>2.5686755686304442E-2</v>
      </c>
      <c r="Q232" s="13">
        <f t="shared" si="48"/>
        <v>23913.934999999998</v>
      </c>
      <c r="R232">
        <f t="shared" si="49"/>
        <v>1.4354129718034652E-3</v>
      </c>
      <c r="S232" s="5">
        <f t="shared" si="54"/>
        <v>0.1</v>
      </c>
      <c r="T232">
        <f t="shared" si="50"/>
        <v>1.4354129718034653E-4</v>
      </c>
    </row>
    <row r="233" spans="1:20" ht="12.95" customHeight="1" x14ac:dyDescent="0.2">
      <c r="A233" s="125" t="s">
        <v>1020</v>
      </c>
      <c r="B233" s="71" t="s">
        <v>236</v>
      </c>
      <c r="C233" s="189">
        <v>38965.421999999999</v>
      </c>
      <c r="D233" s="189" t="s">
        <v>370</v>
      </c>
      <c r="E233">
        <f t="shared" si="44"/>
        <v>-1209.0017153794004</v>
      </c>
      <c r="F233">
        <f t="shared" si="51"/>
        <v>-1209</v>
      </c>
      <c r="G233">
        <f t="shared" si="45"/>
        <v>-5.670400001690723E-3</v>
      </c>
      <c r="I233">
        <f t="shared" si="53"/>
        <v>-5.670400001690723E-3</v>
      </c>
      <c r="O233">
        <f t="shared" ca="1" si="52"/>
        <v>-0.17232456359486417</v>
      </c>
      <c r="P233" s="14">
        <f t="shared" si="47"/>
        <v>2.519056057209744E-2</v>
      </c>
      <c r="Q233" s="13">
        <f t="shared" si="48"/>
        <v>23946.921999999999</v>
      </c>
      <c r="R233">
        <f t="shared" si="49"/>
        <v>9.5239888753690738E-4</v>
      </c>
      <c r="S233" s="5">
        <f t="shared" si="54"/>
        <v>0.1</v>
      </c>
      <c r="T233">
        <f t="shared" si="50"/>
        <v>9.5239888753690746E-5</v>
      </c>
    </row>
    <row r="234" spans="1:20" ht="12.95" customHeight="1" x14ac:dyDescent="0.2">
      <c r="A234" s="125" t="s">
        <v>1020</v>
      </c>
      <c r="B234" s="71" t="s">
        <v>236</v>
      </c>
      <c r="C234" s="189">
        <v>38965.423000000003</v>
      </c>
      <c r="D234" s="189" t="s">
        <v>370</v>
      </c>
      <c r="E234">
        <f t="shared" si="44"/>
        <v>-1209.0014128646912</v>
      </c>
      <c r="F234">
        <f t="shared" si="51"/>
        <v>-1209</v>
      </c>
      <c r="G234">
        <f t="shared" si="45"/>
        <v>-4.6703999978490174E-3</v>
      </c>
      <c r="I234">
        <f t="shared" si="53"/>
        <v>-4.6703999978490174E-3</v>
      </c>
      <c r="O234">
        <f t="shared" ca="1" si="52"/>
        <v>-0.17232456359486417</v>
      </c>
      <c r="P234" s="14">
        <f t="shared" si="47"/>
        <v>2.519056057209744E-2</v>
      </c>
      <c r="Q234" s="13">
        <f t="shared" si="48"/>
        <v>23946.923000000003</v>
      </c>
      <c r="R234">
        <f t="shared" si="49"/>
        <v>8.9167696615989698E-4</v>
      </c>
      <c r="S234" s="5">
        <f t="shared" si="54"/>
        <v>0.1</v>
      </c>
      <c r="T234">
        <f t="shared" si="50"/>
        <v>8.9167696615989701E-5</v>
      </c>
    </row>
    <row r="235" spans="1:20" ht="12.95" customHeight="1" x14ac:dyDescent="0.2">
      <c r="A235" s="125" t="s">
        <v>1020</v>
      </c>
      <c r="B235" s="71" t="s">
        <v>236</v>
      </c>
      <c r="C235" s="189">
        <v>38965.423000000003</v>
      </c>
      <c r="D235" s="189" t="s">
        <v>370</v>
      </c>
      <c r="E235">
        <f t="shared" si="44"/>
        <v>-1209.0014128646912</v>
      </c>
      <c r="F235">
        <f t="shared" si="51"/>
        <v>-1209</v>
      </c>
      <c r="G235">
        <f t="shared" si="45"/>
        <v>-4.6703999978490174E-3</v>
      </c>
      <c r="I235">
        <f t="shared" si="53"/>
        <v>-4.6703999978490174E-3</v>
      </c>
      <c r="O235">
        <f t="shared" ca="1" si="52"/>
        <v>-0.17232456359486417</v>
      </c>
      <c r="P235" s="14">
        <f t="shared" si="47"/>
        <v>2.519056057209744E-2</v>
      </c>
      <c r="Q235" s="13">
        <f t="shared" si="48"/>
        <v>23946.923000000003</v>
      </c>
      <c r="R235">
        <f t="shared" si="49"/>
        <v>8.9167696615989698E-4</v>
      </c>
      <c r="S235" s="5">
        <f t="shared" si="54"/>
        <v>0.1</v>
      </c>
      <c r="T235">
        <f t="shared" si="50"/>
        <v>8.9167696615989701E-5</v>
      </c>
    </row>
    <row r="236" spans="1:20" ht="12.95" customHeight="1" x14ac:dyDescent="0.2">
      <c r="A236" s="125" t="s">
        <v>1020</v>
      </c>
      <c r="B236" s="71" t="s">
        <v>236</v>
      </c>
      <c r="C236" s="189">
        <v>38965.425000000003</v>
      </c>
      <c r="D236" s="189" t="s">
        <v>370</v>
      </c>
      <c r="E236">
        <f t="shared" si="44"/>
        <v>-1209.0008078352751</v>
      </c>
      <c r="F236">
        <f t="shared" si="51"/>
        <v>-1209</v>
      </c>
      <c r="G236">
        <f t="shared" si="45"/>
        <v>-2.6703999974415638E-3</v>
      </c>
      <c r="I236">
        <f t="shared" si="53"/>
        <v>-2.6703999974415638E-3</v>
      </c>
      <c r="O236">
        <f t="shared" ca="1" si="52"/>
        <v>-0.17232456359486417</v>
      </c>
      <c r="P236" s="14">
        <f t="shared" si="47"/>
        <v>2.519056057209744E-2</v>
      </c>
      <c r="Q236" s="13">
        <f t="shared" si="48"/>
        <v>23946.925000000003</v>
      </c>
      <c r="R236">
        <f t="shared" si="49"/>
        <v>7.7623312385740706E-4</v>
      </c>
      <c r="S236" s="5">
        <f t="shared" si="54"/>
        <v>0.1</v>
      </c>
      <c r="T236">
        <f t="shared" si="50"/>
        <v>7.7623312385740714E-5</v>
      </c>
    </row>
    <row r="237" spans="1:20" ht="12.95" customHeight="1" x14ac:dyDescent="0.2">
      <c r="A237" s="21" t="s">
        <v>240</v>
      </c>
      <c r="B237" s="20"/>
      <c r="C237" s="39">
        <v>39140.648000000001</v>
      </c>
      <c r="D237" s="39"/>
      <c r="E237">
        <f t="shared" si="44"/>
        <v>-1155.9932731619474</v>
      </c>
      <c r="F237">
        <f t="shared" si="51"/>
        <v>-1156</v>
      </c>
      <c r="G237">
        <f t="shared" si="45"/>
        <v>2.2236400000110734E-2</v>
      </c>
      <c r="I237">
        <f t="shared" si="53"/>
        <v>2.2236400000110734E-2</v>
      </c>
      <c r="P237" s="14">
        <f t="shared" si="47"/>
        <v>2.264401995796618E-2</v>
      </c>
      <c r="Q237" s="13">
        <f t="shared" si="48"/>
        <v>24122.148000000001</v>
      </c>
      <c r="R237">
        <f t="shared" si="49"/>
        <v>1.6615403004207533E-7</v>
      </c>
      <c r="S237" s="5">
        <f t="shared" si="54"/>
        <v>0.1</v>
      </c>
      <c r="T237">
        <f t="shared" si="50"/>
        <v>1.6615403004207533E-8</v>
      </c>
    </row>
    <row r="238" spans="1:20" ht="12.95" customHeight="1" x14ac:dyDescent="0.2">
      <c r="A238" s="21" t="s">
        <v>240</v>
      </c>
      <c r="B238" s="20"/>
      <c r="C238" s="39">
        <v>39173.701999999997</v>
      </c>
      <c r="D238" s="39"/>
      <c r="E238">
        <f t="shared" si="44"/>
        <v>-1145.9939520049531</v>
      </c>
      <c r="F238">
        <f t="shared" si="51"/>
        <v>-1146</v>
      </c>
      <c r="G238">
        <f t="shared" si="45"/>
        <v>1.999239999713609E-2</v>
      </c>
      <c r="I238">
        <f t="shared" si="53"/>
        <v>1.999239999713609E-2</v>
      </c>
      <c r="P238" s="14">
        <f t="shared" si="47"/>
        <v>2.2179256349859497E-2</v>
      </c>
      <c r="Q238" s="13">
        <f t="shared" si="48"/>
        <v>24155.201999999997</v>
      </c>
      <c r="R238">
        <f t="shared" si="49"/>
        <v>4.7823407074467221E-6</v>
      </c>
      <c r="S238" s="5">
        <f t="shared" si="54"/>
        <v>0.1</v>
      </c>
      <c r="T238">
        <f t="shared" si="50"/>
        <v>4.7823407074467225E-7</v>
      </c>
    </row>
    <row r="239" spans="1:20" ht="12.95" customHeight="1" x14ac:dyDescent="0.2">
      <c r="A239" s="21" t="s">
        <v>241</v>
      </c>
      <c r="B239" s="20" t="s">
        <v>236</v>
      </c>
      <c r="C239" s="39">
        <v>39173.705999999998</v>
      </c>
      <c r="D239" s="39"/>
      <c r="E239">
        <f t="shared" si="44"/>
        <v>-1145.992741946121</v>
      </c>
      <c r="F239">
        <f t="shared" si="51"/>
        <v>-1146</v>
      </c>
      <c r="G239">
        <f t="shared" si="45"/>
        <v>2.3992399997950997E-2</v>
      </c>
      <c r="I239">
        <f t="shared" si="53"/>
        <v>2.3992399997950997E-2</v>
      </c>
      <c r="P239" s="14">
        <f t="shared" si="47"/>
        <v>2.2179256349859497E-2</v>
      </c>
      <c r="Q239" s="13">
        <f t="shared" si="48"/>
        <v>24155.205999999998</v>
      </c>
      <c r="R239">
        <f t="shared" si="49"/>
        <v>3.2874898886145542E-6</v>
      </c>
      <c r="S239" s="5">
        <f t="shared" si="54"/>
        <v>0.1</v>
      </c>
      <c r="T239">
        <f t="shared" si="50"/>
        <v>3.2874898886145544E-7</v>
      </c>
    </row>
    <row r="240" spans="1:20" ht="12.95" customHeight="1" x14ac:dyDescent="0.2">
      <c r="A240" s="125" t="s">
        <v>936</v>
      </c>
      <c r="B240" s="71" t="s">
        <v>236</v>
      </c>
      <c r="C240" s="189">
        <v>39180.322</v>
      </c>
      <c r="D240" s="189" t="s">
        <v>370</v>
      </c>
      <c r="E240">
        <f t="shared" si="44"/>
        <v>-1143.9913046382401</v>
      </c>
      <c r="F240">
        <f t="shared" si="51"/>
        <v>-1144</v>
      </c>
      <c r="G240">
        <f t="shared" si="45"/>
        <v>2.8743599999870639E-2</v>
      </c>
      <c r="I240">
        <f t="shared" si="53"/>
        <v>2.8743599999870639E-2</v>
      </c>
      <c r="O240">
        <f ca="1">+C$11+C$12*F240</f>
        <v>-0.16505655804646305</v>
      </c>
      <c r="P240" s="14">
        <f t="shared" si="47"/>
        <v>2.2086902323592457E-2</v>
      </c>
      <c r="Q240" s="13">
        <f t="shared" si="48"/>
        <v>24161.822</v>
      </c>
      <c r="R240">
        <f t="shared" si="49"/>
        <v>4.431162395336735E-5</v>
      </c>
      <c r="S240" s="5">
        <f t="shared" si="54"/>
        <v>0.1</v>
      </c>
      <c r="T240">
        <f t="shared" si="50"/>
        <v>4.4311623953367355E-6</v>
      </c>
    </row>
    <row r="241" spans="1:33" ht="12.95" customHeight="1" x14ac:dyDescent="0.2">
      <c r="A241" s="21" t="s">
        <v>242</v>
      </c>
      <c r="B241" s="20"/>
      <c r="C241" s="39">
        <v>39183.612000000001</v>
      </c>
      <c r="D241" s="39"/>
      <c r="E241">
        <f t="shared" si="44"/>
        <v>-1142.996031249043</v>
      </c>
      <c r="F241">
        <f t="shared" si="51"/>
        <v>-1143</v>
      </c>
      <c r="G241">
        <f t="shared" si="45"/>
        <v>1.3119200004439335E-2</v>
      </c>
      <c r="I241">
        <f t="shared" si="53"/>
        <v>1.3119200004439335E-2</v>
      </c>
      <c r="P241" s="14">
        <f t="shared" si="47"/>
        <v>2.2040800147378227E-2</v>
      </c>
      <c r="Q241" s="13">
        <f t="shared" si="48"/>
        <v>24165.112000000001</v>
      </c>
      <c r="R241">
        <f t="shared" si="49"/>
        <v>7.9594949110487249E-5</v>
      </c>
      <c r="S241" s="5">
        <f t="shared" si="54"/>
        <v>0.1</v>
      </c>
      <c r="T241">
        <f t="shared" si="50"/>
        <v>7.9594949110487252E-6</v>
      </c>
    </row>
    <row r="242" spans="1:33" ht="12.95" customHeight="1" x14ac:dyDescent="0.2">
      <c r="A242" s="21" t="s">
        <v>241</v>
      </c>
      <c r="B242" s="20" t="s">
        <v>236</v>
      </c>
      <c r="C242" s="39">
        <v>39183.616999999998</v>
      </c>
      <c r="D242" s="39"/>
      <c r="E242">
        <f t="shared" si="44"/>
        <v>-1142.994518675504</v>
      </c>
      <c r="F242">
        <f t="shared" si="51"/>
        <v>-1143</v>
      </c>
      <c r="G242">
        <f t="shared" si="45"/>
        <v>1.8119200001819991E-2</v>
      </c>
      <c r="I242">
        <f t="shared" si="53"/>
        <v>1.8119200001819991E-2</v>
      </c>
      <c r="P242" s="14">
        <f t="shared" si="47"/>
        <v>2.2040800147378227E-2</v>
      </c>
      <c r="Q242" s="13">
        <f t="shared" si="48"/>
        <v>24165.116999999998</v>
      </c>
      <c r="R242">
        <f t="shared" si="49"/>
        <v>1.5378947701642379E-5</v>
      </c>
      <c r="S242" s="5">
        <f t="shared" si="54"/>
        <v>0.1</v>
      </c>
      <c r="T242">
        <f t="shared" si="50"/>
        <v>1.537894770164238E-6</v>
      </c>
    </row>
    <row r="243" spans="1:33" ht="12.95" customHeight="1" x14ac:dyDescent="0.2">
      <c r="A243" s="40" t="s">
        <v>335</v>
      </c>
      <c r="C243" s="192">
        <v>39213.370900000002</v>
      </c>
      <c r="D243" s="192">
        <v>8.0000000000000004E-4</v>
      </c>
      <c r="E243">
        <f t="shared" si="44"/>
        <v>-1133.9935263062548</v>
      </c>
      <c r="F243">
        <f t="shared" si="51"/>
        <v>-1134</v>
      </c>
      <c r="G243">
        <f t="shared" si="45"/>
        <v>2.1399600002041552E-2</v>
      </c>
      <c r="J243">
        <f>G243</f>
        <v>2.1399600002041552E-2</v>
      </c>
      <c r="O243">
        <f ca="1">+C$11+C$12*F243</f>
        <v>-0.16393840334670903</v>
      </c>
      <c r="P243" s="14">
        <f t="shared" si="47"/>
        <v>2.1628125669028699E-2</v>
      </c>
      <c r="Q243" s="13">
        <f t="shared" si="48"/>
        <v>24194.870900000002</v>
      </c>
      <c r="R243">
        <f t="shared" si="49"/>
        <v>5.2223980471920097E-8</v>
      </c>
      <c r="S243" s="5">
        <f>S$17</f>
        <v>1</v>
      </c>
      <c r="T243">
        <f t="shared" si="50"/>
        <v>5.2223980471920097E-8</v>
      </c>
    </row>
    <row r="244" spans="1:33" ht="12.95" customHeight="1" x14ac:dyDescent="0.2">
      <c r="A244" s="125" t="s">
        <v>936</v>
      </c>
      <c r="B244" s="71" t="s">
        <v>236</v>
      </c>
      <c r="C244" s="189">
        <v>39256.379999999997</v>
      </c>
      <c r="D244" s="189" t="s">
        <v>370</v>
      </c>
      <c r="E244">
        <f t="shared" si="44"/>
        <v>-1120.9826409800226</v>
      </c>
      <c r="F244">
        <f t="shared" si="51"/>
        <v>-1121</v>
      </c>
      <c r="G244">
        <f t="shared" si="45"/>
        <v>5.7382399994821753E-2</v>
      </c>
      <c r="I244">
        <f>G244</f>
        <v>5.7382399994821753E-2</v>
      </c>
      <c r="O244">
        <f ca="1">+C$11+C$12*F244</f>
        <v>-0.16248480223702882</v>
      </c>
      <c r="P244" s="14">
        <f t="shared" si="47"/>
        <v>2.1039174764384699E-2</v>
      </c>
      <c r="Q244" s="13">
        <f t="shared" si="48"/>
        <v>24237.879999999997</v>
      </c>
      <c r="R244">
        <f t="shared" si="49"/>
        <v>1.3208300201502762E-3</v>
      </c>
      <c r="S244" s="5">
        <f>S$16</f>
        <v>0.1</v>
      </c>
      <c r="T244">
        <f t="shared" si="50"/>
        <v>1.3208300201502762E-4</v>
      </c>
    </row>
    <row r="245" spans="1:33" ht="12.95" customHeight="1" x14ac:dyDescent="0.2">
      <c r="A245" s="21" t="s">
        <v>243</v>
      </c>
      <c r="B245" s="20"/>
      <c r="C245" s="39">
        <v>39477.815000000002</v>
      </c>
      <c r="D245" s="39"/>
      <c r="E245">
        <f t="shared" si="44"/>
        <v>-1053.9952966223257</v>
      </c>
      <c r="F245">
        <f t="shared" si="51"/>
        <v>-1054</v>
      </c>
      <c r="G245">
        <f t="shared" si="45"/>
        <v>1.554759999999078E-2</v>
      </c>
      <c r="I245">
        <f>G245</f>
        <v>1.554759999999078E-2</v>
      </c>
      <c r="P245" s="14">
        <f t="shared" si="47"/>
        <v>1.8137521038806205E-2</v>
      </c>
      <c r="Q245" s="13">
        <f t="shared" si="48"/>
        <v>24459.315000000002</v>
      </c>
      <c r="R245">
        <f t="shared" si="49"/>
        <v>6.7076909872987703E-6</v>
      </c>
      <c r="S245" s="5">
        <f>S$16</f>
        <v>0.1</v>
      </c>
      <c r="T245">
        <f t="shared" si="50"/>
        <v>6.7076909872987709E-7</v>
      </c>
    </row>
    <row r="246" spans="1:33" ht="12.95" customHeight="1" x14ac:dyDescent="0.2">
      <c r="A246" s="40" t="s">
        <v>335</v>
      </c>
      <c r="C246" s="192">
        <v>39504.261400000003</v>
      </c>
      <c r="D246" s="192">
        <v>5.9999999999999995E-4</v>
      </c>
      <c r="E246">
        <f t="shared" si="44"/>
        <v>-1045.9948716496638</v>
      </c>
      <c r="F246">
        <f t="shared" si="51"/>
        <v>-1046</v>
      </c>
      <c r="G246">
        <f t="shared" si="45"/>
        <v>1.6952400001173373E-2</v>
      </c>
      <c r="J246">
        <f>G246</f>
        <v>1.6952400001173373E-2</v>
      </c>
      <c r="O246">
        <f ca="1">+C$11+C$12*F246</f>
        <v>-0.15409864198887369</v>
      </c>
      <c r="P246" s="14">
        <f t="shared" si="47"/>
        <v>1.7806022306176519E-2</v>
      </c>
      <c r="Q246" s="13">
        <f t="shared" si="48"/>
        <v>24485.761400000003</v>
      </c>
      <c r="R246">
        <f t="shared" si="49"/>
        <v>7.2867103959888415E-7</v>
      </c>
      <c r="S246" s="5">
        <f>S$17</f>
        <v>1</v>
      </c>
      <c r="T246">
        <f t="shared" si="50"/>
        <v>7.2867103959888415E-7</v>
      </c>
    </row>
    <row r="247" spans="1:33" ht="12.95" customHeight="1" x14ac:dyDescent="0.2">
      <c r="A247" s="40" t="s">
        <v>335</v>
      </c>
      <c r="C247" s="192">
        <v>39593.511899999998</v>
      </c>
      <c r="D247" s="192">
        <v>2.0000000000000001E-4</v>
      </c>
      <c r="E247">
        <f t="shared" si="44"/>
        <v>-1018.9952827066505</v>
      </c>
      <c r="F247">
        <f t="shared" si="51"/>
        <v>-1019</v>
      </c>
      <c r="G247">
        <f t="shared" si="45"/>
        <v>1.5593600001011509E-2</v>
      </c>
      <c r="J247">
        <f>G247</f>
        <v>1.5593600001011509E-2</v>
      </c>
      <c r="O247">
        <f ca="1">+C$11+C$12*F247</f>
        <v>-0.15107962429953786</v>
      </c>
      <c r="P247" s="14">
        <f t="shared" si="47"/>
        <v>1.6710787713126573E-2</v>
      </c>
      <c r="Q247" s="13">
        <f t="shared" si="48"/>
        <v>24575.011899999998</v>
      </c>
      <c r="R247">
        <f t="shared" si="49"/>
        <v>1.24810838410089E-6</v>
      </c>
      <c r="S247" s="5">
        <f>S$17</f>
        <v>1</v>
      </c>
      <c r="T247">
        <f t="shared" si="50"/>
        <v>1.24810838410089E-6</v>
      </c>
    </row>
    <row r="248" spans="1:33" ht="12.95" customHeight="1" x14ac:dyDescent="0.2">
      <c r="A248" s="22" t="s">
        <v>244</v>
      </c>
      <c r="B248" s="20" t="s">
        <v>236</v>
      </c>
      <c r="C248" s="39">
        <v>39940.593999999997</v>
      </c>
      <c r="D248" s="39"/>
      <c r="E248">
        <f t="shared" si="44"/>
        <v>-913.99784258610941</v>
      </c>
      <c r="F248">
        <f t="shared" si="51"/>
        <v>-914</v>
      </c>
      <c r="G248">
        <f t="shared" si="45"/>
        <v>7.1315999957732856E-3</v>
      </c>
      <c r="I248">
        <f>G248</f>
        <v>7.1315999957732856E-3</v>
      </c>
      <c r="P248" s="14">
        <f t="shared" si="47"/>
        <v>1.2797288640591483E-2</v>
      </c>
      <c r="Q248" s="13">
        <f t="shared" si="48"/>
        <v>24922.093999999997</v>
      </c>
      <c r="R248">
        <f t="shared" si="49"/>
        <v>3.2100027820021861E-5</v>
      </c>
      <c r="S248" s="5">
        <f>S$16</f>
        <v>0.1</v>
      </c>
      <c r="T248">
        <f t="shared" si="50"/>
        <v>3.2100027820021861E-6</v>
      </c>
    </row>
    <row r="249" spans="1:33" ht="12.95" customHeight="1" x14ac:dyDescent="0.2">
      <c r="A249" s="125" t="s">
        <v>952</v>
      </c>
      <c r="B249" s="71" t="s">
        <v>236</v>
      </c>
      <c r="C249" s="189">
        <v>39950.512799999997</v>
      </c>
      <c r="D249" s="189" t="s">
        <v>370</v>
      </c>
      <c r="E249">
        <f t="shared" si="44"/>
        <v>-910.99725970077031</v>
      </c>
      <c r="F249">
        <f t="shared" si="51"/>
        <v>-911</v>
      </c>
      <c r="G249">
        <f t="shared" si="45"/>
        <v>9.0583999990485609E-3</v>
      </c>
      <c r="J249">
        <f>G249</f>
        <v>9.0583999990485609E-3</v>
      </c>
      <c r="O249">
        <f ca="1">+C$11+C$12*F249</f>
        <v>-0.13900355354219446</v>
      </c>
      <c r="P249" s="14">
        <f t="shared" si="47"/>
        <v>1.2693556768659138E-2</v>
      </c>
      <c r="Q249" s="13">
        <f t="shared" si="48"/>
        <v>24932.012799999997</v>
      </c>
      <c r="R249">
        <f t="shared" si="49"/>
        <v>1.3214364739645607E-5</v>
      </c>
      <c r="S249" s="5">
        <f>S$17</f>
        <v>1</v>
      </c>
      <c r="T249">
        <f t="shared" si="50"/>
        <v>1.3214364739645607E-5</v>
      </c>
    </row>
    <row r="250" spans="1:33" ht="12.95" customHeight="1" x14ac:dyDescent="0.2">
      <c r="A250" s="19" t="s">
        <v>69</v>
      </c>
      <c r="C250" s="192">
        <v>40039.7598</v>
      </c>
      <c r="D250" s="192"/>
      <c r="E250">
        <f t="shared" si="44"/>
        <v>-883.9987295592324</v>
      </c>
      <c r="F250">
        <f t="shared" si="51"/>
        <v>-884</v>
      </c>
      <c r="G250">
        <f t="shared" si="45"/>
        <v>4.1995999999926426E-3</v>
      </c>
      <c r="J250">
        <f>G250</f>
        <v>4.1995999999926426E-3</v>
      </c>
      <c r="P250" s="14">
        <f t="shared" si="47"/>
        <v>1.1780175889475365E-2</v>
      </c>
      <c r="Q250" s="13">
        <f t="shared" si="48"/>
        <v>25021.2598</v>
      </c>
      <c r="R250">
        <f t="shared" si="49"/>
        <v>5.7465130816206771E-5</v>
      </c>
      <c r="S250" s="5">
        <f>S$17</f>
        <v>1</v>
      </c>
      <c r="T250">
        <f t="shared" si="50"/>
        <v>5.7465130816206771E-5</v>
      </c>
    </row>
    <row r="251" spans="1:33" ht="12.95" customHeight="1" x14ac:dyDescent="0.2">
      <c r="A251" s="40" t="s">
        <v>335</v>
      </c>
      <c r="C251" s="22">
        <v>40707.497000000003</v>
      </c>
      <c r="D251" s="192">
        <v>2.0000000000000001E-4</v>
      </c>
      <c r="E251">
        <f t="shared" si="44"/>
        <v>-681.99840550547628</v>
      </c>
      <c r="F251">
        <f t="shared" si="51"/>
        <v>-682</v>
      </c>
      <c r="G251">
        <f t="shared" si="45"/>
        <v>5.2708000002894551E-3</v>
      </c>
      <c r="J251">
        <f>G251</f>
        <v>5.2708000002894551E-3</v>
      </c>
      <c r="O251">
        <f ca="1">+C$11+C$12*F251</f>
        <v>-0.11339781091782748</v>
      </c>
      <c r="P251" s="14">
        <f t="shared" si="47"/>
        <v>6.1006691604408589E-3</v>
      </c>
      <c r="Q251" s="13">
        <f t="shared" si="48"/>
        <v>25688.997000000003</v>
      </c>
      <c r="R251">
        <f t="shared" si="49"/>
        <v>6.8868282297039643E-7</v>
      </c>
      <c r="S251" s="5">
        <f>S$17</f>
        <v>1</v>
      </c>
      <c r="T251">
        <f t="shared" si="50"/>
        <v>6.8868282297039643E-7</v>
      </c>
    </row>
    <row r="252" spans="1:33" ht="12.95" customHeight="1" x14ac:dyDescent="0.2">
      <c r="A252" s="125" t="s">
        <v>1083</v>
      </c>
      <c r="B252" s="71" t="s">
        <v>236</v>
      </c>
      <c r="C252" s="189">
        <v>40958.716999999997</v>
      </c>
      <c r="D252" s="189" t="s">
        <v>370</v>
      </c>
      <c r="E252">
        <f t="shared" si="44"/>
        <v>-606.00066057111712</v>
      </c>
      <c r="F252">
        <f t="shared" si="51"/>
        <v>-606</v>
      </c>
      <c r="G252">
        <f t="shared" si="45"/>
        <v>-2.1836000014445744E-3</v>
      </c>
      <c r="I252">
        <f>G252</f>
        <v>-2.1836000014445744E-3</v>
      </c>
      <c r="O252">
        <f ca="1">+C$11+C$12*F252</f>
        <v>-0.10489983519969695</v>
      </c>
      <c r="P252" s="14">
        <f t="shared" si="47"/>
        <v>4.4908765214614829E-3</v>
      </c>
      <c r="Q252" s="13">
        <f t="shared" si="48"/>
        <v>25940.216999999997</v>
      </c>
      <c r="R252">
        <f t="shared" si="49"/>
        <v>4.4548636854824133E-5</v>
      </c>
      <c r="S252" s="5">
        <f>S$16</f>
        <v>0.1</v>
      </c>
      <c r="T252">
        <f t="shared" si="50"/>
        <v>4.4548636854824138E-6</v>
      </c>
    </row>
    <row r="253" spans="1:33" ht="12.95" customHeight="1" x14ac:dyDescent="0.2">
      <c r="A253" s="19" t="s">
        <v>69</v>
      </c>
      <c r="C253" s="192">
        <v>41133.910499999998</v>
      </c>
      <c r="D253" s="192"/>
      <c r="E253">
        <f t="shared" si="44"/>
        <v>-553.00205008167336</v>
      </c>
      <c r="F253">
        <f t="shared" si="51"/>
        <v>-553</v>
      </c>
      <c r="G253">
        <f t="shared" si="45"/>
        <v>-6.7768000008072704E-3</v>
      </c>
      <c r="J253">
        <f>G253</f>
        <v>-6.7768000008072704E-3</v>
      </c>
      <c r="P253" s="14">
        <f t="shared" si="47"/>
        <v>3.5388113096481997E-3</v>
      </c>
      <c r="Q253" s="13">
        <f t="shared" si="48"/>
        <v>26115.410499999998</v>
      </c>
      <c r="R253">
        <f t="shared" si="49"/>
        <v>1.064118367083968E-4</v>
      </c>
      <c r="S253" s="5">
        <f>S$17</f>
        <v>1</v>
      </c>
      <c r="T253">
        <f t="shared" si="50"/>
        <v>1.064118367083968E-4</v>
      </c>
    </row>
    <row r="254" spans="1:33" ht="12.95" customHeight="1" x14ac:dyDescent="0.2">
      <c r="A254" s="19" t="s">
        <v>170</v>
      </c>
      <c r="C254" s="192">
        <v>41193.434000000001</v>
      </c>
      <c r="D254" s="192"/>
      <c r="E254">
        <f t="shared" si="44"/>
        <v>-534.99531586226146</v>
      </c>
      <c r="F254">
        <f t="shared" si="51"/>
        <v>-535</v>
      </c>
      <c r="G254">
        <f t="shared" si="45"/>
        <v>1.5484000003198162E-2</v>
      </c>
      <c r="I254" s="19">
        <f>G254</f>
        <v>1.5484000003198162E-2</v>
      </c>
      <c r="P254" s="14">
        <f t="shared" si="47"/>
        <v>3.247348935138979E-3</v>
      </c>
      <c r="Q254" s="13">
        <f t="shared" si="48"/>
        <v>26174.934000000001</v>
      </c>
      <c r="R254">
        <f t="shared" si="49"/>
        <v>1.4973562936143394E-4</v>
      </c>
      <c r="S254" s="5">
        <f>S$16</f>
        <v>0.1</v>
      </c>
      <c r="T254">
        <f t="shared" si="50"/>
        <v>1.4973562936143395E-5</v>
      </c>
      <c r="AC254">
        <v>12</v>
      </c>
      <c r="AE254" t="s">
        <v>169</v>
      </c>
      <c r="AG254" t="s">
        <v>171</v>
      </c>
    </row>
    <row r="255" spans="1:33" ht="12.95" customHeight="1" x14ac:dyDescent="0.2">
      <c r="A255" s="19" t="s">
        <v>167</v>
      </c>
      <c r="C255" s="192">
        <v>41193.434000000001</v>
      </c>
      <c r="D255" s="192"/>
      <c r="E255">
        <f t="shared" si="44"/>
        <v>-534.99531586226146</v>
      </c>
      <c r="F255">
        <f t="shared" si="51"/>
        <v>-535</v>
      </c>
      <c r="G255">
        <f t="shared" si="45"/>
        <v>1.5484000003198162E-2</v>
      </c>
      <c r="I255">
        <f>G255</f>
        <v>1.5484000003198162E-2</v>
      </c>
      <c r="P255" s="14">
        <f t="shared" si="47"/>
        <v>3.247348935138979E-3</v>
      </c>
      <c r="Q255" s="13">
        <f t="shared" si="48"/>
        <v>26174.934000000001</v>
      </c>
      <c r="R255">
        <f t="shared" si="49"/>
        <v>1.4973562936143394E-4</v>
      </c>
      <c r="S255" s="5">
        <f>S$16</f>
        <v>0.1</v>
      </c>
      <c r="T255">
        <f t="shared" si="50"/>
        <v>1.4973562936143395E-5</v>
      </c>
      <c r="AB255" t="s">
        <v>166</v>
      </c>
      <c r="AG255" t="s">
        <v>168</v>
      </c>
    </row>
    <row r="256" spans="1:33" ht="12.95" customHeight="1" x14ac:dyDescent="0.2">
      <c r="A256" s="86" t="s">
        <v>337</v>
      </c>
      <c r="B256" s="87" t="str">
        <f>IF(INT(E256)=E256,"I","II")</f>
        <v>II</v>
      </c>
      <c r="C256" s="191">
        <v>41421.506800000003</v>
      </c>
      <c r="D256" s="191"/>
      <c r="E256" s="86">
        <f t="shared" si="44"/>
        <v>-465.9999393760516</v>
      </c>
      <c r="F256" s="86">
        <f t="shared" si="51"/>
        <v>-466</v>
      </c>
      <c r="G256" s="86">
        <f t="shared" si="45"/>
        <v>2.0040000526932999E-4</v>
      </c>
      <c r="H256" s="86"/>
      <c r="I256" s="86"/>
      <c r="J256" s="86">
        <f>G256</f>
        <v>2.0040000526932999E-4</v>
      </c>
      <c r="K256" s="86"/>
      <c r="L256" s="86"/>
      <c r="M256" s="86"/>
      <c r="N256" s="86"/>
      <c r="O256" s="86">
        <f ca="1">+C$11+C$12*F256</f>
        <v>-8.9245669403140715E-2</v>
      </c>
      <c r="P256" s="88">
        <f t="shared" si="47"/>
        <v>2.2798251750125679E-3</v>
      </c>
      <c r="Q256" s="89">
        <f t="shared" si="48"/>
        <v>26403.006800000003</v>
      </c>
      <c r="R256" s="86">
        <f t="shared" si="49"/>
        <v>4.3240090365616936E-6</v>
      </c>
      <c r="S256" s="5">
        <f>S$17</f>
        <v>1</v>
      </c>
      <c r="T256">
        <f t="shared" si="50"/>
        <v>4.3240090365616936E-6</v>
      </c>
    </row>
    <row r="257" spans="1:33" ht="12.95" customHeight="1" x14ac:dyDescent="0.2">
      <c r="A257" s="19" t="s">
        <v>69</v>
      </c>
      <c r="C257" s="192">
        <v>41500.8508</v>
      </c>
      <c r="D257" s="192"/>
      <c r="E257">
        <f t="shared" si="44"/>
        <v>-441.99721238746895</v>
      </c>
      <c r="F257">
        <f t="shared" si="51"/>
        <v>-442</v>
      </c>
      <c r="G257">
        <f t="shared" si="45"/>
        <v>9.2147999966982752E-3</v>
      </c>
      <c r="J257">
        <f>G257</f>
        <v>9.2147999966982752E-3</v>
      </c>
      <c r="P257" s="14">
        <f t="shared" si="47"/>
        <v>1.9989738394394869E-3</v>
      </c>
      <c r="Q257" s="13">
        <f t="shared" si="48"/>
        <v>26482.3508</v>
      </c>
      <c r="R257">
        <f t="shared" si="49"/>
        <v>5.2068147131780131E-5</v>
      </c>
      <c r="S257" s="5">
        <f>S$17</f>
        <v>1</v>
      </c>
      <c r="T257">
        <f t="shared" si="50"/>
        <v>5.2068147131780131E-5</v>
      </c>
    </row>
    <row r="258" spans="1:33" ht="12.95" customHeight="1" x14ac:dyDescent="0.2">
      <c r="A258" s="19" t="s">
        <v>172</v>
      </c>
      <c r="C258" s="192">
        <v>41507.462</v>
      </c>
      <c r="D258" s="192"/>
      <c r="E258">
        <f t="shared" si="44"/>
        <v>-439.99722715018692</v>
      </c>
      <c r="F258">
        <f t="shared" si="51"/>
        <v>-440</v>
      </c>
      <c r="G258">
        <f t="shared" si="45"/>
        <v>9.1660000034607947E-3</v>
      </c>
      <c r="I258" s="19">
        <f t="shared" ref="I258:I263" si="55">G258</f>
        <v>9.1660000034607947E-3</v>
      </c>
      <c r="P258" s="14">
        <f t="shared" si="47"/>
        <v>1.9768667347426954E-3</v>
      </c>
      <c r="Q258" s="13">
        <f t="shared" si="48"/>
        <v>26488.962</v>
      </c>
      <c r="R258">
        <f t="shared" si="49"/>
        <v>5.1683637155389382E-5</v>
      </c>
      <c r="S258" s="5">
        <f t="shared" ref="S258:S263" si="56">S$16</f>
        <v>0.1</v>
      </c>
      <c r="T258">
        <f t="shared" si="50"/>
        <v>5.1683637155389384E-6</v>
      </c>
      <c r="AB258" t="s">
        <v>166</v>
      </c>
      <c r="AC258">
        <v>16</v>
      </c>
      <c r="AE258" t="s">
        <v>169</v>
      </c>
      <c r="AG258" t="s">
        <v>171</v>
      </c>
    </row>
    <row r="259" spans="1:33" ht="12.95" customHeight="1" x14ac:dyDescent="0.2">
      <c r="A259" s="19" t="s">
        <v>173</v>
      </c>
      <c r="C259" s="192">
        <v>41540.517</v>
      </c>
      <c r="D259" s="192"/>
      <c r="E259">
        <f t="shared" si="44"/>
        <v>-429.99760347848348</v>
      </c>
      <c r="F259">
        <f t="shared" si="51"/>
        <v>-430</v>
      </c>
      <c r="G259">
        <f t="shared" si="45"/>
        <v>7.9219999970518984E-3</v>
      </c>
      <c r="I259" s="19">
        <f t="shared" si="55"/>
        <v>7.9219999970518984E-3</v>
      </c>
      <c r="P259" s="14">
        <f t="shared" si="47"/>
        <v>1.8693246880302009E-3</v>
      </c>
      <c r="Q259" s="13">
        <f t="shared" si="48"/>
        <v>26522.017</v>
      </c>
      <c r="R259">
        <f t="shared" si="49"/>
        <v>3.66348783964409E-5</v>
      </c>
      <c r="S259" s="5">
        <f t="shared" si="56"/>
        <v>0.1</v>
      </c>
      <c r="T259">
        <f t="shared" si="50"/>
        <v>3.66348783964409E-6</v>
      </c>
      <c r="AB259" t="s">
        <v>166</v>
      </c>
      <c r="AC259">
        <v>17</v>
      </c>
      <c r="AE259" t="s">
        <v>169</v>
      </c>
      <c r="AG259" t="s">
        <v>171</v>
      </c>
    </row>
    <row r="260" spans="1:33" ht="12.95" customHeight="1" x14ac:dyDescent="0.2">
      <c r="A260" s="19" t="s">
        <v>174</v>
      </c>
      <c r="C260" s="192">
        <v>41593.404999999999</v>
      </c>
      <c r="D260" s="192"/>
      <c r="E260">
        <f t="shared" si="44"/>
        <v>-413.99820560375855</v>
      </c>
      <c r="F260">
        <f t="shared" si="51"/>
        <v>-414</v>
      </c>
      <c r="G260">
        <f t="shared" si="45"/>
        <v>5.931599996984005E-3</v>
      </c>
      <c r="I260" s="19">
        <f t="shared" si="55"/>
        <v>5.931599996984005E-3</v>
      </c>
      <c r="P260" s="14">
        <f t="shared" si="47"/>
        <v>1.707634799431269E-3</v>
      </c>
      <c r="Q260" s="13">
        <f t="shared" si="48"/>
        <v>26574.904999999999</v>
      </c>
      <c r="R260">
        <f t="shared" si="49"/>
        <v>1.7841881990136725E-5</v>
      </c>
      <c r="S260" s="5">
        <f t="shared" si="56"/>
        <v>0.1</v>
      </c>
      <c r="T260">
        <f t="shared" si="50"/>
        <v>1.7841881990136727E-6</v>
      </c>
      <c r="AB260" t="s">
        <v>166</v>
      </c>
      <c r="AC260">
        <v>10</v>
      </c>
      <c r="AE260" t="s">
        <v>169</v>
      </c>
      <c r="AG260" t="s">
        <v>171</v>
      </c>
    </row>
    <row r="261" spans="1:33" ht="12.95" customHeight="1" x14ac:dyDescent="0.2">
      <c r="A261" s="19" t="s">
        <v>175</v>
      </c>
      <c r="C261" s="192">
        <v>41682.650999999998</v>
      </c>
      <c r="D261" s="192"/>
      <c r="E261">
        <f t="shared" si="44"/>
        <v>-386.99997797692981</v>
      </c>
      <c r="F261">
        <f t="shared" si="51"/>
        <v>-387</v>
      </c>
      <c r="G261">
        <f t="shared" si="45"/>
        <v>7.2800001362338662E-5</v>
      </c>
      <c r="I261">
        <f t="shared" si="55"/>
        <v>7.2800001362338662E-5</v>
      </c>
      <c r="P261" s="14">
        <f t="shared" si="47"/>
        <v>1.4637450001844438E-3</v>
      </c>
      <c r="Q261" s="13">
        <f t="shared" si="48"/>
        <v>26664.150999999998</v>
      </c>
      <c r="R261">
        <f t="shared" si="49"/>
        <v>1.9347279897482262E-6</v>
      </c>
      <c r="S261" s="5">
        <f t="shared" si="56"/>
        <v>0.1</v>
      </c>
      <c r="T261">
        <f t="shared" si="50"/>
        <v>1.9347279897482262E-7</v>
      </c>
      <c r="AB261" t="s">
        <v>166</v>
      </c>
      <c r="AG261" t="s">
        <v>168</v>
      </c>
    </row>
    <row r="262" spans="1:33" ht="12.95" customHeight="1" x14ac:dyDescent="0.2">
      <c r="A262" s="19" t="s">
        <v>176</v>
      </c>
      <c r="C262" s="192">
        <v>41725.622000000003</v>
      </c>
      <c r="D262" s="192"/>
      <c r="E262">
        <f t="shared" si="44"/>
        <v>-374.00061846106797</v>
      </c>
      <c r="F262">
        <f t="shared" si="51"/>
        <v>-374</v>
      </c>
      <c r="G262">
        <f t="shared" si="45"/>
        <v>-2.0443999965209514E-3</v>
      </c>
      <c r="I262">
        <f t="shared" si="55"/>
        <v>-2.0443999965209514E-3</v>
      </c>
      <c r="P262" s="14">
        <f t="shared" si="47"/>
        <v>1.3592883110011868E-3</v>
      </c>
      <c r="Q262" s="13">
        <f t="shared" si="48"/>
        <v>26707.122000000003</v>
      </c>
      <c r="R262">
        <f t="shared" si="49"/>
        <v>1.1585094094762918E-5</v>
      </c>
      <c r="S262" s="5">
        <f t="shared" si="56"/>
        <v>0.1</v>
      </c>
      <c r="T262">
        <f t="shared" si="50"/>
        <v>1.1585094094762919E-6</v>
      </c>
      <c r="AB262" t="s">
        <v>166</v>
      </c>
      <c r="AG262" t="s">
        <v>168</v>
      </c>
    </row>
    <row r="263" spans="1:33" ht="12.95" customHeight="1" x14ac:dyDescent="0.2">
      <c r="A263" s="19" t="s">
        <v>178</v>
      </c>
      <c r="C263" s="192">
        <v>41758.684000000001</v>
      </c>
      <c r="D263" s="192"/>
      <c r="E263">
        <f t="shared" si="44"/>
        <v>-363.99887718640952</v>
      </c>
      <c r="F263">
        <f t="shared" si="51"/>
        <v>-364</v>
      </c>
      <c r="G263">
        <f t="shared" si="45"/>
        <v>3.7116000021342188E-3</v>
      </c>
      <c r="I263" s="19">
        <f t="shared" si="55"/>
        <v>3.7116000021342188E-3</v>
      </c>
      <c r="P263" s="14">
        <f t="shared" si="47"/>
        <v>1.2846745087747476E-3</v>
      </c>
      <c r="Q263" s="13">
        <f t="shared" si="48"/>
        <v>26740.184000000001</v>
      </c>
      <c r="R263">
        <f t="shared" si="49"/>
        <v>5.8899673503181133E-6</v>
      </c>
      <c r="S263" s="5">
        <f t="shared" si="56"/>
        <v>0.1</v>
      </c>
      <c r="T263">
        <f t="shared" si="50"/>
        <v>5.8899673503181139E-7</v>
      </c>
      <c r="AB263" t="s">
        <v>166</v>
      </c>
      <c r="AC263">
        <v>5</v>
      </c>
      <c r="AE263" t="s">
        <v>177</v>
      </c>
      <c r="AG263" t="s">
        <v>171</v>
      </c>
    </row>
    <row r="264" spans="1:33" ht="12.95" customHeight="1" x14ac:dyDescent="0.2">
      <c r="A264" s="19" t="s">
        <v>69</v>
      </c>
      <c r="C264" s="192">
        <v>41864.465600000003</v>
      </c>
      <c r="D264" s="192"/>
      <c r="E264">
        <f t="shared" si="44"/>
        <v>-331.99838735459377</v>
      </c>
      <c r="F264">
        <f t="shared" si="51"/>
        <v>-332</v>
      </c>
      <c r="G264">
        <f t="shared" si="45"/>
        <v>5.3308000060496852E-3</v>
      </c>
      <c r="J264">
        <f>G264</f>
        <v>5.3308000060496852E-3</v>
      </c>
      <c r="P264" s="14">
        <f t="shared" si="47"/>
        <v>1.079437281490491E-3</v>
      </c>
      <c r="Q264" s="13">
        <f t="shared" si="48"/>
        <v>26845.965600000003</v>
      </c>
      <c r="R264">
        <f t="shared" si="49"/>
        <v>1.807408501577137E-5</v>
      </c>
      <c r="S264" s="5">
        <f>S$17</f>
        <v>1</v>
      </c>
      <c r="T264">
        <f t="shared" si="50"/>
        <v>1.807408501577137E-5</v>
      </c>
    </row>
    <row r="265" spans="1:33" ht="12.95" customHeight="1" x14ac:dyDescent="0.2">
      <c r="A265" s="86" t="s">
        <v>337</v>
      </c>
      <c r="B265" s="87" t="str">
        <f>IF(INT(E265)=E265,"I","II")</f>
        <v>II</v>
      </c>
      <c r="C265" s="191">
        <v>41960.324999999997</v>
      </c>
      <c r="D265" s="191"/>
      <c r="E265" s="86">
        <f t="shared" si="44"/>
        <v>-302.99950895812685</v>
      </c>
      <c r="F265" s="86">
        <f t="shared" si="51"/>
        <v>-303</v>
      </c>
      <c r="G265" s="86">
        <f t="shared" si="45"/>
        <v>1.6231999979936518E-3</v>
      </c>
      <c r="H265" s="86"/>
      <c r="I265" s="86"/>
      <c r="J265" s="86">
        <f>G265</f>
        <v>1.6231999979936518E-3</v>
      </c>
      <c r="K265" s="86"/>
      <c r="L265" s="86"/>
      <c r="M265" s="86"/>
      <c r="N265" s="86"/>
      <c r="O265" s="86">
        <f ca="1">+C$11+C$12*F265</f>
        <v>-7.1019747797150243E-2</v>
      </c>
      <c r="P265" s="88">
        <f t="shared" si="47"/>
        <v>9.3756988100340095E-4</v>
      </c>
      <c r="Q265" s="89">
        <f t="shared" si="48"/>
        <v>26941.824999999997</v>
      </c>
      <c r="R265" s="86">
        <f t="shared" si="49"/>
        <v>4.7008865732406506E-7</v>
      </c>
      <c r="S265" s="5">
        <f>S$17</f>
        <v>1</v>
      </c>
      <c r="T265">
        <f t="shared" si="50"/>
        <v>4.7008865732406506E-7</v>
      </c>
    </row>
    <row r="266" spans="1:33" ht="12.95" customHeight="1" x14ac:dyDescent="0.2">
      <c r="A266" s="19" t="s">
        <v>179</v>
      </c>
      <c r="C266" s="192">
        <v>41960.330999999998</v>
      </c>
      <c r="D266" s="192"/>
      <c r="E266">
        <f t="shared" si="44"/>
        <v>-302.99769386987873</v>
      </c>
      <c r="F266">
        <f t="shared" si="51"/>
        <v>-303</v>
      </c>
      <c r="G266">
        <f t="shared" si="45"/>
        <v>7.6231999992160127E-3</v>
      </c>
      <c r="I266" s="19">
        <f>G266</f>
        <v>7.6231999992160127E-3</v>
      </c>
      <c r="P266" s="14">
        <f t="shared" si="47"/>
        <v>9.3756988100340095E-4</v>
      </c>
      <c r="Q266" s="13">
        <f t="shared" si="48"/>
        <v>26941.830999999998</v>
      </c>
      <c r="R266">
        <f t="shared" si="49"/>
        <v>4.4697650077551572E-5</v>
      </c>
      <c r="S266" s="5">
        <f>S$16</f>
        <v>0.1</v>
      </c>
      <c r="T266">
        <f t="shared" si="50"/>
        <v>4.4697650077551576E-6</v>
      </c>
      <c r="AB266" t="s">
        <v>166</v>
      </c>
      <c r="AC266">
        <v>5</v>
      </c>
      <c r="AE266" t="s">
        <v>177</v>
      </c>
      <c r="AG266" t="s">
        <v>171</v>
      </c>
    </row>
    <row r="267" spans="1:33" ht="12.95" customHeight="1" x14ac:dyDescent="0.2">
      <c r="A267" s="19" t="s">
        <v>180</v>
      </c>
      <c r="C267" s="192">
        <v>42072.724999999999</v>
      </c>
      <c r="D267" s="192"/>
      <c r="E267">
        <f t="shared" si="44"/>
        <v>-268.99685578313171</v>
      </c>
      <c r="F267">
        <f t="shared" si="51"/>
        <v>-269</v>
      </c>
      <c r="G267">
        <f t="shared" si="45"/>
        <v>1.0393600001407322E-2</v>
      </c>
      <c r="I267">
        <f>G267</f>
        <v>1.0393600001407322E-2</v>
      </c>
      <c r="P267" s="14">
        <f t="shared" si="47"/>
        <v>8.2467614425116038E-4</v>
      </c>
      <c r="Q267" s="13">
        <f t="shared" si="48"/>
        <v>27054.224999999999</v>
      </c>
      <c r="R267">
        <f t="shared" si="49"/>
        <v>9.1564303784052363E-5</v>
      </c>
      <c r="S267" s="5">
        <f>S$16</f>
        <v>0.1</v>
      </c>
      <c r="T267">
        <f t="shared" si="50"/>
        <v>9.1564303784052366E-6</v>
      </c>
      <c r="AB267" t="s">
        <v>166</v>
      </c>
      <c r="AG267" t="s">
        <v>168</v>
      </c>
    </row>
    <row r="268" spans="1:33" ht="12.95" customHeight="1" x14ac:dyDescent="0.2">
      <c r="A268" s="19" t="s">
        <v>181</v>
      </c>
      <c r="C268" s="192">
        <v>42145.430999999997</v>
      </c>
      <c r="D268" s="192"/>
      <c r="E268">
        <f t="shared" si="44"/>
        <v>-247.00222142600441</v>
      </c>
      <c r="F268">
        <f t="shared" si="51"/>
        <v>-247</v>
      </c>
      <c r="G268">
        <f t="shared" si="45"/>
        <v>-7.3432000062894076E-3</v>
      </c>
      <c r="I268" s="19">
        <f>G268</f>
        <v>-7.3432000062894076E-3</v>
      </c>
      <c r="P268" s="14">
        <f t="shared" si="47"/>
        <v>7.8236028395140184E-4</v>
      </c>
      <c r="Q268" s="13">
        <f t="shared" si="48"/>
        <v>27126.930999999997</v>
      </c>
      <c r="R268">
        <f t="shared" si="49"/>
        <v>6.6024730030338308E-5</v>
      </c>
      <c r="S268" s="5">
        <f>S$16</f>
        <v>0.1</v>
      </c>
      <c r="T268">
        <f t="shared" si="50"/>
        <v>6.6024730030338308E-6</v>
      </c>
      <c r="AB268" t="s">
        <v>166</v>
      </c>
      <c r="AC268">
        <v>15</v>
      </c>
      <c r="AE268" t="s">
        <v>177</v>
      </c>
      <c r="AG268" t="s">
        <v>171</v>
      </c>
    </row>
    <row r="269" spans="1:33" ht="12.95" customHeight="1" x14ac:dyDescent="0.2">
      <c r="A269" s="19" t="s">
        <v>180</v>
      </c>
      <c r="C269" s="192">
        <v>42158.661</v>
      </c>
      <c r="D269" s="192"/>
      <c r="E269">
        <f t="shared" si="44"/>
        <v>-242.99995183965842</v>
      </c>
      <c r="F269">
        <f t="shared" si="51"/>
        <v>-243</v>
      </c>
      <c r="G269">
        <f t="shared" si="45"/>
        <v>1.5919999714242294E-4</v>
      </c>
      <c r="I269">
        <f>G269</f>
        <v>1.5919999714242294E-4</v>
      </c>
      <c r="P269" s="14">
        <f t="shared" si="47"/>
        <v>7.7726083770489254E-4</v>
      </c>
      <c r="Q269" s="13">
        <f t="shared" si="48"/>
        <v>27140.161</v>
      </c>
      <c r="R269">
        <f t="shared" si="49"/>
        <v>3.8199920263678648E-7</v>
      </c>
      <c r="S269" s="5">
        <f>S$16</f>
        <v>0.1</v>
      </c>
      <c r="T269">
        <f t="shared" si="50"/>
        <v>3.8199920263678649E-8</v>
      </c>
      <c r="AB269" t="s">
        <v>166</v>
      </c>
      <c r="AG269" t="s">
        <v>168</v>
      </c>
    </row>
    <row r="270" spans="1:33" ht="12.95" customHeight="1" x14ac:dyDescent="0.2">
      <c r="A270" s="19" t="s">
        <v>69</v>
      </c>
      <c r="C270" s="192">
        <v>42231.374900000003</v>
      </c>
      <c r="D270" s="192"/>
      <c r="E270">
        <f t="shared" si="44"/>
        <v>-221.00292761633696</v>
      </c>
      <c r="F270">
        <f t="shared" si="51"/>
        <v>-221</v>
      </c>
      <c r="G270">
        <f t="shared" si="45"/>
        <v>-9.6775999991223216E-3</v>
      </c>
      <c r="J270">
        <f>G270</f>
        <v>-9.6775999991223216E-3</v>
      </c>
      <c r="P270" s="14">
        <f t="shared" si="47"/>
        <v>7.6348278929304976E-4</v>
      </c>
      <c r="Q270" s="13">
        <f t="shared" si="48"/>
        <v>27212.874900000003</v>
      </c>
      <c r="R270">
        <f t="shared" si="49"/>
        <v>1.0901620979454372E-4</v>
      </c>
      <c r="S270" s="5">
        <f>S$17</f>
        <v>1</v>
      </c>
      <c r="T270">
        <f t="shared" si="50"/>
        <v>1.0901620979454372E-4</v>
      </c>
    </row>
    <row r="271" spans="1:33" ht="12.95" customHeight="1" x14ac:dyDescent="0.2">
      <c r="A271" s="86" t="s">
        <v>337</v>
      </c>
      <c r="B271" s="87" t="str">
        <f>IF(INT(E271)=E271,"I","II")</f>
        <v>II</v>
      </c>
      <c r="C271" s="191">
        <v>42396.664199999999</v>
      </c>
      <c r="D271" s="191"/>
      <c r="E271" s="86">
        <f t="shared" si="44"/>
        <v>-171.0004832974976</v>
      </c>
      <c r="F271" s="86">
        <f t="shared" si="51"/>
        <v>-171</v>
      </c>
      <c r="G271" s="86">
        <f t="shared" si="45"/>
        <v>-1.5975999995134771E-3</v>
      </c>
      <c r="H271" s="86"/>
      <c r="I271" s="86"/>
      <c r="J271" s="86">
        <f>G271</f>
        <v>-1.5975999995134771E-3</v>
      </c>
      <c r="K271" s="86"/>
      <c r="L271" s="86"/>
      <c r="M271" s="86"/>
      <c r="N271" s="86"/>
      <c r="O271" s="86">
        <f ca="1">+C$11+C$12*F271</f>
        <v>-5.6260105760397222E-2</v>
      </c>
      <c r="P271" s="88">
        <f t="shared" si="47"/>
        <v>8.2197334604628607E-4</v>
      </c>
      <c r="Q271" s="89">
        <f t="shared" si="48"/>
        <v>27378.164199999999</v>
      </c>
      <c r="R271" s="86">
        <f t="shared" si="49"/>
        <v>5.8543351745432648E-6</v>
      </c>
      <c r="S271" s="5">
        <f>S$17</f>
        <v>1</v>
      </c>
      <c r="T271">
        <f t="shared" si="50"/>
        <v>5.8543351745432648E-6</v>
      </c>
    </row>
    <row r="272" spans="1:33" ht="12.95" customHeight="1" x14ac:dyDescent="0.2">
      <c r="A272" s="19" t="s">
        <v>182</v>
      </c>
      <c r="C272" s="192">
        <v>42426.411999999997</v>
      </c>
      <c r="D272" s="192"/>
      <c r="E272">
        <f t="shared" si="44"/>
        <v>-162.00133626796898</v>
      </c>
      <c r="F272">
        <f t="shared" si="51"/>
        <v>-162</v>
      </c>
      <c r="G272">
        <f t="shared" si="45"/>
        <v>-4.4172000052640215E-3</v>
      </c>
      <c r="I272" s="19">
        <f>G272</f>
        <v>-4.4172000052640215E-3</v>
      </c>
      <c r="P272" s="14">
        <f t="shared" si="47"/>
        <v>8.4574778097557749E-4</v>
      </c>
      <c r="Q272" s="13">
        <f t="shared" si="48"/>
        <v>27407.911999999997</v>
      </c>
      <c r="R272">
        <f t="shared" si="49"/>
        <v>2.7698619400684295E-5</v>
      </c>
      <c r="S272" s="5">
        <f>S$16</f>
        <v>0.1</v>
      </c>
      <c r="T272">
        <f t="shared" si="50"/>
        <v>2.7698619400684296E-6</v>
      </c>
      <c r="AB272" t="s">
        <v>166</v>
      </c>
      <c r="AC272">
        <v>10</v>
      </c>
      <c r="AE272" t="s">
        <v>177</v>
      </c>
      <c r="AG272" t="s">
        <v>171</v>
      </c>
    </row>
    <row r="273" spans="1:33" ht="12.95" customHeight="1" x14ac:dyDescent="0.2">
      <c r="A273" s="19" t="s">
        <v>183</v>
      </c>
      <c r="C273" s="192">
        <v>42429.714999999997</v>
      </c>
      <c r="D273" s="192"/>
      <c r="E273">
        <f t="shared" si="44"/>
        <v>-161.00213018756858</v>
      </c>
      <c r="F273">
        <f t="shared" si="51"/>
        <v>-161</v>
      </c>
      <c r="G273">
        <f t="shared" si="45"/>
        <v>-7.0416000016848557E-3</v>
      </c>
      <c r="I273">
        <f>G273</f>
        <v>-7.0416000016848557E-3</v>
      </c>
      <c r="P273" s="14">
        <f t="shared" si="47"/>
        <v>8.4863884125423151E-4</v>
      </c>
      <c r="Q273" s="13">
        <f t="shared" si="48"/>
        <v>27411.214999999997</v>
      </c>
      <c r="R273">
        <f t="shared" si="49"/>
        <v>6.2255868998624747E-5</v>
      </c>
      <c r="S273" s="5">
        <f>S$16</f>
        <v>0.1</v>
      </c>
      <c r="T273">
        <f t="shared" si="50"/>
        <v>6.2255868998624754E-6</v>
      </c>
      <c r="AB273" t="s">
        <v>166</v>
      </c>
      <c r="AG273" t="s">
        <v>168</v>
      </c>
    </row>
    <row r="274" spans="1:33" ht="12.95" customHeight="1" x14ac:dyDescent="0.2">
      <c r="A274" s="19" t="s">
        <v>183</v>
      </c>
      <c r="C274" s="192">
        <v>42429.72</v>
      </c>
      <c r="D274" s="192"/>
      <c r="E274">
        <f t="shared" si="44"/>
        <v>-161.00061761402736</v>
      </c>
      <c r="F274">
        <f t="shared" si="51"/>
        <v>-161</v>
      </c>
      <c r="G274">
        <f t="shared" si="45"/>
        <v>-2.0415999970282428E-3</v>
      </c>
      <c r="I274">
        <f>G274</f>
        <v>-2.0415999970282428E-3</v>
      </c>
      <c r="P274" s="14">
        <f t="shared" si="47"/>
        <v>8.4863884125423151E-4</v>
      </c>
      <c r="Q274" s="13">
        <f t="shared" si="48"/>
        <v>27411.22</v>
      </c>
      <c r="R274">
        <f t="shared" si="49"/>
        <v>8.3534805423164283E-6</v>
      </c>
      <c r="S274" s="5">
        <f>S$16</f>
        <v>0.1</v>
      </c>
      <c r="T274">
        <f t="shared" si="50"/>
        <v>8.3534805423164287E-7</v>
      </c>
      <c r="AB274" t="s">
        <v>166</v>
      </c>
      <c r="AG274" t="s">
        <v>168</v>
      </c>
    </row>
    <row r="275" spans="1:33" ht="12.95" customHeight="1" x14ac:dyDescent="0.2">
      <c r="A275" s="19" t="s">
        <v>183</v>
      </c>
      <c r="C275" s="192">
        <v>42429.735999999997</v>
      </c>
      <c r="D275" s="192"/>
      <c r="E275">
        <f t="shared" si="44"/>
        <v>-160.99577737870118</v>
      </c>
      <c r="F275">
        <f t="shared" si="51"/>
        <v>-161</v>
      </c>
      <c r="G275">
        <f t="shared" si="45"/>
        <v>1.3958399998955429E-2</v>
      </c>
      <c r="I275">
        <f>G275</f>
        <v>1.3958399998955429E-2</v>
      </c>
      <c r="P275" s="14">
        <f t="shared" si="47"/>
        <v>8.4863884125423151E-4</v>
      </c>
      <c r="Q275" s="13">
        <f t="shared" si="48"/>
        <v>27411.235999999997</v>
      </c>
      <c r="R275">
        <f t="shared" si="49"/>
        <v>1.7186583761197102E-4</v>
      </c>
      <c r="S275" s="5">
        <f>S$16</f>
        <v>0.1</v>
      </c>
      <c r="T275">
        <f t="shared" si="50"/>
        <v>1.7186583761197101E-5</v>
      </c>
      <c r="AB275" t="s">
        <v>166</v>
      </c>
      <c r="AG275" t="s">
        <v>168</v>
      </c>
    </row>
    <row r="276" spans="1:33" ht="12.95" customHeight="1" x14ac:dyDescent="0.2">
      <c r="A276" s="19" t="s">
        <v>184</v>
      </c>
      <c r="C276" s="192">
        <v>42469.343999999997</v>
      </c>
      <c r="D276" s="192"/>
      <c r="E276">
        <f t="shared" si="44"/>
        <v>-149.013774825719</v>
      </c>
      <c r="F276">
        <f t="shared" si="51"/>
        <v>-149</v>
      </c>
      <c r="G276">
        <f t="shared" si="45"/>
        <v>-4.5534400000178721E-2</v>
      </c>
      <c r="I276" s="19">
        <f>G276</f>
        <v>-4.5534400000178721E-2</v>
      </c>
      <c r="P276" s="14">
        <f t="shared" si="47"/>
        <v>8.8722308440097734E-4</v>
      </c>
      <c r="Q276" s="13">
        <f t="shared" si="48"/>
        <v>27450.843999999997</v>
      </c>
      <c r="R276">
        <f t="shared" si="49"/>
        <v>2.1549670898067829E-3</v>
      </c>
      <c r="S276" s="5">
        <f>S$16</f>
        <v>0.1</v>
      </c>
      <c r="T276">
        <f t="shared" si="50"/>
        <v>2.1549670898067831E-4</v>
      </c>
      <c r="AB276" t="s">
        <v>166</v>
      </c>
      <c r="AC276">
        <v>5</v>
      </c>
      <c r="AE276" t="s">
        <v>177</v>
      </c>
      <c r="AG276" t="s">
        <v>171</v>
      </c>
    </row>
    <row r="277" spans="1:33" ht="12.95" customHeight="1" x14ac:dyDescent="0.2">
      <c r="A277" s="86" t="s">
        <v>337</v>
      </c>
      <c r="B277" s="87" t="str">
        <f>IF(INT(E277)=E277,"I","II")</f>
        <v>II</v>
      </c>
      <c r="C277" s="191">
        <v>42578.476000000002</v>
      </c>
      <c r="D277" s="191"/>
      <c r="E277" s="86">
        <f t="shared" ref="E277:E340" si="57">(C277-C$7)/C$8</f>
        <v>-115.99973971634449</v>
      </c>
      <c r="F277" s="86">
        <f t="shared" si="51"/>
        <v>-116</v>
      </c>
      <c r="G277" s="86">
        <f t="shared" ref="G277:G340" si="58">C277-(C$7+C$8*F277)</f>
        <v>8.6040000314824283E-4</v>
      </c>
      <c r="H277" s="86"/>
      <c r="I277" s="86"/>
      <c r="J277" s="86">
        <f>G277</f>
        <v>8.6040000314824283E-4</v>
      </c>
      <c r="K277" s="86"/>
      <c r="L277" s="86"/>
      <c r="M277" s="86"/>
      <c r="N277" s="86"/>
      <c r="O277" s="86">
        <f ca="1">+C$11+C$12*F277</f>
        <v>-5.0110254911750127E-2</v>
      </c>
      <c r="P277" s="88">
        <f t="shared" ref="P277:P340" si="59">+D$11+D$12*F277+D$13*F277^2</f>
        <v>1.0303740281013413E-3</v>
      </c>
      <c r="Q277" s="89">
        <f t="shared" ref="Q277:Q340" si="60">+C277-15018.5</f>
        <v>27559.976000000002</v>
      </c>
      <c r="R277" s="86">
        <f t="shared" ref="R277:R340" si="61">+(P277-G277)^2</f>
        <v>2.8891169158756528E-8</v>
      </c>
      <c r="S277" s="5">
        <f>S$17</f>
        <v>1</v>
      </c>
      <c r="T277">
        <f t="shared" ref="T277:T340" si="62">S277*R277</f>
        <v>2.8891169158756528E-8</v>
      </c>
    </row>
    <row r="278" spans="1:33" ht="12.95" customHeight="1" x14ac:dyDescent="0.2">
      <c r="A278" s="19" t="s">
        <v>185</v>
      </c>
      <c r="C278" s="192">
        <v>42578.483</v>
      </c>
      <c r="D278" s="192"/>
      <c r="E278">
        <f t="shared" si="57"/>
        <v>-115.99762211338943</v>
      </c>
      <c r="F278">
        <f t="shared" ref="F278:F341" si="63">+ROUND(2*E278,0)/2</f>
        <v>-116</v>
      </c>
      <c r="G278">
        <f t="shared" si="58"/>
        <v>7.8604000009363517E-3</v>
      </c>
      <c r="I278" s="19">
        <f>G278</f>
        <v>7.8604000009363517E-3</v>
      </c>
      <c r="P278" s="14">
        <f t="shared" si="59"/>
        <v>1.0303740281013413E-3</v>
      </c>
      <c r="Q278" s="13">
        <f t="shared" si="60"/>
        <v>27559.983</v>
      </c>
      <c r="R278">
        <f t="shared" si="61"/>
        <v>4.6649254789600829E-5</v>
      </c>
      <c r="S278" s="5">
        <f>S$16</f>
        <v>0.1</v>
      </c>
      <c r="T278">
        <f t="shared" si="62"/>
        <v>4.6649254789600834E-6</v>
      </c>
      <c r="AB278" t="s">
        <v>166</v>
      </c>
      <c r="AC278">
        <v>12</v>
      </c>
      <c r="AE278" t="s">
        <v>169</v>
      </c>
      <c r="AG278" t="s">
        <v>171</v>
      </c>
    </row>
    <row r="279" spans="1:33" ht="12.95" customHeight="1" x14ac:dyDescent="0.2">
      <c r="A279" s="19" t="s">
        <v>69</v>
      </c>
      <c r="C279" s="192">
        <v>42594.991600000001</v>
      </c>
      <c r="D279" s="192"/>
      <c r="E279">
        <f t="shared" si="57"/>
        <v>-111.00352780551796</v>
      </c>
      <c r="F279">
        <f t="shared" si="63"/>
        <v>-111</v>
      </c>
      <c r="G279">
        <f t="shared" si="58"/>
        <v>-1.1661600001389161E-2</v>
      </c>
      <c r="J279">
        <f>G279</f>
        <v>-1.1661600001389161E-2</v>
      </c>
      <c r="P279" s="14">
        <f t="shared" si="59"/>
        <v>1.0568032365804499E-3</v>
      </c>
      <c r="Q279" s="13">
        <f t="shared" si="60"/>
        <v>27576.491600000001</v>
      </c>
      <c r="R279">
        <f t="shared" si="61"/>
        <v>1.6175778092359587E-4</v>
      </c>
      <c r="S279" s="5">
        <f>S$17</f>
        <v>1</v>
      </c>
      <c r="T279">
        <f t="shared" si="62"/>
        <v>1.6175778092359587E-4</v>
      </c>
    </row>
    <row r="280" spans="1:33" ht="12.95" customHeight="1" x14ac:dyDescent="0.2">
      <c r="A280" s="19" t="s">
        <v>186</v>
      </c>
      <c r="C280" s="192">
        <v>42740.451000000001</v>
      </c>
      <c r="D280" s="192"/>
      <c r="E280">
        <f t="shared" si="57"/>
        <v>-66.999919894104991</v>
      </c>
      <c r="F280">
        <f t="shared" si="63"/>
        <v>-67</v>
      </c>
      <c r="G280">
        <f t="shared" si="58"/>
        <v>2.6480000087758526E-4</v>
      </c>
      <c r="I280" s="19">
        <f>G280</f>
        <v>2.6480000087758526E-4</v>
      </c>
      <c r="P280" s="14">
        <f t="shared" si="59"/>
        <v>1.3431630705238308E-3</v>
      </c>
      <c r="Q280" s="13">
        <f t="shared" si="60"/>
        <v>27721.951000000001</v>
      </c>
      <c r="R280">
        <f t="shared" si="61"/>
        <v>1.1628669099768734E-6</v>
      </c>
      <c r="S280" s="5">
        <f>S$16</f>
        <v>0.1</v>
      </c>
      <c r="T280">
        <f t="shared" si="62"/>
        <v>1.1628669099768734E-7</v>
      </c>
      <c r="AB280" t="s">
        <v>166</v>
      </c>
      <c r="AC280">
        <v>8</v>
      </c>
      <c r="AE280" t="s">
        <v>177</v>
      </c>
      <c r="AG280" t="s">
        <v>171</v>
      </c>
    </row>
    <row r="281" spans="1:33" ht="12.95" customHeight="1" x14ac:dyDescent="0.2">
      <c r="A281" s="19" t="s">
        <v>237</v>
      </c>
      <c r="C281" s="192">
        <v>42786.714</v>
      </c>
      <c r="D281" s="192"/>
      <c r="E281">
        <f t="shared" si="57"/>
        <v>-53.004681959632158</v>
      </c>
      <c r="F281">
        <f t="shared" si="63"/>
        <v>-53</v>
      </c>
      <c r="G281">
        <f t="shared" si="58"/>
        <v>-1.5476799999305513E-2</v>
      </c>
      <c r="I281" s="19">
        <f>G281</f>
        <v>-1.5476799999305513E-2</v>
      </c>
      <c r="P281" s="14">
        <f t="shared" si="59"/>
        <v>1.4545334226290561E-3</v>
      </c>
      <c r="Q281" s="13">
        <f t="shared" si="60"/>
        <v>27768.214</v>
      </c>
      <c r="R281">
        <f t="shared" si="61"/>
        <v>2.8667005144471859E-4</v>
      </c>
      <c r="S281" s="5">
        <f>S$16</f>
        <v>0.1</v>
      </c>
      <c r="T281">
        <f t="shared" si="62"/>
        <v>2.8667005144471859E-5</v>
      </c>
    </row>
    <row r="282" spans="1:33" ht="12.95" customHeight="1" x14ac:dyDescent="0.2">
      <c r="A282" s="19" t="s">
        <v>237</v>
      </c>
      <c r="C282" s="192">
        <v>42786.726000000002</v>
      </c>
      <c r="D282" s="192"/>
      <c r="E282">
        <f t="shared" si="57"/>
        <v>-53.001051783135871</v>
      </c>
      <c r="F282">
        <f t="shared" si="63"/>
        <v>-53</v>
      </c>
      <c r="G282">
        <f t="shared" si="58"/>
        <v>-3.476799996860791E-3</v>
      </c>
      <c r="I282" s="19">
        <f>G282</f>
        <v>-3.476799996860791E-3</v>
      </c>
      <c r="P282" s="14">
        <f t="shared" si="59"/>
        <v>1.4545334226290561E-3</v>
      </c>
      <c r="Q282" s="13">
        <f t="shared" si="60"/>
        <v>27768.226000000002</v>
      </c>
      <c r="R282">
        <f t="shared" si="61"/>
        <v>2.4318049294177427E-5</v>
      </c>
      <c r="S282" s="5">
        <f>S$16</f>
        <v>0.1</v>
      </c>
      <c r="T282">
        <f t="shared" si="62"/>
        <v>2.4318049294177428E-6</v>
      </c>
    </row>
    <row r="283" spans="1:33" ht="12.95" customHeight="1" x14ac:dyDescent="0.2">
      <c r="A283" s="86" t="s">
        <v>337</v>
      </c>
      <c r="B283" s="87" t="str">
        <f>IF(INT(E283)=E283,"I","II")</f>
        <v>II</v>
      </c>
      <c r="C283" s="191">
        <v>42803.256099999999</v>
      </c>
      <c r="D283" s="191"/>
      <c r="E283" s="86">
        <f t="shared" si="57"/>
        <v>-48.000453409044638</v>
      </c>
      <c r="F283" s="86">
        <f t="shared" si="63"/>
        <v>-48</v>
      </c>
      <c r="G283" s="86">
        <f t="shared" si="58"/>
        <v>-1.498800003901124E-3</v>
      </c>
      <c r="H283" s="86"/>
      <c r="I283" s="86"/>
      <c r="J283" s="86">
        <f>G283</f>
        <v>-1.498800003901124E-3</v>
      </c>
      <c r="K283" s="86"/>
      <c r="L283" s="86"/>
      <c r="M283" s="86"/>
      <c r="N283" s="86"/>
      <c r="O283" s="86">
        <f ca="1">+C$11+C$12*F283</f>
        <v>-4.2506802953422816E-2</v>
      </c>
      <c r="P283" s="88">
        <f t="shared" si="59"/>
        <v>1.4966783841583277E-3</v>
      </c>
      <c r="Q283" s="89">
        <f t="shared" si="60"/>
        <v>27784.756099999999</v>
      </c>
      <c r="R283" s="86">
        <f t="shared" si="61"/>
        <v>8.972890773331253E-6</v>
      </c>
      <c r="S283" s="5">
        <f>S$17</f>
        <v>1</v>
      </c>
      <c r="T283">
        <f t="shared" si="62"/>
        <v>8.972890773331253E-6</v>
      </c>
    </row>
    <row r="284" spans="1:33" ht="12.95" customHeight="1" x14ac:dyDescent="0.2">
      <c r="A284" s="19" t="s">
        <v>187</v>
      </c>
      <c r="C284" s="192">
        <v>42839.629000000001</v>
      </c>
      <c r="D284" s="192"/>
      <c r="E284">
        <f t="shared" si="57"/>
        <v>-36.997116187791633</v>
      </c>
      <c r="F284">
        <f t="shared" si="63"/>
        <v>-37</v>
      </c>
      <c r="G284">
        <f t="shared" si="58"/>
        <v>9.532800002489239E-3</v>
      </c>
      <c r="I284" s="19">
        <f>G284</f>
        <v>9.532800002489239E-3</v>
      </c>
      <c r="P284" s="14">
        <f t="shared" si="59"/>
        <v>1.5937877321208663E-3</v>
      </c>
      <c r="Q284" s="13">
        <f t="shared" si="60"/>
        <v>27821.129000000001</v>
      </c>
      <c r="R284">
        <f t="shared" si="61"/>
        <v>6.302791582905958E-5</v>
      </c>
      <c r="S284" s="5">
        <f>S$16</f>
        <v>0.1</v>
      </c>
      <c r="T284">
        <f t="shared" si="62"/>
        <v>6.3027915829059587E-6</v>
      </c>
      <c r="AB284" t="s">
        <v>166</v>
      </c>
      <c r="AC284">
        <v>7</v>
      </c>
      <c r="AE284" t="s">
        <v>177</v>
      </c>
      <c r="AG284" t="s">
        <v>171</v>
      </c>
    </row>
    <row r="285" spans="1:33" ht="12.95" customHeight="1" x14ac:dyDescent="0.2">
      <c r="A285" s="19" t="s">
        <v>187</v>
      </c>
      <c r="C285" s="192">
        <v>42859.453999999998</v>
      </c>
      <c r="D285" s="192"/>
      <c r="E285">
        <f t="shared" si="57"/>
        <v>-30.999762102434239</v>
      </c>
      <c r="F285">
        <f t="shared" si="63"/>
        <v>-31</v>
      </c>
      <c r="G285">
        <f t="shared" si="58"/>
        <v>7.8639999992446974E-4</v>
      </c>
      <c r="I285" s="19">
        <f>G285</f>
        <v>7.8639999992446974E-4</v>
      </c>
      <c r="P285" s="14">
        <f t="shared" si="59"/>
        <v>1.6493009226289006E-3</v>
      </c>
      <c r="Q285" s="13">
        <f t="shared" si="60"/>
        <v>27840.953999999998</v>
      </c>
      <c r="R285">
        <f t="shared" si="61"/>
        <v>7.4459800240415816E-7</v>
      </c>
      <c r="S285" s="5">
        <f>S$16</f>
        <v>0.1</v>
      </c>
      <c r="T285">
        <f t="shared" si="62"/>
        <v>7.4459800240415819E-8</v>
      </c>
      <c r="AB285" t="s">
        <v>166</v>
      </c>
      <c r="AC285">
        <v>15</v>
      </c>
      <c r="AE285" t="s">
        <v>169</v>
      </c>
      <c r="AG285" t="s">
        <v>171</v>
      </c>
    </row>
    <row r="286" spans="1:33" ht="12.95" customHeight="1" x14ac:dyDescent="0.2">
      <c r="A286" s="86" t="s">
        <v>337</v>
      </c>
      <c r="B286" s="87" t="str">
        <f>IF(INT(E286)=E286,"I","II")</f>
        <v>II</v>
      </c>
      <c r="C286" s="191">
        <v>42859.455999999998</v>
      </c>
      <c r="D286" s="191"/>
      <c r="E286" s="86">
        <f t="shared" si="57"/>
        <v>-30.999157073018193</v>
      </c>
      <c r="F286" s="86">
        <f t="shared" si="63"/>
        <v>-31</v>
      </c>
      <c r="G286" s="86">
        <f t="shared" si="58"/>
        <v>2.7864000003319234E-3</v>
      </c>
      <c r="H286" s="86"/>
      <c r="I286" s="86"/>
      <c r="J286" s="86">
        <f>G286</f>
        <v>2.7864000003319234E-3</v>
      </c>
      <c r="K286" s="86"/>
      <c r="L286" s="86"/>
      <c r="M286" s="86"/>
      <c r="N286" s="86"/>
      <c r="O286" s="86">
        <f ca="1">+C$11+C$12*F286</f>
        <v>-4.0605939963840987E-2</v>
      </c>
      <c r="P286" s="88">
        <f t="shared" si="59"/>
        <v>1.6493009226289006E-3</v>
      </c>
      <c r="Q286" s="89">
        <f t="shared" si="60"/>
        <v>27840.955999999998</v>
      </c>
      <c r="R286" s="86">
        <f t="shared" si="61"/>
        <v>1.2929943125130651E-6</v>
      </c>
      <c r="S286" s="5">
        <f>S$17</f>
        <v>1</v>
      </c>
      <c r="T286">
        <f t="shared" si="62"/>
        <v>1.2929943125130651E-6</v>
      </c>
    </row>
    <row r="287" spans="1:33" ht="12.95" customHeight="1" x14ac:dyDescent="0.2">
      <c r="A287" s="19" t="s">
        <v>187</v>
      </c>
      <c r="C287" s="192">
        <v>42869.370999999999</v>
      </c>
      <c r="D287" s="192"/>
      <c r="E287">
        <f t="shared" si="57"/>
        <v>-27.999723743568882</v>
      </c>
      <c r="F287">
        <f t="shared" si="63"/>
        <v>-28</v>
      </c>
      <c r="G287">
        <f t="shared" si="58"/>
        <v>9.1319999773986638E-4</v>
      </c>
      <c r="I287" s="19">
        <f>G287</f>
        <v>9.1319999773986638E-4</v>
      </c>
      <c r="P287" s="14">
        <f t="shared" si="59"/>
        <v>1.6777310501564966E-3</v>
      </c>
      <c r="Q287" s="13">
        <f t="shared" si="60"/>
        <v>27850.870999999999</v>
      </c>
      <c r="R287">
        <f t="shared" si="61"/>
        <v>5.8450773010928023E-7</v>
      </c>
      <c r="S287" s="5">
        <f>S$16</f>
        <v>0.1</v>
      </c>
      <c r="T287">
        <f t="shared" si="62"/>
        <v>5.8450773010928024E-8</v>
      </c>
      <c r="AB287" t="s">
        <v>166</v>
      </c>
      <c r="AC287">
        <v>11</v>
      </c>
      <c r="AE287" t="s">
        <v>169</v>
      </c>
      <c r="AG287" t="s">
        <v>171</v>
      </c>
    </row>
    <row r="288" spans="1:33" ht="12.95" customHeight="1" x14ac:dyDescent="0.2">
      <c r="A288" s="19" t="s">
        <v>68</v>
      </c>
      <c r="C288" s="192">
        <v>42961.92757</v>
      </c>
      <c r="D288" s="192"/>
      <c r="E288">
        <f t="shared" si="57"/>
        <v>0</v>
      </c>
      <c r="F288">
        <f t="shared" si="63"/>
        <v>0</v>
      </c>
      <c r="G288">
        <f t="shared" si="58"/>
        <v>0</v>
      </c>
      <c r="J288">
        <f>G288</f>
        <v>0</v>
      </c>
      <c r="P288" s="14">
        <f t="shared" si="59"/>
        <v>1.9647317223942806E-3</v>
      </c>
      <c r="Q288" s="13">
        <f t="shared" si="60"/>
        <v>27943.42757</v>
      </c>
      <c r="R288">
        <f t="shared" si="61"/>
        <v>3.8601707409823965E-6</v>
      </c>
      <c r="S288" s="5">
        <f>S$17</f>
        <v>1</v>
      </c>
      <c r="T288">
        <f t="shared" si="62"/>
        <v>3.8601707409823965E-6</v>
      </c>
    </row>
    <row r="289" spans="1:33" ht="12.95" customHeight="1" x14ac:dyDescent="0.2">
      <c r="A289" s="19" t="s">
        <v>69</v>
      </c>
      <c r="C289" s="192">
        <v>42961.927600000003</v>
      </c>
      <c r="D289" s="192"/>
      <c r="E289">
        <f t="shared" si="57"/>
        <v>9.0754421101547589E-6</v>
      </c>
      <c r="F289">
        <f t="shared" si="63"/>
        <v>0</v>
      </c>
      <c r="G289">
        <f t="shared" si="58"/>
        <v>3.0000002880115062E-5</v>
      </c>
      <c r="J289">
        <f>G289</f>
        <v>3.0000002880115062E-5</v>
      </c>
      <c r="P289" s="14">
        <f t="shared" si="59"/>
        <v>1.9647317223942806E-3</v>
      </c>
      <c r="Q289" s="13">
        <f t="shared" si="60"/>
        <v>27943.427600000003</v>
      </c>
      <c r="R289">
        <f t="shared" si="61"/>
        <v>3.7431868264942398E-6</v>
      </c>
      <c r="S289" s="5">
        <f>S$17</f>
        <v>1</v>
      </c>
      <c r="T289">
        <f t="shared" si="62"/>
        <v>3.7431868264942398E-6</v>
      </c>
    </row>
    <row r="290" spans="1:33" ht="12.95" customHeight="1" x14ac:dyDescent="0.2">
      <c r="A290" s="19" t="s">
        <v>237</v>
      </c>
      <c r="C290" s="192">
        <v>43024.724000000002</v>
      </c>
      <c r="D290" s="192"/>
      <c r="E290">
        <f t="shared" si="57"/>
        <v>18.996843682543652</v>
      </c>
      <c r="F290">
        <f t="shared" si="63"/>
        <v>19</v>
      </c>
      <c r="G290">
        <f t="shared" si="58"/>
        <v>-1.0433600000396837E-2</v>
      </c>
      <c r="I290" s="19">
        <f t="shared" ref="I290:I295" si="64">G290</f>
        <v>-1.0433600000396837E-2</v>
      </c>
      <c r="P290" s="14">
        <f t="shared" si="59"/>
        <v>2.181758634863246E-3</v>
      </c>
      <c r="Q290" s="13">
        <f t="shared" si="60"/>
        <v>28006.224000000002</v>
      </c>
      <c r="R290">
        <f t="shared" si="61"/>
        <v>1.5914727349623114E-4</v>
      </c>
      <c r="S290" s="5">
        <f t="shared" ref="S290:S295" si="65">S$16</f>
        <v>0.1</v>
      </c>
      <c r="T290">
        <f t="shared" si="62"/>
        <v>1.5914727349623114E-5</v>
      </c>
    </row>
    <row r="291" spans="1:33" ht="12.95" customHeight="1" x14ac:dyDescent="0.2">
      <c r="A291" s="19" t="s">
        <v>237</v>
      </c>
      <c r="C291" s="192">
        <v>43024.743999999999</v>
      </c>
      <c r="D291" s="192"/>
      <c r="E291">
        <f t="shared" si="57"/>
        <v>19.002893976701934</v>
      </c>
      <c r="F291">
        <f t="shared" si="63"/>
        <v>19</v>
      </c>
      <c r="G291">
        <f t="shared" si="58"/>
        <v>9.5663999964017421E-3</v>
      </c>
      <c r="I291" s="19">
        <f t="shared" si="64"/>
        <v>9.5663999964017421E-3</v>
      </c>
      <c r="P291" s="14">
        <f t="shared" si="59"/>
        <v>2.181758634863246E-3</v>
      </c>
      <c r="Q291" s="13">
        <f t="shared" si="60"/>
        <v>28006.243999999999</v>
      </c>
      <c r="R291">
        <f t="shared" si="61"/>
        <v>5.4532928038545133E-5</v>
      </c>
      <c r="S291" s="5">
        <f t="shared" si="65"/>
        <v>0.1</v>
      </c>
      <c r="T291">
        <f t="shared" si="62"/>
        <v>5.4532928038545133E-6</v>
      </c>
    </row>
    <row r="292" spans="1:33" ht="12.95" customHeight="1" x14ac:dyDescent="0.2">
      <c r="A292" s="19" t="s">
        <v>237</v>
      </c>
      <c r="C292" s="192">
        <v>43034.648999999998</v>
      </c>
      <c r="D292" s="192"/>
      <c r="E292">
        <f t="shared" si="57"/>
        <v>21.999302159071</v>
      </c>
      <c r="F292">
        <f t="shared" si="63"/>
        <v>22</v>
      </c>
      <c r="G292">
        <f t="shared" si="58"/>
        <v>-2.3068000009516254E-3</v>
      </c>
      <c r="I292" s="19">
        <f t="shared" si="64"/>
        <v>-2.3068000009516254E-3</v>
      </c>
      <c r="P292" s="14">
        <f t="shared" si="59"/>
        <v>2.2176724543194908E-3</v>
      </c>
      <c r="Q292" s="13">
        <f t="shared" si="60"/>
        <v>28016.148999999998</v>
      </c>
      <c r="R292">
        <f t="shared" si="61"/>
        <v>2.047085099850704E-5</v>
      </c>
      <c r="S292" s="5">
        <f t="shared" si="65"/>
        <v>0.1</v>
      </c>
      <c r="T292">
        <f t="shared" si="62"/>
        <v>2.0470850998507041E-6</v>
      </c>
    </row>
    <row r="293" spans="1:33" ht="12.95" customHeight="1" x14ac:dyDescent="0.2">
      <c r="A293" s="19" t="s">
        <v>237</v>
      </c>
      <c r="C293" s="192">
        <v>43100.752</v>
      </c>
      <c r="D293" s="192"/>
      <c r="E293">
        <f t="shared" si="57"/>
        <v>41.996431899522698</v>
      </c>
      <c r="F293">
        <f t="shared" si="63"/>
        <v>42</v>
      </c>
      <c r="G293">
        <f t="shared" si="58"/>
        <v>-1.1794799997005612E-2</v>
      </c>
      <c r="I293" s="19">
        <f t="shared" si="64"/>
        <v>-1.1794799997005612E-2</v>
      </c>
      <c r="P293" s="14">
        <f t="shared" si="59"/>
        <v>2.4685729116517181E-3</v>
      </c>
      <c r="Q293" s="13">
        <f t="shared" si="60"/>
        <v>28082.252</v>
      </c>
      <c r="R293">
        <f t="shared" si="61"/>
        <v>2.0344380673141985E-4</v>
      </c>
      <c r="S293" s="5">
        <f t="shared" si="65"/>
        <v>0.1</v>
      </c>
      <c r="T293">
        <f t="shared" si="62"/>
        <v>2.0344380673141986E-5</v>
      </c>
    </row>
    <row r="294" spans="1:33" ht="12.95" customHeight="1" x14ac:dyDescent="0.2">
      <c r="A294" s="19" t="s">
        <v>237</v>
      </c>
      <c r="C294" s="192">
        <v>43100.756999999998</v>
      </c>
      <c r="D294" s="192"/>
      <c r="E294">
        <f t="shared" si="57"/>
        <v>41.997944473061715</v>
      </c>
      <c r="F294">
        <f t="shared" si="63"/>
        <v>42</v>
      </c>
      <c r="G294">
        <f t="shared" si="58"/>
        <v>-6.7947999996249564E-3</v>
      </c>
      <c r="I294" s="19">
        <f t="shared" si="64"/>
        <v>-6.7947999996249564E-3</v>
      </c>
      <c r="P294" s="14">
        <f t="shared" si="59"/>
        <v>2.4685729116517181E-3</v>
      </c>
      <c r="Q294" s="13">
        <f t="shared" si="60"/>
        <v>28082.256999999998</v>
      </c>
      <c r="R294">
        <f t="shared" si="61"/>
        <v>8.5810077693374487E-5</v>
      </c>
      <c r="S294" s="5">
        <f t="shared" si="65"/>
        <v>0.1</v>
      </c>
      <c r="T294">
        <f t="shared" si="62"/>
        <v>8.5810077693374497E-6</v>
      </c>
    </row>
    <row r="295" spans="1:33" ht="12.95" customHeight="1" x14ac:dyDescent="0.2">
      <c r="A295" s="125" t="s">
        <v>1204</v>
      </c>
      <c r="B295" s="71" t="s">
        <v>236</v>
      </c>
      <c r="C295" s="189">
        <v>43213.156999999999</v>
      </c>
      <c r="D295" s="189" t="s">
        <v>370</v>
      </c>
      <c r="E295">
        <f t="shared" si="57"/>
        <v>76.000597648056868</v>
      </c>
      <c r="F295">
        <f t="shared" si="63"/>
        <v>76</v>
      </c>
      <c r="G295">
        <f t="shared" si="58"/>
        <v>1.9755999965127558E-3</v>
      </c>
      <c r="I295">
        <f t="shared" si="64"/>
        <v>1.9755999965127558E-3</v>
      </c>
      <c r="O295">
        <f ca="1">+C$11+C$12*F295</f>
        <v>-2.864168467647301E-2</v>
      </c>
      <c r="P295" s="14">
        <f t="shared" si="59"/>
        <v>2.9409038837198364E-3</v>
      </c>
      <c r="Q295" s="13">
        <f t="shared" si="60"/>
        <v>28194.656999999999</v>
      </c>
      <c r="R295">
        <f t="shared" si="61"/>
        <v>9.3181159465710025E-7</v>
      </c>
      <c r="S295" s="5">
        <f t="shared" si="65"/>
        <v>0.1</v>
      </c>
      <c r="T295">
        <f t="shared" si="62"/>
        <v>9.318115946571003E-8</v>
      </c>
    </row>
    <row r="296" spans="1:33" ht="12.95" customHeight="1" x14ac:dyDescent="0.2">
      <c r="A296" s="86" t="s">
        <v>337</v>
      </c>
      <c r="B296" s="87" t="str">
        <f>IF(INT(E296)=E296,"I","II")</f>
        <v>II</v>
      </c>
      <c r="C296" s="191">
        <v>43216.456700000002</v>
      </c>
      <c r="D296" s="191"/>
      <c r="E296" s="86">
        <f t="shared" si="57"/>
        <v>76.998805429921987</v>
      </c>
      <c r="F296" s="86">
        <f t="shared" si="63"/>
        <v>77</v>
      </c>
      <c r="G296" s="86">
        <f t="shared" si="58"/>
        <v>-3.9487999965786003E-3</v>
      </c>
      <c r="H296" s="86"/>
      <c r="I296" s="86"/>
      <c r="J296" s="86">
        <f>G296</f>
        <v>-3.9487999965786003E-3</v>
      </c>
      <c r="K296" s="86"/>
      <c r="L296" s="86"/>
      <c r="M296" s="86"/>
      <c r="N296" s="86"/>
      <c r="O296" s="86">
        <f ca="1">+C$11+C$12*F296</f>
        <v>-2.8529869206497607E-2</v>
      </c>
      <c r="P296" s="88">
        <f t="shared" si="59"/>
        <v>2.9556690685252802E-3</v>
      </c>
      <c r="Q296" s="89">
        <f t="shared" si="60"/>
        <v>28197.956700000002</v>
      </c>
      <c r="R296" s="86">
        <f t="shared" si="61"/>
        <v>4.7671693070976455E-5</v>
      </c>
      <c r="S296" s="5">
        <f>S$17</f>
        <v>1</v>
      </c>
      <c r="T296">
        <f t="shared" si="62"/>
        <v>4.7671693070976455E-5</v>
      </c>
    </row>
    <row r="297" spans="1:33" ht="12.95" customHeight="1" x14ac:dyDescent="0.2">
      <c r="A297" s="19" t="s">
        <v>237</v>
      </c>
      <c r="C297" s="192">
        <v>43219.754999999997</v>
      </c>
      <c r="D297" s="192"/>
      <c r="E297">
        <f t="shared" si="57"/>
        <v>77.996589691193449</v>
      </c>
      <c r="F297">
        <f t="shared" si="63"/>
        <v>78</v>
      </c>
      <c r="G297">
        <f t="shared" si="58"/>
        <v>-1.1273200005234685E-2</v>
      </c>
      <c r="I297" s="19">
        <f>G297</f>
        <v>-1.1273200005234685E-2</v>
      </c>
      <c r="P297" s="14">
        <f t="shared" si="59"/>
        <v>2.9704841446102485E-3</v>
      </c>
      <c r="Q297" s="13">
        <f t="shared" si="60"/>
        <v>28201.254999999997</v>
      </c>
      <c r="R297">
        <f t="shared" si="61"/>
        <v>2.0288253816054376E-4</v>
      </c>
      <c r="S297" s="5">
        <f>S$16</f>
        <v>0.1</v>
      </c>
      <c r="T297">
        <f t="shared" si="62"/>
        <v>2.0288253816054376E-5</v>
      </c>
    </row>
    <row r="298" spans="1:33" ht="12.95" customHeight="1" x14ac:dyDescent="0.2">
      <c r="A298" s="86" t="s">
        <v>337</v>
      </c>
      <c r="B298" s="87" t="str">
        <f>IF(INT(E298)=E298,"I","II")</f>
        <v>II</v>
      </c>
      <c r="C298" s="191">
        <v>43259.433499999999</v>
      </c>
      <c r="D298" s="191"/>
      <c r="E298" s="86">
        <f t="shared" si="57"/>
        <v>89.999919531087485</v>
      </c>
      <c r="F298" s="86">
        <f t="shared" si="63"/>
        <v>90</v>
      </c>
      <c r="G298" s="86">
        <f t="shared" si="58"/>
        <v>-2.6600000273901969E-4</v>
      </c>
      <c r="H298" s="86"/>
      <c r="I298" s="86"/>
      <c r="J298" s="86">
        <f>G298</f>
        <v>-2.6600000273901969E-4</v>
      </c>
      <c r="K298" s="86"/>
      <c r="L298" s="86"/>
      <c r="M298" s="86"/>
      <c r="N298" s="86"/>
      <c r="O298" s="86">
        <f ca="1">+C$11+C$12*F298</f>
        <v>-2.7076268096817385E-2</v>
      </c>
      <c r="P298" s="88">
        <f t="shared" si="59"/>
        <v>3.1521565774327645E-3</v>
      </c>
      <c r="Q298" s="89">
        <f t="shared" si="60"/>
        <v>28240.933499999999</v>
      </c>
      <c r="R298" s="86">
        <f t="shared" si="61"/>
        <v>1.1683794406571668E-5</v>
      </c>
      <c r="S298" s="5">
        <f>S$17</f>
        <v>1</v>
      </c>
      <c r="T298">
        <f t="shared" si="62"/>
        <v>1.1683794406571668E-5</v>
      </c>
    </row>
    <row r="299" spans="1:33" ht="12.95" customHeight="1" x14ac:dyDescent="0.2">
      <c r="A299" s="19" t="s">
        <v>188</v>
      </c>
      <c r="C299" s="192">
        <v>43292.502999999997</v>
      </c>
      <c r="D299" s="192"/>
      <c r="E299">
        <f t="shared" si="57"/>
        <v>100.00392966605557</v>
      </c>
      <c r="F299">
        <f t="shared" si="63"/>
        <v>100</v>
      </c>
      <c r="G299">
        <f t="shared" si="58"/>
        <v>1.2989999995625112E-2</v>
      </c>
      <c r="I299" s="19">
        <f>G299</f>
        <v>1.2989999995625112E-2</v>
      </c>
      <c r="P299" s="14">
        <f t="shared" si="59"/>
        <v>3.3090383121992042E-3</v>
      </c>
      <c r="Q299" s="13">
        <f t="shared" si="60"/>
        <v>28274.002999999997</v>
      </c>
      <c r="R299">
        <f t="shared" si="61"/>
        <v>9.3721019115960584E-5</v>
      </c>
      <c r="S299" s="5">
        <f>S$16</f>
        <v>0.1</v>
      </c>
      <c r="T299">
        <f t="shared" si="62"/>
        <v>9.3721019115960591E-6</v>
      </c>
      <c r="AC299">
        <v>7</v>
      </c>
      <c r="AE299" t="s">
        <v>177</v>
      </c>
      <c r="AG299" t="s">
        <v>171</v>
      </c>
    </row>
    <row r="300" spans="1:33" ht="12.95" customHeight="1" x14ac:dyDescent="0.2">
      <c r="A300" s="19" t="s">
        <v>69</v>
      </c>
      <c r="C300" s="192">
        <v>43325.555099999998</v>
      </c>
      <c r="D300" s="192"/>
      <c r="E300">
        <f t="shared" si="57"/>
        <v>110.00267604510601</v>
      </c>
      <c r="F300">
        <f t="shared" si="63"/>
        <v>110</v>
      </c>
      <c r="G300">
        <f t="shared" si="58"/>
        <v>8.8459999969927594E-3</v>
      </c>
      <c r="J300">
        <f>G300</f>
        <v>8.8459999969927594E-3</v>
      </c>
      <c r="P300" s="14">
        <f t="shared" si="59"/>
        <v>3.4709091749180764E-3</v>
      </c>
      <c r="Q300" s="13">
        <f t="shared" si="60"/>
        <v>28307.055099999998</v>
      </c>
      <c r="R300">
        <f t="shared" si="61"/>
        <v>2.8891601345551494E-5</v>
      </c>
      <c r="S300" s="5">
        <f>S$17</f>
        <v>1</v>
      </c>
      <c r="T300">
        <f t="shared" si="62"/>
        <v>2.8891601345551494E-5</v>
      </c>
    </row>
    <row r="301" spans="1:33" ht="12.95" customHeight="1" x14ac:dyDescent="0.2">
      <c r="A301" s="19" t="s">
        <v>189</v>
      </c>
      <c r="C301" s="192">
        <v>43391.661999999997</v>
      </c>
      <c r="D301" s="192"/>
      <c r="E301">
        <f t="shared" si="57"/>
        <v>130.00098559291757</v>
      </c>
      <c r="F301">
        <f t="shared" si="63"/>
        <v>130</v>
      </c>
      <c r="G301">
        <f t="shared" si="58"/>
        <v>3.2579999970039353E-3</v>
      </c>
      <c r="I301" s="19">
        <f>G301</f>
        <v>3.2579999970039353E-3</v>
      </c>
      <c r="P301" s="14">
        <f t="shared" si="59"/>
        <v>3.8096182842131195E-3</v>
      </c>
      <c r="Q301" s="13">
        <f t="shared" si="60"/>
        <v>28373.161999999997</v>
      </c>
      <c r="R301">
        <f t="shared" si="61"/>
        <v>3.0428273478359403E-7</v>
      </c>
      <c r="S301" s="5">
        <f>S$16</f>
        <v>0.1</v>
      </c>
      <c r="T301">
        <f t="shared" si="62"/>
        <v>3.0428273478359406E-8</v>
      </c>
      <c r="AB301" t="s">
        <v>166</v>
      </c>
      <c r="AC301">
        <v>6</v>
      </c>
      <c r="AE301" t="s">
        <v>177</v>
      </c>
      <c r="AG301" t="s">
        <v>171</v>
      </c>
    </row>
    <row r="302" spans="1:33" ht="12.95" customHeight="1" x14ac:dyDescent="0.2">
      <c r="A302" s="19" t="s">
        <v>191</v>
      </c>
      <c r="C302" s="192">
        <v>43517.281000000003</v>
      </c>
      <c r="D302" s="192"/>
      <c r="E302">
        <f t="shared" si="57"/>
        <v>168.00258069247155</v>
      </c>
      <c r="F302">
        <f t="shared" si="63"/>
        <v>168</v>
      </c>
      <c r="G302">
        <f t="shared" si="58"/>
        <v>8.5308000052464195E-3</v>
      </c>
      <c r="I302" s="19">
        <f>G302</f>
        <v>8.5308000052464195E-3</v>
      </c>
      <c r="P302" s="14">
        <f t="shared" si="59"/>
        <v>4.5081457819095092E-3</v>
      </c>
      <c r="Q302" s="13">
        <f t="shared" si="60"/>
        <v>28498.781000000003</v>
      </c>
      <c r="R302">
        <f t="shared" si="61"/>
        <v>1.618174700053028E-5</v>
      </c>
      <c r="S302" s="5">
        <f>S$16</f>
        <v>0.1</v>
      </c>
      <c r="T302">
        <f t="shared" si="62"/>
        <v>1.618174700053028E-6</v>
      </c>
      <c r="AB302" t="s">
        <v>166</v>
      </c>
      <c r="AC302">
        <v>12</v>
      </c>
      <c r="AE302" t="s">
        <v>190</v>
      </c>
      <c r="AG302" t="s">
        <v>171</v>
      </c>
    </row>
    <row r="303" spans="1:33" ht="12.95" customHeight="1" x14ac:dyDescent="0.2">
      <c r="A303" s="86" t="s">
        <v>337</v>
      </c>
      <c r="B303" s="87" t="str">
        <f>IF(INT(E303)=E303,"I","II")</f>
        <v>II</v>
      </c>
      <c r="C303" s="191">
        <v>43517.284</v>
      </c>
      <c r="D303" s="191"/>
      <c r="E303" s="86">
        <f t="shared" si="57"/>
        <v>168.00348823659451</v>
      </c>
      <c r="F303" s="86">
        <f t="shared" si="63"/>
        <v>168</v>
      </c>
      <c r="G303" s="86">
        <f t="shared" si="58"/>
        <v>1.1530800002219621E-2</v>
      </c>
      <c r="H303" s="86"/>
      <c r="I303" s="86"/>
      <c r="J303" s="86">
        <f>G303</f>
        <v>1.1530800002219621E-2</v>
      </c>
      <c r="K303" s="86"/>
      <c r="L303" s="86"/>
      <c r="M303" s="86"/>
      <c r="N303" s="86"/>
      <c r="O303" s="86">
        <f ca="1">+C$11+C$12*F303</f>
        <v>-1.8354661438736052E-2</v>
      </c>
      <c r="P303" s="88">
        <f t="shared" si="59"/>
        <v>4.5081457819095092E-3</v>
      </c>
      <c r="Q303" s="89">
        <f t="shared" si="60"/>
        <v>28498.784</v>
      </c>
      <c r="R303" s="86">
        <f t="shared" si="61"/>
        <v>4.9317672298039426E-5</v>
      </c>
      <c r="S303" s="5">
        <f>S$17</f>
        <v>1</v>
      </c>
      <c r="T303">
        <f t="shared" si="62"/>
        <v>4.9317672298039426E-5</v>
      </c>
    </row>
    <row r="304" spans="1:33" ht="12.95" customHeight="1" x14ac:dyDescent="0.2">
      <c r="A304" s="19" t="s">
        <v>237</v>
      </c>
      <c r="C304" s="192">
        <v>43629.661999999997</v>
      </c>
      <c r="D304" s="192"/>
      <c r="E304">
        <f t="shared" si="57"/>
        <v>201.99948608801313</v>
      </c>
      <c r="F304">
        <f t="shared" si="63"/>
        <v>202</v>
      </c>
      <c r="G304">
        <f t="shared" si="58"/>
        <v>-1.6988000061246566E-3</v>
      </c>
      <c r="I304" s="19">
        <f>G304</f>
        <v>-1.6988000061246566E-3</v>
      </c>
      <c r="P304" s="14">
        <f t="shared" si="59"/>
        <v>5.194210995459846E-3</v>
      </c>
      <c r="Q304" s="13">
        <f t="shared" si="60"/>
        <v>28611.161999999997</v>
      </c>
      <c r="R304">
        <f t="shared" si="61"/>
        <v>4.751360066796499E-5</v>
      </c>
      <c r="S304" s="5">
        <f>S$16</f>
        <v>0.1</v>
      </c>
      <c r="T304">
        <f t="shared" si="62"/>
        <v>4.7513600667964995E-6</v>
      </c>
    </row>
    <row r="305" spans="1:33" ht="12.95" customHeight="1" x14ac:dyDescent="0.2">
      <c r="A305" s="19" t="s">
        <v>69</v>
      </c>
      <c r="C305" s="192">
        <v>43692.473899999997</v>
      </c>
      <c r="D305" s="192"/>
      <c r="E305">
        <f t="shared" si="57"/>
        <v>221.0010096730885</v>
      </c>
      <c r="F305">
        <f t="shared" si="63"/>
        <v>221</v>
      </c>
      <c r="G305">
        <f t="shared" si="58"/>
        <v>3.3375999992131256E-3</v>
      </c>
      <c r="J305">
        <f>G305</f>
        <v>3.3375999992131256E-3</v>
      </c>
      <c r="P305" s="14">
        <f t="shared" si="59"/>
        <v>5.6027206387431793E-3</v>
      </c>
      <c r="Q305" s="13">
        <f t="shared" si="60"/>
        <v>28673.973899999997</v>
      </c>
      <c r="R305">
        <f t="shared" si="61"/>
        <v>5.1307715116250398E-6</v>
      </c>
      <c r="S305" s="5">
        <f>S$17</f>
        <v>1</v>
      </c>
      <c r="T305">
        <f t="shared" si="62"/>
        <v>5.1307715116250398E-6</v>
      </c>
    </row>
    <row r="306" spans="1:33" ht="12.95" customHeight="1" x14ac:dyDescent="0.2">
      <c r="A306" s="19" t="s">
        <v>192</v>
      </c>
      <c r="C306" s="192">
        <v>43983.385999999999</v>
      </c>
      <c r="D306" s="192"/>
      <c r="E306">
        <f t="shared" si="57"/>
        <v>309.00619864737166</v>
      </c>
      <c r="F306">
        <f t="shared" si="63"/>
        <v>309</v>
      </c>
      <c r="G306">
        <f t="shared" si="58"/>
        <v>2.0490399998379871E-2</v>
      </c>
      <c r="I306" s="19">
        <f>G306</f>
        <v>2.0490399998379871E-2</v>
      </c>
      <c r="P306" s="14">
        <f t="shared" si="59"/>
        <v>7.7296534463717845E-3</v>
      </c>
      <c r="Q306" s="13">
        <f t="shared" si="60"/>
        <v>28964.885999999999</v>
      </c>
      <c r="R306">
        <f t="shared" si="61"/>
        <v>1.6283665256458627E-4</v>
      </c>
      <c r="S306" s="5">
        <f>S$16</f>
        <v>0.1</v>
      </c>
      <c r="T306">
        <f t="shared" si="62"/>
        <v>1.6283665256458627E-5</v>
      </c>
      <c r="AB306" t="s">
        <v>166</v>
      </c>
      <c r="AC306">
        <v>7</v>
      </c>
      <c r="AE306" t="s">
        <v>177</v>
      </c>
      <c r="AG306" t="s">
        <v>171</v>
      </c>
    </row>
    <row r="307" spans="1:33" ht="12.95" customHeight="1" x14ac:dyDescent="0.2">
      <c r="A307" s="86" t="s">
        <v>337</v>
      </c>
      <c r="B307" s="87" t="str">
        <f>IF(INT(E307)=E307,"I","II")</f>
        <v>II</v>
      </c>
      <c r="C307" s="191">
        <v>44016.4274</v>
      </c>
      <c r="D307" s="191"/>
      <c r="E307" s="86">
        <f t="shared" si="57"/>
        <v>319.00170811904724</v>
      </c>
      <c r="F307" s="86">
        <f t="shared" si="63"/>
        <v>319</v>
      </c>
      <c r="G307" s="86">
        <f t="shared" si="58"/>
        <v>5.6464000008418225E-3</v>
      </c>
      <c r="H307" s="86"/>
      <c r="I307" s="86"/>
      <c r="J307" s="86">
        <f>G307</f>
        <v>5.6464000008418225E-3</v>
      </c>
      <c r="K307" s="86"/>
      <c r="L307" s="86"/>
      <c r="M307" s="86"/>
      <c r="N307" s="86"/>
      <c r="O307" s="86">
        <f ca="1">+C$11+C$12*F307</f>
        <v>-1.4705254724503986E-3</v>
      </c>
      <c r="P307" s="88">
        <f t="shared" si="59"/>
        <v>7.9957970832965006E-3</v>
      </c>
      <c r="Q307" s="89">
        <f t="shared" si="60"/>
        <v>28997.9274</v>
      </c>
      <c r="R307" s="86">
        <f t="shared" si="61"/>
        <v>5.5196666510465539E-6</v>
      </c>
      <c r="S307" s="5">
        <f>S$17</f>
        <v>1</v>
      </c>
      <c r="T307">
        <f t="shared" si="62"/>
        <v>5.5196666510465539E-6</v>
      </c>
    </row>
    <row r="308" spans="1:33" ht="12.95" customHeight="1" x14ac:dyDescent="0.2">
      <c r="A308" s="19" t="s">
        <v>237</v>
      </c>
      <c r="C308" s="192">
        <v>44019.724999999999</v>
      </c>
      <c r="D308" s="192"/>
      <c r="E308">
        <f t="shared" si="57"/>
        <v>319.99928062002408</v>
      </c>
      <c r="F308">
        <f t="shared" si="63"/>
        <v>320</v>
      </c>
      <c r="G308">
        <f t="shared" si="58"/>
        <v>-2.3780000046826899E-3</v>
      </c>
      <c r="I308" s="19">
        <f>G308</f>
        <v>-2.3780000046826899E-3</v>
      </c>
      <c r="P308" s="14">
        <f t="shared" si="59"/>
        <v>8.0226858490263561E-3</v>
      </c>
      <c r="Q308" s="13">
        <f t="shared" si="60"/>
        <v>29001.224999999999</v>
      </c>
      <c r="R308">
        <f t="shared" si="61"/>
        <v>1.0817426622754347E-4</v>
      </c>
      <c r="S308" s="5">
        <f>S$16</f>
        <v>0.1</v>
      </c>
      <c r="T308">
        <f t="shared" si="62"/>
        <v>1.0817426622754347E-5</v>
      </c>
    </row>
    <row r="309" spans="1:33" ht="12.95" customHeight="1" x14ac:dyDescent="0.2">
      <c r="A309" s="86" t="s">
        <v>337</v>
      </c>
      <c r="B309" s="87" t="str">
        <f>IF(INT(E309)=E309,"I","II")</f>
        <v>II</v>
      </c>
      <c r="C309" s="191">
        <v>44223.031000000003</v>
      </c>
      <c r="D309" s="191"/>
      <c r="E309" s="86">
        <f t="shared" si="57"/>
        <v>381.50233583706688</v>
      </c>
      <c r="F309" s="86">
        <f t="shared" si="63"/>
        <v>381.5</v>
      </c>
      <c r="G309" s="86">
        <f t="shared" si="58"/>
        <v>7.7214000048115849E-3</v>
      </c>
      <c r="H309" s="86"/>
      <c r="I309" s="86"/>
      <c r="J309" s="86">
        <f>G309</f>
        <v>7.7214000048115849E-3</v>
      </c>
      <c r="K309" s="86"/>
      <c r="L309" s="86"/>
      <c r="M309" s="86"/>
      <c r="N309" s="86"/>
      <c r="O309" s="86">
        <f ca="1">+C$11+C$12*F309</f>
        <v>5.517941401012208E-3</v>
      </c>
      <c r="P309" s="88">
        <f t="shared" si="59"/>
        <v>9.7722297442482814E-3</v>
      </c>
      <c r="Q309" s="89">
        <f t="shared" si="60"/>
        <v>29204.531000000003</v>
      </c>
      <c r="R309" s="86">
        <f t="shared" si="61"/>
        <v>4.2059026201579882E-6</v>
      </c>
      <c r="S309" s="5">
        <f>S$17</f>
        <v>1</v>
      </c>
      <c r="T309">
        <f t="shared" si="62"/>
        <v>4.2059026201579882E-6</v>
      </c>
    </row>
    <row r="310" spans="1:33" ht="12.95" customHeight="1" x14ac:dyDescent="0.2">
      <c r="A310" s="19" t="s">
        <v>193</v>
      </c>
      <c r="C310" s="192">
        <v>44472.599000000002</v>
      </c>
      <c r="D310" s="192"/>
      <c r="E310">
        <f t="shared" si="57"/>
        <v>457.00032647387349</v>
      </c>
      <c r="F310">
        <f t="shared" si="63"/>
        <v>457</v>
      </c>
      <c r="G310">
        <f t="shared" si="58"/>
        <v>1.0792000030050986E-3</v>
      </c>
      <c r="I310" s="19">
        <f>G310</f>
        <v>1.0792000030050986E-3</v>
      </c>
      <c r="P310" s="14">
        <f t="shared" si="59"/>
        <v>1.2178069019360017E-2</v>
      </c>
      <c r="Q310" s="13">
        <f t="shared" si="60"/>
        <v>29454.099000000002</v>
      </c>
      <c r="R310">
        <f t="shared" si="61"/>
        <v>1.231848934422032E-4</v>
      </c>
      <c r="S310" s="5">
        <f>S$16</f>
        <v>0.1</v>
      </c>
      <c r="T310">
        <f t="shared" si="62"/>
        <v>1.2318489344220321E-5</v>
      </c>
      <c r="AB310" t="s">
        <v>166</v>
      </c>
      <c r="AC310">
        <v>6</v>
      </c>
      <c r="AE310" t="s">
        <v>177</v>
      </c>
      <c r="AG310" t="s">
        <v>171</v>
      </c>
    </row>
    <row r="311" spans="1:33" ht="12.95" customHeight="1" x14ac:dyDescent="0.2">
      <c r="A311" s="86" t="s">
        <v>337</v>
      </c>
      <c r="B311" s="87" t="str">
        <f>IF(INT(E311)=E311,"I","II")</f>
        <v>II</v>
      </c>
      <c r="C311" s="191">
        <v>44581.697</v>
      </c>
      <c r="D311" s="191"/>
      <c r="E311" s="86">
        <f t="shared" si="57"/>
        <v>490.00407608317516</v>
      </c>
      <c r="F311" s="86">
        <f t="shared" si="63"/>
        <v>490</v>
      </c>
      <c r="G311" s="86">
        <f t="shared" si="58"/>
        <v>1.3473999999405351E-2</v>
      </c>
      <c r="H311" s="86"/>
      <c r="I311" s="86"/>
      <c r="J311" s="86">
        <f>G311</f>
        <v>1.3473999999405351E-2</v>
      </c>
      <c r="K311" s="86"/>
      <c r="L311" s="86"/>
      <c r="M311" s="86"/>
      <c r="N311" s="86"/>
      <c r="O311" s="86">
        <f ca="1">+C$11+C$12*F311</f>
        <v>1.7649919893343288E-2</v>
      </c>
      <c r="P311" s="88">
        <f t="shared" si="59"/>
        <v>1.3318945770987876E-2</v>
      </c>
      <c r="Q311" s="89">
        <f t="shared" si="60"/>
        <v>29563.197</v>
      </c>
      <c r="R311" s="86">
        <f t="shared" si="61"/>
        <v>2.4041813750138242E-8</v>
      </c>
      <c r="S311" s="5">
        <f>S$17</f>
        <v>1</v>
      </c>
      <c r="T311">
        <f t="shared" si="62"/>
        <v>2.4041813750138242E-8</v>
      </c>
    </row>
    <row r="312" spans="1:33" ht="12.95" customHeight="1" x14ac:dyDescent="0.2">
      <c r="A312" s="19" t="s">
        <v>194</v>
      </c>
      <c r="C312" s="192">
        <v>44581.703000000001</v>
      </c>
      <c r="D312" s="192"/>
      <c r="E312">
        <f t="shared" si="57"/>
        <v>490.00589117142329</v>
      </c>
      <c r="F312">
        <f t="shared" si="63"/>
        <v>490</v>
      </c>
      <c r="G312">
        <f t="shared" si="58"/>
        <v>1.9474000000627711E-2</v>
      </c>
      <c r="I312" s="19">
        <f t="shared" ref="I312:I317" si="66">G312</f>
        <v>1.9474000000627711E-2</v>
      </c>
      <c r="P312" s="14">
        <f t="shared" si="59"/>
        <v>1.3318945770987876E-2</v>
      </c>
      <c r="Q312" s="13">
        <f t="shared" si="60"/>
        <v>29563.203000000001</v>
      </c>
      <c r="R312">
        <f t="shared" si="61"/>
        <v>3.788469256980722E-5</v>
      </c>
      <c r="S312" s="5">
        <f t="shared" ref="S312:S317" si="67">S$16</f>
        <v>0.1</v>
      </c>
      <c r="T312">
        <f t="shared" si="62"/>
        <v>3.7884692569807224E-6</v>
      </c>
      <c r="AB312" t="s">
        <v>166</v>
      </c>
      <c r="AC312">
        <v>6</v>
      </c>
      <c r="AE312" t="s">
        <v>177</v>
      </c>
      <c r="AG312" t="s">
        <v>171</v>
      </c>
    </row>
    <row r="313" spans="1:33" ht="12.95" customHeight="1" x14ac:dyDescent="0.2">
      <c r="A313" s="19" t="s">
        <v>237</v>
      </c>
      <c r="C313" s="192">
        <v>44614.745000000003</v>
      </c>
      <c r="D313" s="192"/>
      <c r="E313">
        <f t="shared" si="57"/>
        <v>500.00158215192346</v>
      </c>
      <c r="F313">
        <f t="shared" si="63"/>
        <v>500</v>
      </c>
      <c r="G313">
        <f t="shared" si="58"/>
        <v>5.230000002484303E-3</v>
      </c>
      <c r="I313" s="19">
        <f t="shared" si="66"/>
        <v>5.230000002484303E-3</v>
      </c>
      <c r="P313" s="14">
        <f t="shared" si="59"/>
        <v>1.3675392623851625E-2</v>
      </c>
      <c r="Q313" s="13">
        <f t="shared" si="60"/>
        <v>29596.245000000003</v>
      </c>
      <c r="R313">
        <f t="shared" si="61"/>
        <v>7.1324656529045603E-5</v>
      </c>
      <c r="S313" s="5">
        <f t="shared" si="67"/>
        <v>0.1</v>
      </c>
      <c r="T313">
        <f t="shared" si="62"/>
        <v>7.1324656529045603E-6</v>
      </c>
    </row>
    <row r="314" spans="1:33" ht="12.95" customHeight="1" x14ac:dyDescent="0.2">
      <c r="A314" s="19" t="s">
        <v>237</v>
      </c>
      <c r="C314" s="192">
        <v>44852.771999999997</v>
      </c>
      <c r="D314" s="192"/>
      <c r="E314">
        <f t="shared" si="57"/>
        <v>572.00825054413235</v>
      </c>
      <c r="F314">
        <f t="shared" si="63"/>
        <v>572</v>
      </c>
      <c r="G314">
        <f t="shared" si="58"/>
        <v>2.7273199993942399E-2</v>
      </c>
      <c r="I314" s="19">
        <f t="shared" si="66"/>
        <v>2.7273199993942399E-2</v>
      </c>
      <c r="P314" s="14">
        <f t="shared" si="59"/>
        <v>1.6389089021626429E-2</v>
      </c>
      <c r="Q314" s="13">
        <f t="shared" si="60"/>
        <v>29834.271999999997</v>
      </c>
      <c r="R314">
        <f t="shared" si="61"/>
        <v>1.1846387165768888E-4</v>
      </c>
      <c r="S314" s="5">
        <f t="shared" si="67"/>
        <v>0.1</v>
      </c>
      <c r="T314">
        <f t="shared" si="62"/>
        <v>1.1846387165768888E-5</v>
      </c>
    </row>
    <row r="315" spans="1:33" ht="12.95" customHeight="1" x14ac:dyDescent="0.2">
      <c r="A315" s="19" t="s">
        <v>195</v>
      </c>
      <c r="C315" s="192">
        <v>44869.294999999998</v>
      </c>
      <c r="D315" s="192"/>
      <c r="E315">
        <f t="shared" si="57"/>
        <v>577.00670106379857</v>
      </c>
      <c r="F315">
        <f t="shared" si="63"/>
        <v>577</v>
      </c>
      <c r="G315">
        <f t="shared" si="58"/>
        <v>2.2151199998916127E-2</v>
      </c>
      <c r="I315" s="19">
        <f t="shared" si="66"/>
        <v>2.2151199998916127E-2</v>
      </c>
      <c r="P315" s="14">
        <f t="shared" si="59"/>
        <v>1.6587144231669224E-2</v>
      </c>
      <c r="Q315" s="13">
        <f t="shared" si="60"/>
        <v>29850.794999999998</v>
      </c>
      <c r="R315">
        <f t="shared" si="61"/>
        <v>3.0958716581033522E-5</v>
      </c>
      <c r="S315" s="5">
        <f t="shared" si="67"/>
        <v>0.1</v>
      </c>
      <c r="T315">
        <f t="shared" si="62"/>
        <v>3.0958716581033522E-6</v>
      </c>
      <c r="AB315" t="s">
        <v>166</v>
      </c>
      <c r="AC315">
        <v>5</v>
      </c>
      <c r="AE315" t="s">
        <v>177</v>
      </c>
      <c r="AG315" t="s">
        <v>171</v>
      </c>
    </row>
    <row r="316" spans="1:33" ht="12.95" customHeight="1" x14ac:dyDescent="0.2">
      <c r="A316" s="19" t="s">
        <v>237</v>
      </c>
      <c r="C316" s="192">
        <v>44885.811999999998</v>
      </c>
      <c r="D316" s="192"/>
      <c r="E316">
        <f t="shared" si="57"/>
        <v>582.00333649521656</v>
      </c>
      <c r="F316">
        <f t="shared" si="63"/>
        <v>582</v>
      </c>
      <c r="G316">
        <f t="shared" si="58"/>
        <v>1.1029199995391537E-2</v>
      </c>
      <c r="I316" s="19">
        <f t="shared" si="66"/>
        <v>1.1029199995391537E-2</v>
      </c>
      <c r="P316" s="14">
        <f t="shared" si="59"/>
        <v>1.6786446723700128E-2</v>
      </c>
      <c r="Q316" s="13">
        <f t="shared" si="60"/>
        <v>29867.311999999998</v>
      </c>
      <c r="R316">
        <f t="shared" si="61"/>
        <v>3.3145889890619976E-5</v>
      </c>
      <c r="S316" s="5">
        <f t="shared" si="67"/>
        <v>0.1</v>
      </c>
      <c r="T316">
        <f t="shared" si="62"/>
        <v>3.3145889890619979E-6</v>
      </c>
    </row>
    <row r="317" spans="1:33" ht="12.95" customHeight="1" x14ac:dyDescent="0.2">
      <c r="A317" s="19" t="s">
        <v>196</v>
      </c>
      <c r="C317" s="192">
        <v>44902.338000000003</v>
      </c>
      <c r="D317" s="192"/>
      <c r="E317">
        <f t="shared" si="57"/>
        <v>587.00269455900786</v>
      </c>
      <c r="F317">
        <f t="shared" si="63"/>
        <v>587</v>
      </c>
      <c r="G317">
        <f t="shared" si="58"/>
        <v>8.907200004614424E-3</v>
      </c>
      <c r="I317" s="19">
        <f t="shared" si="66"/>
        <v>8.907200004614424E-3</v>
      </c>
      <c r="P317" s="14">
        <f t="shared" si="59"/>
        <v>1.6986996497719137E-2</v>
      </c>
      <c r="Q317" s="13">
        <f t="shared" si="60"/>
        <v>29883.838000000003</v>
      </c>
      <c r="R317">
        <f t="shared" si="61"/>
        <v>6.5283111369987226E-5</v>
      </c>
      <c r="S317" s="5">
        <f t="shared" si="67"/>
        <v>0.1</v>
      </c>
      <c r="T317">
        <f t="shared" si="62"/>
        <v>6.5283111369987226E-6</v>
      </c>
      <c r="AB317" t="s">
        <v>166</v>
      </c>
      <c r="AC317">
        <v>8</v>
      </c>
      <c r="AE317" t="s">
        <v>177</v>
      </c>
      <c r="AG317" t="s">
        <v>171</v>
      </c>
    </row>
    <row r="318" spans="1:33" ht="12.95" customHeight="1" x14ac:dyDescent="0.2">
      <c r="A318" s="86" t="s">
        <v>337</v>
      </c>
      <c r="B318" s="87" t="str">
        <f>IF(INT(E318)=E318,"I","II")</f>
        <v>II</v>
      </c>
      <c r="C318" s="191">
        <v>44902.347699999998</v>
      </c>
      <c r="D318" s="191"/>
      <c r="E318" s="86">
        <f t="shared" si="57"/>
        <v>587.00562895167354</v>
      </c>
      <c r="F318" s="86">
        <f t="shared" si="63"/>
        <v>587</v>
      </c>
      <c r="G318" s="86">
        <f t="shared" si="58"/>
        <v>1.8607199999678414E-2</v>
      </c>
      <c r="H318" s="86"/>
      <c r="I318" s="86"/>
      <c r="J318" s="86">
        <f>G318</f>
        <v>1.8607199999678414E-2</v>
      </c>
      <c r="K318" s="86"/>
      <c r="L318" s="86"/>
      <c r="M318" s="86"/>
      <c r="N318" s="86"/>
      <c r="O318" s="86">
        <f ca="1">+C$11+C$12*F318</f>
        <v>2.8496020480957257E-2</v>
      </c>
      <c r="P318" s="88">
        <f t="shared" si="59"/>
        <v>1.6986996497719137E-2</v>
      </c>
      <c r="Q318" s="89">
        <f t="shared" si="60"/>
        <v>29883.847699999998</v>
      </c>
      <c r="R318" s="86">
        <f t="shared" si="61"/>
        <v>2.6250593877611042E-6</v>
      </c>
      <c r="S318" s="5">
        <f>S$17</f>
        <v>1</v>
      </c>
      <c r="T318">
        <f t="shared" si="62"/>
        <v>2.6250593877611042E-6</v>
      </c>
    </row>
    <row r="319" spans="1:33" ht="12.95" customHeight="1" x14ac:dyDescent="0.2">
      <c r="A319" s="19" t="s">
        <v>237</v>
      </c>
      <c r="C319" s="192">
        <v>44938.697999999997</v>
      </c>
      <c r="D319" s="192"/>
      <c r="E319">
        <f t="shared" si="57"/>
        <v>598.00212934052547</v>
      </c>
      <c r="F319">
        <f t="shared" si="63"/>
        <v>598</v>
      </c>
      <c r="G319">
        <f t="shared" si="58"/>
        <v>7.0387999949161895E-3</v>
      </c>
      <c r="I319" s="19">
        <f>G319</f>
        <v>7.0387999949161895E-3</v>
      </c>
      <c r="P319" s="14">
        <f t="shared" si="59"/>
        <v>1.74325964331591E-2</v>
      </c>
      <c r="Q319" s="13">
        <f t="shared" si="60"/>
        <v>29920.197999999997</v>
      </c>
      <c r="R319">
        <f t="shared" si="61"/>
        <v>1.0803100439963102E-4</v>
      </c>
      <c r="S319" s="5">
        <f>S$16</f>
        <v>0.1</v>
      </c>
      <c r="T319">
        <f t="shared" si="62"/>
        <v>1.0803100439963102E-5</v>
      </c>
    </row>
    <row r="320" spans="1:33" ht="12.95" customHeight="1" x14ac:dyDescent="0.2">
      <c r="A320" s="19" t="s">
        <v>197</v>
      </c>
      <c r="C320" s="192">
        <v>44968.444000000003</v>
      </c>
      <c r="D320" s="192"/>
      <c r="E320">
        <f t="shared" si="57"/>
        <v>607.00073184358246</v>
      </c>
      <c r="F320">
        <f t="shared" si="63"/>
        <v>607</v>
      </c>
      <c r="G320">
        <f t="shared" si="58"/>
        <v>2.4192000055336393E-3</v>
      </c>
      <c r="I320" s="19">
        <f>G320</f>
        <v>2.4192000055336393E-3</v>
      </c>
      <c r="P320" s="14">
        <f t="shared" si="59"/>
        <v>1.780166841367626E-2</v>
      </c>
      <c r="Q320" s="13">
        <f t="shared" si="60"/>
        <v>29949.944000000003</v>
      </c>
      <c r="R320">
        <f t="shared" si="61"/>
        <v>2.3662033432750575E-4</v>
      </c>
      <c r="S320" s="5">
        <f>S$16</f>
        <v>0.1</v>
      </c>
      <c r="T320">
        <f t="shared" si="62"/>
        <v>2.3662033432750578E-5</v>
      </c>
      <c r="AB320" t="s">
        <v>166</v>
      </c>
      <c r="AC320">
        <v>6</v>
      </c>
      <c r="AE320" t="s">
        <v>177</v>
      </c>
      <c r="AG320" t="s">
        <v>171</v>
      </c>
    </row>
    <row r="321" spans="1:33" ht="12.95" customHeight="1" x14ac:dyDescent="0.2">
      <c r="A321" s="86" t="s">
        <v>337</v>
      </c>
      <c r="B321" s="87" t="str">
        <f>IF(INT(E321)=E321,"I","II")</f>
        <v>II</v>
      </c>
      <c r="C321" s="191">
        <v>44968.447999999997</v>
      </c>
      <c r="D321" s="191"/>
      <c r="E321" s="86">
        <f t="shared" si="57"/>
        <v>607.00194190241234</v>
      </c>
      <c r="F321" s="86">
        <f t="shared" si="63"/>
        <v>607</v>
      </c>
      <c r="G321" s="86">
        <f t="shared" si="58"/>
        <v>6.419199999072589E-3</v>
      </c>
      <c r="H321" s="86"/>
      <c r="I321" s="86"/>
      <c r="J321" s="86">
        <f>G321</f>
        <v>6.419199999072589E-3</v>
      </c>
      <c r="K321" s="86"/>
      <c r="L321" s="86"/>
      <c r="M321" s="86"/>
      <c r="N321" s="86"/>
      <c r="O321" s="86">
        <f ca="1">+C$11+C$12*F321</f>
        <v>3.0732329880465287E-2</v>
      </c>
      <c r="P321" s="88">
        <f t="shared" si="59"/>
        <v>1.780166841367626E-2</v>
      </c>
      <c r="Q321" s="89">
        <f t="shared" si="60"/>
        <v>29949.947999999997</v>
      </c>
      <c r="R321" s="86">
        <f t="shared" si="61"/>
        <v>1.295605872094502E-4</v>
      </c>
      <c r="S321" s="5">
        <f>S$17</f>
        <v>1</v>
      </c>
      <c r="T321">
        <f t="shared" si="62"/>
        <v>1.295605872094502E-4</v>
      </c>
    </row>
    <row r="322" spans="1:33" ht="12.95" customHeight="1" x14ac:dyDescent="0.2">
      <c r="A322" s="19" t="s">
        <v>197</v>
      </c>
      <c r="C322" s="192">
        <v>44988.28</v>
      </c>
      <c r="D322" s="192"/>
      <c r="E322">
        <f t="shared" si="57"/>
        <v>613.001413590727</v>
      </c>
      <c r="F322">
        <f t="shared" si="63"/>
        <v>613</v>
      </c>
      <c r="G322">
        <f t="shared" si="58"/>
        <v>4.6728000015718862E-3</v>
      </c>
      <c r="I322" s="19">
        <f>G322</f>
        <v>4.6728000015718862E-3</v>
      </c>
      <c r="P322" s="14">
        <f t="shared" si="59"/>
        <v>1.80499615082663E-2</v>
      </c>
      <c r="Q322" s="13">
        <f t="shared" si="60"/>
        <v>29969.78</v>
      </c>
      <c r="R322">
        <f t="shared" si="61"/>
        <v>1.7894844997618677E-4</v>
      </c>
      <c r="S322" s="5">
        <f>S$16</f>
        <v>0.1</v>
      </c>
      <c r="T322">
        <f t="shared" si="62"/>
        <v>1.7894844997618679E-5</v>
      </c>
      <c r="AB322" t="s">
        <v>166</v>
      </c>
      <c r="AC322">
        <v>9</v>
      </c>
      <c r="AE322" t="s">
        <v>190</v>
      </c>
      <c r="AG322" t="s">
        <v>171</v>
      </c>
    </row>
    <row r="323" spans="1:33" ht="12.95" customHeight="1" x14ac:dyDescent="0.2">
      <c r="A323" s="19" t="s">
        <v>197</v>
      </c>
      <c r="C323" s="192">
        <v>44988.286999999997</v>
      </c>
      <c r="D323" s="192"/>
      <c r="E323">
        <f t="shared" si="57"/>
        <v>613.00353119368208</v>
      </c>
      <c r="F323">
        <f t="shared" si="63"/>
        <v>613</v>
      </c>
      <c r="G323">
        <f t="shared" si="58"/>
        <v>1.1672799999359995E-2</v>
      </c>
      <c r="I323" s="19">
        <f>G323</f>
        <v>1.1672799999359995E-2</v>
      </c>
      <c r="P323" s="14">
        <f t="shared" si="59"/>
        <v>1.80499615082663E-2</v>
      </c>
      <c r="Q323" s="13">
        <f t="shared" si="60"/>
        <v>29969.786999999997</v>
      </c>
      <c r="R323">
        <f t="shared" si="61"/>
        <v>4.0668188910676142E-5</v>
      </c>
      <c r="S323" s="5">
        <f>S$16</f>
        <v>0.1</v>
      </c>
      <c r="T323">
        <f t="shared" si="62"/>
        <v>4.0668188910676142E-6</v>
      </c>
      <c r="AB323" t="s">
        <v>166</v>
      </c>
      <c r="AC323">
        <v>7</v>
      </c>
      <c r="AE323" t="s">
        <v>177</v>
      </c>
      <c r="AG323" t="s">
        <v>171</v>
      </c>
    </row>
    <row r="324" spans="1:33" ht="12.95" customHeight="1" x14ac:dyDescent="0.2">
      <c r="A324" s="19" t="s">
        <v>198</v>
      </c>
      <c r="C324" s="192">
        <v>45011.432999999997</v>
      </c>
      <c r="D324" s="192"/>
      <c r="E324">
        <f t="shared" si="57"/>
        <v>620.00553662418429</v>
      </c>
      <c r="F324">
        <f t="shared" si="63"/>
        <v>620</v>
      </c>
      <c r="G324">
        <f t="shared" si="58"/>
        <v>1.8301999996765517E-2</v>
      </c>
      <c r="I324" s="19">
        <f>G324</f>
        <v>1.8301999996765517E-2</v>
      </c>
      <c r="P324" s="14">
        <f t="shared" si="59"/>
        <v>1.834190683850636E-2</v>
      </c>
      <c r="Q324" s="13">
        <f t="shared" si="60"/>
        <v>29992.932999999997</v>
      </c>
      <c r="R324">
        <f t="shared" si="61"/>
        <v>1.5925560177286867E-9</v>
      </c>
      <c r="S324" s="5">
        <f>S$16</f>
        <v>0.1</v>
      </c>
      <c r="T324">
        <f t="shared" si="62"/>
        <v>1.5925560177286867E-10</v>
      </c>
      <c r="AB324" t="s">
        <v>166</v>
      </c>
      <c r="AC324">
        <v>6</v>
      </c>
      <c r="AE324" t="s">
        <v>177</v>
      </c>
      <c r="AG324" t="s">
        <v>171</v>
      </c>
    </row>
    <row r="325" spans="1:33" ht="12.95" customHeight="1" x14ac:dyDescent="0.2">
      <c r="A325" s="19" t="s">
        <v>198</v>
      </c>
      <c r="C325" s="192">
        <v>45054.385000000002</v>
      </c>
      <c r="D325" s="192"/>
      <c r="E325">
        <f t="shared" si="57"/>
        <v>632.99914836059475</v>
      </c>
      <c r="F325">
        <f t="shared" si="63"/>
        <v>633</v>
      </c>
      <c r="G325">
        <f t="shared" si="58"/>
        <v>-2.8151999940746464E-3</v>
      </c>
      <c r="I325" s="19">
        <f>G325</f>
        <v>-2.8151999940746464E-3</v>
      </c>
      <c r="P325" s="14">
        <f t="shared" si="59"/>
        <v>1.8890576889576072E-2</v>
      </c>
      <c r="Q325" s="13">
        <f t="shared" si="60"/>
        <v>30035.885000000002</v>
      </c>
      <c r="R325">
        <f t="shared" si="61"/>
        <v>4.7114075012282588E-4</v>
      </c>
      <c r="S325" s="5">
        <f>S$16</f>
        <v>0.1</v>
      </c>
      <c r="T325">
        <f t="shared" si="62"/>
        <v>4.7114075012282589E-5</v>
      </c>
      <c r="AB325" t="s">
        <v>166</v>
      </c>
      <c r="AC325">
        <v>8</v>
      </c>
      <c r="AE325" t="s">
        <v>190</v>
      </c>
      <c r="AG325" t="s">
        <v>171</v>
      </c>
    </row>
    <row r="326" spans="1:33" ht="12.95" customHeight="1" x14ac:dyDescent="0.2">
      <c r="A326" s="86" t="s">
        <v>337</v>
      </c>
      <c r="B326" s="87" t="str">
        <f>IF(INT(E326)=E326,"I","II")</f>
        <v>II</v>
      </c>
      <c r="C326" s="191">
        <v>45054.402000000002</v>
      </c>
      <c r="D326" s="191"/>
      <c r="E326" s="86">
        <f t="shared" si="57"/>
        <v>633.00429111063011</v>
      </c>
      <c r="F326" s="86">
        <f t="shared" si="63"/>
        <v>633</v>
      </c>
      <c r="G326" s="86">
        <f t="shared" si="58"/>
        <v>1.4184800005750731E-2</v>
      </c>
      <c r="H326" s="86"/>
      <c r="I326" s="86"/>
      <c r="J326" s="86">
        <f>G326</f>
        <v>1.4184800005750731E-2</v>
      </c>
      <c r="K326" s="86"/>
      <c r="L326" s="86"/>
      <c r="M326" s="86"/>
      <c r="N326" s="86"/>
      <c r="O326" s="86">
        <f ca="1">+C$11+C$12*F326</f>
        <v>3.3639532099825731E-2</v>
      </c>
      <c r="P326" s="88">
        <f t="shared" si="59"/>
        <v>1.8890576889576072E-2</v>
      </c>
      <c r="Q326" s="89">
        <f t="shared" si="60"/>
        <v>30035.902000000002</v>
      </c>
      <c r="R326" s="86">
        <f t="shared" si="61"/>
        <v>2.2144336080344937E-5</v>
      </c>
      <c r="S326" s="5">
        <f>S$17</f>
        <v>1</v>
      </c>
      <c r="T326">
        <f t="shared" si="62"/>
        <v>2.2144336080344937E-5</v>
      </c>
    </row>
    <row r="327" spans="1:33" ht="12.95" customHeight="1" x14ac:dyDescent="0.2">
      <c r="A327" s="19" t="s">
        <v>199</v>
      </c>
      <c r="C327" s="192">
        <v>45064.311999999998</v>
      </c>
      <c r="D327" s="192"/>
      <c r="E327">
        <f t="shared" si="57"/>
        <v>636.00221186653823</v>
      </c>
      <c r="F327">
        <f t="shared" si="63"/>
        <v>636</v>
      </c>
      <c r="G327">
        <f t="shared" si="58"/>
        <v>7.3115999985020608E-3</v>
      </c>
      <c r="I327" s="19">
        <f>G327</f>
        <v>7.3115999985020608E-3</v>
      </c>
      <c r="P327" s="14">
        <f t="shared" si="59"/>
        <v>1.9018390445916127E-2</v>
      </c>
      <c r="Q327" s="13">
        <f t="shared" si="60"/>
        <v>30045.811999999998</v>
      </c>
      <c r="R327">
        <f t="shared" si="61"/>
        <v>1.3704894257966522E-4</v>
      </c>
      <c r="S327" s="5">
        <f>S$16</f>
        <v>0.1</v>
      </c>
      <c r="T327">
        <f t="shared" si="62"/>
        <v>1.3704894257966522E-5</v>
      </c>
      <c r="AB327" t="s">
        <v>166</v>
      </c>
      <c r="AC327">
        <v>8</v>
      </c>
      <c r="AE327" t="s">
        <v>190</v>
      </c>
      <c r="AG327" t="s">
        <v>171</v>
      </c>
    </row>
    <row r="328" spans="1:33" ht="12.95" customHeight="1" x14ac:dyDescent="0.2">
      <c r="A328" s="19" t="s">
        <v>199</v>
      </c>
      <c r="C328" s="192">
        <v>45097.396000000001</v>
      </c>
      <c r="D328" s="192"/>
      <c r="E328">
        <f t="shared" si="57"/>
        <v>646.01060846477321</v>
      </c>
      <c r="F328">
        <f t="shared" si="63"/>
        <v>646</v>
      </c>
      <c r="G328">
        <f t="shared" si="58"/>
        <v>3.5067600001639221E-2</v>
      </c>
      <c r="I328" s="19">
        <f>G328</f>
        <v>3.5067600001639221E-2</v>
      </c>
      <c r="P328" s="14">
        <f t="shared" si="59"/>
        <v>1.9447678566885396E-2</v>
      </c>
      <c r="Q328" s="13">
        <f t="shared" si="60"/>
        <v>30078.896000000001</v>
      </c>
      <c r="R328">
        <f t="shared" si="61"/>
        <v>2.4398194562788198E-4</v>
      </c>
      <c r="S328" s="5">
        <f>S$16</f>
        <v>0.1</v>
      </c>
      <c r="T328">
        <f t="shared" si="62"/>
        <v>2.4398194562788199E-5</v>
      </c>
      <c r="AB328" t="s">
        <v>166</v>
      </c>
      <c r="AC328">
        <v>9</v>
      </c>
      <c r="AE328" t="s">
        <v>177</v>
      </c>
      <c r="AG328" t="s">
        <v>171</v>
      </c>
    </row>
    <row r="329" spans="1:33" ht="12.95" customHeight="1" x14ac:dyDescent="0.2">
      <c r="A329" s="19" t="s">
        <v>200</v>
      </c>
      <c r="C329" s="192">
        <v>45259.356</v>
      </c>
      <c r="D329" s="192"/>
      <c r="E329">
        <f t="shared" si="57"/>
        <v>695.00589056639342</v>
      </c>
      <c r="F329">
        <f t="shared" si="63"/>
        <v>695</v>
      </c>
      <c r="G329">
        <f t="shared" si="58"/>
        <v>1.947199999995064E-2</v>
      </c>
      <c r="I329" s="19">
        <f>G329</f>
        <v>1.947199999995064E-2</v>
      </c>
      <c r="P329" s="14">
        <f t="shared" si="59"/>
        <v>2.1623308204187217E-2</v>
      </c>
      <c r="Q329" s="13">
        <f t="shared" si="60"/>
        <v>30240.856</v>
      </c>
      <c r="R329">
        <f t="shared" si="61"/>
        <v>4.6281269896156042E-6</v>
      </c>
      <c r="S329" s="5">
        <f>S$16</f>
        <v>0.1</v>
      </c>
      <c r="T329">
        <f t="shared" si="62"/>
        <v>4.6281269896156042E-7</v>
      </c>
      <c r="AB329" t="s">
        <v>166</v>
      </c>
      <c r="AG329" t="s">
        <v>168</v>
      </c>
    </row>
    <row r="330" spans="1:33" ht="12.95" customHeight="1" x14ac:dyDescent="0.2">
      <c r="A330" s="125" t="s">
        <v>1307</v>
      </c>
      <c r="B330" s="71" t="s">
        <v>236</v>
      </c>
      <c r="C330" s="189">
        <v>45302.324000000001</v>
      </c>
      <c r="D330" s="189" t="s">
        <v>370</v>
      </c>
      <c r="E330">
        <f t="shared" si="57"/>
        <v>708.00434253813</v>
      </c>
      <c r="F330">
        <f t="shared" si="63"/>
        <v>708</v>
      </c>
      <c r="G330">
        <f t="shared" si="58"/>
        <v>1.4354799997818191E-2</v>
      </c>
      <c r="I330">
        <f>G330</f>
        <v>1.4354799997818191E-2</v>
      </c>
      <c r="O330">
        <f ca="1">+C$11+C$12*F330</f>
        <v>4.2025692347980856E-2</v>
      </c>
      <c r="P330" s="14">
        <f t="shared" si="59"/>
        <v>2.2220622252793143E-2</v>
      </c>
      <c r="Q330" s="13">
        <f t="shared" si="60"/>
        <v>30283.824000000001</v>
      </c>
      <c r="R330">
        <f t="shared" si="61"/>
        <v>6.1871159746859246E-5</v>
      </c>
      <c r="S330" s="5">
        <f>S$16</f>
        <v>0.1</v>
      </c>
      <c r="T330">
        <f t="shared" si="62"/>
        <v>6.1871159746859249E-6</v>
      </c>
    </row>
    <row r="331" spans="1:33" ht="12.95" customHeight="1" x14ac:dyDescent="0.2">
      <c r="A331" s="26" t="s">
        <v>249</v>
      </c>
      <c r="B331" s="27" t="s">
        <v>236</v>
      </c>
      <c r="C331" s="193">
        <v>45302.334000000003</v>
      </c>
      <c r="D331" s="192">
        <v>2.0000000000000001E-4</v>
      </c>
      <c r="E331">
        <f t="shared" si="57"/>
        <v>708.00736768521028</v>
      </c>
      <c r="F331">
        <f t="shared" si="63"/>
        <v>708</v>
      </c>
      <c r="G331">
        <f t="shared" si="58"/>
        <v>2.4354799999855459E-2</v>
      </c>
      <c r="J331">
        <f>G331</f>
        <v>2.4354799999855459E-2</v>
      </c>
      <c r="P331" s="14">
        <f t="shared" si="59"/>
        <v>2.2220622252793143E-2</v>
      </c>
      <c r="Q331" s="13">
        <f t="shared" si="60"/>
        <v>30283.834000000003</v>
      </c>
      <c r="R331">
        <f t="shared" si="61"/>
        <v>4.5547146560559817E-6</v>
      </c>
      <c r="S331" s="5">
        <f>S$17</f>
        <v>1</v>
      </c>
      <c r="T331">
        <f t="shared" si="62"/>
        <v>4.5547146560559817E-6</v>
      </c>
    </row>
    <row r="332" spans="1:33" ht="12.95" customHeight="1" x14ac:dyDescent="0.2">
      <c r="A332" s="86" t="s">
        <v>337</v>
      </c>
      <c r="B332" s="87" t="str">
        <f>IF(INT(E332)=E332,"I","II")</f>
        <v>II</v>
      </c>
      <c r="C332" s="191">
        <v>45325.474000000002</v>
      </c>
      <c r="D332" s="191"/>
      <c r="E332" s="86">
        <f t="shared" si="57"/>
        <v>715.00755802746437</v>
      </c>
      <c r="F332" s="86">
        <f t="shared" si="63"/>
        <v>715</v>
      </c>
      <c r="G332" s="86">
        <f t="shared" si="58"/>
        <v>2.4984000003314577E-2</v>
      </c>
      <c r="H332" s="86"/>
      <c r="I332" s="86"/>
      <c r="J332" s="86">
        <f>G332</f>
        <v>2.4984000003314577E-2</v>
      </c>
      <c r="K332" s="86"/>
      <c r="L332" s="86"/>
      <c r="M332" s="86"/>
      <c r="N332" s="86"/>
      <c r="O332" s="86">
        <f ca="1">+C$11+C$12*F332</f>
        <v>4.2808400637808663E-2</v>
      </c>
      <c r="P332" s="88">
        <f t="shared" si="59"/>
        <v>2.2545745283916889E-2</v>
      </c>
      <c r="Q332" s="89">
        <f t="shared" si="60"/>
        <v>30306.974000000002</v>
      </c>
      <c r="R332" s="86">
        <f t="shared" si="61"/>
        <v>5.9450860766650987E-6</v>
      </c>
      <c r="S332" s="5">
        <f>S$17</f>
        <v>1</v>
      </c>
      <c r="T332">
        <f t="shared" si="62"/>
        <v>5.9450860766650987E-6</v>
      </c>
    </row>
    <row r="333" spans="1:33" ht="12.95" customHeight="1" x14ac:dyDescent="0.2">
      <c r="A333" s="19" t="s">
        <v>237</v>
      </c>
      <c r="C333" s="192">
        <v>45338.709000000003</v>
      </c>
      <c r="D333" s="192"/>
      <c r="E333">
        <f t="shared" si="57"/>
        <v>719.01134018734933</v>
      </c>
      <c r="F333">
        <f t="shared" si="63"/>
        <v>719</v>
      </c>
      <c r="G333">
        <f t="shared" si="58"/>
        <v>3.7486400004127063E-2</v>
      </c>
      <c r="I333" s="19">
        <f>G333</f>
        <v>3.7486400004127063E-2</v>
      </c>
      <c r="P333" s="14">
        <f t="shared" si="59"/>
        <v>2.273262748127999E-2</v>
      </c>
      <c r="Q333" s="13">
        <f t="shared" si="60"/>
        <v>30320.209000000003</v>
      </c>
      <c r="R333">
        <f t="shared" si="61"/>
        <v>2.1767380365591727E-4</v>
      </c>
      <c r="S333" s="5">
        <f>S$16</f>
        <v>0.1</v>
      </c>
      <c r="T333">
        <f t="shared" si="62"/>
        <v>2.1767380365591729E-5</v>
      </c>
    </row>
    <row r="334" spans="1:33" ht="12.95" customHeight="1" x14ac:dyDescent="0.2">
      <c r="A334" s="86" t="s">
        <v>337</v>
      </c>
      <c r="B334" s="87" t="str">
        <f>IF(INT(E334)=E334,"I","II")</f>
        <v>II</v>
      </c>
      <c r="C334" s="191">
        <v>45345.308199999999</v>
      </c>
      <c r="D334" s="191"/>
      <c r="E334" s="86">
        <f t="shared" si="57"/>
        <v>721.00769524813518</v>
      </c>
      <c r="F334" s="86">
        <f t="shared" si="63"/>
        <v>721</v>
      </c>
      <c r="G334" s="86">
        <f t="shared" si="58"/>
        <v>2.5437600001168903E-2</v>
      </c>
      <c r="H334" s="86"/>
      <c r="I334" s="86"/>
      <c r="J334" s="86">
        <f>G334</f>
        <v>2.5437600001168903E-2</v>
      </c>
      <c r="K334" s="86"/>
      <c r="L334" s="86"/>
      <c r="M334" s="86"/>
      <c r="N334" s="86"/>
      <c r="O334" s="86">
        <f ca="1">+C$11+C$12*F334</f>
        <v>4.3479293457661078E-2</v>
      </c>
      <c r="P334" s="88">
        <f t="shared" si="59"/>
        <v>2.2826367927638688E-2</v>
      </c>
      <c r="Q334" s="89">
        <f t="shared" si="60"/>
        <v>30326.808199999999</v>
      </c>
      <c r="R334" s="86">
        <f t="shared" si="61"/>
        <v>6.8185329418329044E-6</v>
      </c>
      <c r="S334" s="5">
        <f>S$17</f>
        <v>1</v>
      </c>
      <c r="T334">
        <f t="shared" si="62"/>
        <v>6.8185329418329044E-6</v>
      </c>
    </row>
    <row r="335" spans="1:33" ht="12.95" customHeight="1" x14ac:dyDescent="0.2">
      <c r="A335" s="19" t="s">
        <v>201</v>
      </c>
      <c r="C335" s="192">
        <v>45345.313999999998</v>
      </c>
      <c r="D335" s="192"/>
      <c r="E335">
        <f t="shared" si="57"/>
        <v>721.00944983344107</v>
      </c>
      <c r="F335">
        <f t="shared" si="63"/>
        <v>721</v>
      </c>
      <c r="G335">
        <f t="shared" si="58"/>
        <v>3.1237600000167731E-2</v>
      </c>
      <c r="I335" s="19">
        <f>G335</f>
        <v>3.1237600000167731E-2</v>
      </c>
      <c r="P335" s="14">
        <f t="shared" si="59"/>
        <v>2.2826367927638688E-2</v>
      </c>
      <c r="Q335" s="13">
        <f t="shared" si="60"/>
        <v>30326.813999999998</v>
      </c>
      <c r="R335">
        <f t="shared" si="61"/>
        <v>7.074882497794122E-5</v>
      </c>
      <c r="S335" s="5">
        <f>S$16</f>
        <v>0.1</v>
      </c>
      <c r="T335">
        <f t="shared" si="62"/>
        <v>7.0748824977941223E-6</v>
      </c>
      <c r="AB335" t="s">
        <v>166</v>
      </c>
      <c r="AC335">
        <v>8</v>
      </c>
      <c r="AE335" t="s">
        <v>190</v>
      </c>
      <c r="AG335" t="s">
        <v>171</v>
      </c>
    </row>
    <row r="336" spans="1:33" ht="12.95" customHeight="1" x14ac:dyDescent="0.2">
      <c r="A336" s="125" t="s">
        <v>1307</v>
      </c>
      <c r="B336" s="71" t="s">
        <v>250</v>
      </c>
      <c r="C336" s="189">
        <v>45360.192999999999</v>
      </c>
      <c r="D336" s="189" t="s">
        <v>370</v>
      </c>
      <c r="E336">
        <f t="shared" si="57"/>
        <v>725.5105661732166</v>
      </c>
      <c r="F336">
        <f t="shared" si="63"/>
        <v>725.5</v>
      </c>
      <c r="G336">
        <f t="shared" si="58"/>
        <v>3.4927799999422859E-2</v>
      </c>
      <c r="I336">
        <f>G336</f>
        <v>3.4927799999422859E-2</v>
      </c>
      <c r="O336">
        <f ca="1">+C$11+C$12*F336</f>
        <v>4.3982463072550382E-2</v>
      </c>
      <c r="P336" s="14">
        <f t="shared" si="59"/>
        <v>2.3038013591908796E-2</v>
      </c>
      <c r="Q336" s="13">
        <f t="shared" si="60"/>
        <v>30341.692999999999</v>
      </c>
      <c r="R336">
        <f t="shared" si="61"/>
        <v>1.4136702081630619E-4</v>
      </c>
      <c r="S336" s="5">
        <f>S$16</f>
        <v>0.1</v>
      </c>
      <c r="T336">
        <f t="shared" si="62"/>
        <v>1.413670208163062E-5</v>
      </c>
    </row>
    <row r="337" spans="1:33" ht="12.95" customHeight="1" x14ac:dyDescent="0.2">
      <c r="A337" s="26" t="s">
        <v>249</v>
      </c>
      <c r="B337" s="27" t="s">
        <v>250</v>
      </c>
      <c r="C337" s="193">
        <v>45360.197999999997</v>
      </c>
      <c r="D337" s="192">
        <v>0.01</v>
      </c>
      <c r="E337">
        <f t="shared" si="57"/>
        <v>725.51207874675561</v>
      </c>
      <c r="F337">
        <f t="shared" si="63"/>
        <v>725.5</v>
      </c>
      <c r="G337">
        <f t="shared" si="58"/>
        <v>3.9927799996803515E-2</v>
      </c>
      <c r="J337">
        <f>G337</f>
        <v>3.9927799996803515E-2</v>
      </c>
      <c r="P337" s="14">
        <f t="shared" si="59"/>
        <v>2.3038013591908796E-2</v>
      </c>
      <c r="Q337" s="13">
        <f t="shared" si="60"/>
        <v>30341.697999999997</v>
      </c>
      <c r="R337">
        <f t="shared" si="61"/>
        <v>2.8526488480296649E-4</v>
      </c>
      <c r="S337" s="5">
        <f>S$17</f>
        <v>1</v>
      </c>
      <c r="T337">
        <f t="shared" si="62"/>
        <v>2.8526488480296649E-4</v>
      </c>
    </row>
    <row r="338" spans="1:33" ht="12.95" customHeight="1" x14ac:dyDescent="0.2">
      <c r="A338" s="19" t="s">
        <v>202</v>
      </c>
      <c r="C338" s="192">
        <v>45368.451999999997</v>
      </c>
      <c r="D338" s="192"/>
      <c r="E338">
        <f t="shared" si="57"/>
        <v>728.00903514627907</v>
      </c>
      <c r="F338">
        <f t="shared" si="63"/>
        <v>728</v>
      </c>
      <c r="G338">
        <f t="shared" si="58"/>
        <v>2.9866799995943438E-2</v>
      </c>
      <c r="I338" s="19">
        <f>G338</f>
        <v>2.9866799995943438E-2</v>
      </c>
      <c r="P338" s="14">
        <f t="shared" si="59"/>
        <v>2.3156031065199142E-2</v>
      </c>
      <c r="Q338" s="13">
        <f t="shared" si="60"/>
        <v>30349.951999999997</v>
      </c>
      <c r="R338">
        <f t="shared" si="61"/>
        <v>4.5034419641842952E-5</v>
      </c>
      <c r="S338" s="5">
        <f>S$16</f>
        <v>0.1</v>
      </c>
      <c r="T338">
        <f t="shared" si="62"/>
        <v>4.503441964184295E-6</v>
      </c>
      <c r="AB338" t="s">
        <v>166</v>
      </c>
      <c r="AC338">
        <v>6</v>
      </c>
      <c r="AE338" t="s">
        <v>177</v>
      </c>
      <c r="AG338" t="s">
        <v>171</v>
      </c>
    </row>
    <row r="339" spans="1:33" ht="12.95" customHeight="1" x14ac:dyDescent="0.2">
      <c r="A339" s="86" t="s">
        <v>337</v>
      </c>
      <c r="B339" s="87" t="str">
        <f>IF(INT(E339)=E339,"I","II")</f>
        <v>II</v>
      </c>
      <c r="C339" s="191">
        <v>45368.451999999997</v>
      </c>
      <c r="D339" s="191"/>
      <c r="E339" s="86">
        <f t="shared" si="57"/>
        <v>728.00903514627907</v>
      </c>
      <c r="F339" s="86">
        <f t="shared" si="63"/>
        <v>728</v>
      </c>
      <c r="G339" s="86">
        <f t="shared" si="58"/>
        <v>2.9866799995943438E-2</v>
      </c>
      <c r="H339" s="86"/>
      <c r="I339" s="86"/>
      <c r="J339" s="86">
        <f>G339</f>
        <v>2.9866799995943438E-2</v>
      </c>
      <c r="K339" s="86"/>
      <c r="L339" s="86"/>
      <c r="M339" s="86"/>
      <c r="N339" s="86"/>
      <c r="O339" s="86">
        <f ca="1">+C$11+C$12*F339</f>
        <v>4.4262001747488885E-2</v>
      </c>
      <c r="P339" s="88">
        <f t="shared" si="59"/>
        <v>2.3156031065199142E-2</v>
      </c>
      <c r="Q339" s="89">
        <f t="shared" si="60"/>
        <v>30349.951999999997</v>
      </c>
      <c r="R339" s="86">
        <f t="shared" si="61"/>
        <v>4.5034419641842952E-5</v>
      </c>
      <c r="S339" s="5">
        <f>S$17</f>
        <v>1</v>
      </c>
      <c r="T339">
        <f t="shared" si="62"/>
        <v>4.5034419641842952E-5</v>
      </c>
    </row>
    <row r="340" spans="1:33" ht="12.95" customHeight="1" x14ac:dyDescent="0.2">
      <c r="A340" s="19" t="s">
        <v>202</v>
      </c>
      <c r="C340" s="192">
        <v>45401.506000000001</v>
      </c>
      <c r="D340" s="192"/>
      <c r="E340">
        <f t="shared" si="57"/>
        <v>738.00835630327549</v>
      </c>
      <c r="F340">
        <f t="shared" si="63"/>
        <v>738</v>
      </c>
      <c r="G340">
        <f t="shared" si="58"/>
        <v>2.7622800000244752E-2</v>
      </c>
      <c r="I340" s="19">
        <f t="shared" ref="I340:I370" si="68">G340</f>
        <v>2.7622800000244752E-2</v>
      </c>
      <c r="P340" s="14">
        <f t="shared" si="59"/>
        <v>2.3631219163330788E-2</v>
      </c>
      <c r="Q340" s="13">
        <f t="shared" si="60"/>
        <v>30383.006000000001</v>
      </c>
      <c r="R340">
        <f t="shared" si="61"/>
        <v>1.5932717577618774E-5</v>
      </c>
      <c r="S340" s="5">
        <f t="shared" ref="S340:S370" si="69">S$16</f>
        <v>0.1</v>
      </c>
      <c r="T340">
        <f t="shared" si="62"/>
        <v>1.5932717577618775E-6</v>
      </c>
      <c r="AB340" t="s">
        <v>166</v>
      </c>
      <c r="AC340">
        <v>6</v>
      </c>
      <c r="AE340" t="s">
        <v>177</v>
      </c>
      <c r="AG340" t="s">
        <v>171</v>
      </c>
    </row>
    <row r="341" spans="1:33" ht="12.95" customHeight="1" x14ac:dyDescent="0.2">
      <c r="A341" s="19" t="s">
        <v>237</v>
      </c>
      <c r="C341" s="192">
        <v>45561.794000000002</v>
      </c>
      <c r="D341" s="192"/>
      <c r="E341">
        <f t="shared" ref="E341:E404" si="70">(C341-C$7)/C$8</f>
        <v>786.49783381318264</v>
      </c>
      <c r="F341">
        <f t="shared" si="63"/>
        <v>786.5</v>
      </c>
      <c r="G341">
        <f t="shared" ref="G341:G404" si="71">C341-(C$7+C$8*F341)</f>
        <v>-7.1605999983148649E-3</v>
      </c>
      <c r="I341" s="19">
        <f t="shared" si="68"/>
        <v>-7.1605999983148649E-3</v>
      </c>
      <c r="P341" s="14">
        <f t="shared" ref="P341:P404" si="72">+D$11+D$12*F341+D$13*F341^2</f>
        <v>2.6006658455684478E-2</v>
      </c>
      <c r="Q341" s="13">
        <f t="shared" ref="Q341:Q404" si="73">+C341-15018.5</f>
        <v>30543.294000000002</v>
      </c>
      <c r="R341">
        <f t="shared" ref="R341:R404" si="74">+(P341-G341)^2</f>
        <v>1.1000670333543908E-3</v>
      </c>
      <c r="S341" s="5">
        <f t="shared" si="69"/>
        <v>0.1</v>
      </c>
      <c r="T341">
        <f t="shared" ref="T341:T404" si="75">S341*R341</f>
        <v>1.1000670333543909E-4</v>
      </c>
    </row>
    <row r="342" spans="1:33" ht="12.95" customHeight="1" x14ac:dyDescent="0.2">
      <c r="A342" s="19" t="s">
        <v>204</v>
      </c>
      <c r="C342" s="192">
        <v>45649.411999999997</v>
      </c>
      <c r="D342" s="192"/>
      <c r="E342">
        <f t="shared" si="70"/>
        <v>813.0035674954471</v>
      </c>
      <c r="F342">
        <f t="shared" ref="F342:F405" si="76">+ROUND(2*E342,0)/2</f>
        <v>813</v>
      </c>
      <c r="G342">
        <f t="shared" si="71"/>
        <v>1.179279999632854E-2</v>
      </c>
      <c r="I342" s="19">
        <f t="shared" si="68"/>
        <v>1.179279999632854E-2</v>
      </c>
      <c r="P342" s="14">
        <f t="shared" si="72"/>
        <v>2.7354158352801937E-2</v>
      </c>
      <c r="Q342" s="13">
        <f t="shared" si="73"/>
        <v>30630.911999999997</v>
      </c>
      <c r="R342">
        <f t="shared" si="74"/>
        <v>2.4215587389858441E-4</v>
      </c>
      <c r="S342" s="5">
        <f t="shared" si="69"/>
        <v>0.1</v>
      </c>
      <c r="T342">
        <f t="shared" si="75"/>
        <v>2.4215587389858444E-5</v>
      </c>
      <c r="AB342" t="s">
        <v>166</v>
      </c>
      <c r="AC342">
        <v>10</v>
      </c>
      <c r="AE342" t="s">
        <v>203</v>
      </c>
      <c r="AG342" t="s">
        <v>171</v>
      </c>
    </row>
    <row r="343" spans="1:33" ht="12.95" customHeight="1" x14ac:dyDescent="0.2">
      <c r="A343" s="19" t="s">
        <v>204</v>
      </c>
      <c r="C343" s="192">
        <v>45659.357000000004</v>
      </c>
      <c r="D343" s="192"/>
      <c r="E343">
        <f t="shared" si="70"/>
        <v>816.01207626613711</v>
      </c>
      <c r="F343">
        <f t="shared" si="76"/>
        <v>816</v>
      </c>
      <c r="G343">
        <f t="shared" si="71"/>
        <v>3.9919600007124245E-2</v>
      </c>
      <c r="I343" s="19">
        <f t="shared" si="68"/>
        <v>3.9919600007124245E-2</v>
      </c>
      <c r="P343" s="14">
        <f t="shared" si="72"/>
        <v>2.7508913200085132E-2</v>
      </c>
      <c r="Q343" s="13">
        <f t="shared" si="73"/>
        <v>30640.857000000004</v>
      </c>
      <c r="R343">
        <f t="shared" si="74"/>
        <v>1.5402514702241471E-4</v>
      </c>
      <c r="S343" s="5">
        <f t="shared" si="69"/>
        <v>0.1</v>
      </c>
      <c r="T343">
        <f t="shared" si="75"/>
        <v>1.5402514702241473E-5</v>
      </c>
      <c r="AB343" t="s">
        <v>166</v>
      </c>
      <c r="AC343">
        <v>6</v>
      </c>
      <c r="AE343" t="s">
        <v>177</v>
      </c>
      <c r="AG343" t="s">
        <v>171</v>
      </c>
    </row>
    <row r="344" spans="1:33" ht="12.95" customHeight="1" x14ac:dyDescent="0.2">
      <c r="A344" s="19" t="s">
        <v>200</v>
      </c>
      <c r="C344" s="192">
        <v>45672.565000000002</v>
      </c>
      <c r="D344" s="192"/>
      <c r="E344">
        <f t="shared" si="70"/>
        <v>820.00769052890655</v>
      </c>
      <c r="F344">
        <f t="shared" si="76"/>
        <v>820</v>
      </c>
      <c r="G344">
        <f t="shared" si="71"/>
        <v>2.5422000006074086E-2</v>
      </c>
      <c r="I344" s="19">
        <f t="shared" si="68"/>
        <v>2.5422000006074086E-2</v>
      </c>
      <c r="P344" s="14">
        <f t="shared" si="72"/>
        <v>2.7715951474376062E-2</v>
      </c>
      <c r="Q344" s="13">
        <f t="shared" si="73"/>
        <v>30654.065000000002</v>
      </c>
      <c r="R344">
        <f t="shared" si="74"/>
        <v>5.2622133389247915E-6</v>
      </c>
      <c r="S344" s="5">
        <f t="shared" si="69"/>
        <v>0.1</v>
      </c>
      <c r="T344">
        <f t="shared" si="75"/>
        <v>5.2622133389247915E-7</v>
      </c>
      <c r="AB344" t="s">
        <v>166</v>
      </c>
      <c r="AG344" t="s">
        <v>168</v>
      </c>
    </row>
    <row r="345" spans="1:33" ht="12.95" customHeight="1" x14ac:dyDescent="0.2">
      <c r="A345" s="19" t="s">
        <v>200</v>
      </c>
      <c r="C345" s="192">
        <v>45672.565000000002</v>
      </c>
      <c r="D345" s="192"/>
      <c r="E345">
        <f t="shared" si="70"/>
        <v>820.00769052890655</v>
      </c>
      <c r="F345">
        <f t="shared" si="76"/>
        <v>820</v>
      </c>
      <c r="G345">
        <f t="shared" si="71"/>
        <v>2.5422000006074086E-2</v>
      </c>
      <c r="I345" s="19">
        <f t="shared" si="68"/>
        <v>2.5422000006074086E-2</v>
      </c>
      <c r="P345" s="14">
        <f t="shared" si="72"/>
        <v>2.7715951474376062E-2</v>
      </c>
      <c r="Q345" s="13">
        <f t="shared" si="73"/>
        <v>30654.065000000002</v>
      </c>
      <c r="R345">
        <f t="shared" si="74"/>
        <v>5.2622133389247915E-6</v>
      </c>
      <c r="S345" s="5">
        <f t="shared" si="69"/>
        <v>0.1</v>
      </c>
      <c r="T345">
        <f t="shared" si="75"/>
        <v>5.2622133389247915E-7</v>
      </c>
      <c r="AB345" t="s">
        <v>166</v>
      </c>
      <c r="AG345" t="s">
        <v>168</v>
      </c>
    </row>
    <row r="346" spans="1:33" ht="12.95" customHeight="1" x14ac:dyDescent="0.2">
      <c r="A346" s="19" t="s">
        <v>200</v>
      </c>
      <c r="C346" s="192">
        <v>45672.565000000002</v>
      </c>
      <c r="D346" s="192"/>
      <c r="E346">
        <f t="shared" si="70"/>
        <v>820.00769052890655</v>
      </c>
      <c r="F346">
        <f t="shared" si="76"/>
        <v>820</v>
      </c>
      <c r="G346">
        <f t="shared" si="71"/>
        <v>2.5422000006074086E-2</v>
      </c>
      <c r="I346" s="19">
        <f t="shared" si="68"/>
        <v>2.5422000006074086E-2</v>
      </c>
      <c r="P346" s="14">
        <f t="shared" si="72"/>
        <v>2.7715951474376062E-2</v>
      </c>
      <c r="Q346" s="13">
        <f t="shared" si="73"/>
        <v>30654.065000000002</v>
      </c>
      <c r="R346">
        <f t="shared" si="74"/>
        <v>5.2622133389247915E-6</v>
      </c>
      <c r="S346" s="5">
        <f t="shared" si="69"/>
        <v>0.1</v>
      </c>
      <c r="T346">
        <f t="shared" si="75"/>
        <v>5.2622133389247915E-7</v>
      </c>
      <c r="AB346" t="s">
        <v>166</v>
      </c>
      <c r="AG346" t="s">
        <v>168</v>
      </c>
    </row>
    <row r="347" spans="1:33" ht="12.95" customHeight="1" x14ac:dyDescent="0.2">
      <c r="A347" s="19" t="s">
        <v>200</v>
      </c>
      <c r="C347" s="192">
        <v>45672.578000000001</v>
      </c>
      <c r="D347" s="192"/>
      <c r="E347">
        <f t="shared" si="70"/>
        <v>820.01162322010975</v>
      </c>
      <c r="F347">
        <f t="shared" si="76"/>
        <v>820</v>
      </c>
      <c r="G347">
        <f t="shared" si="71"/>
        <v>3.8422000005084556E-2</v>
      </c>
      <c r="I347" s="19">
        <f t="shared" si="68"/>
        <v>3.8422000005084556E-2</v>
      </c>
      <c r="P347" s="14">
        <f t="shared" si="72"/>
        <v>2.7715951474376062E-2</v>
      </c>
      <c r="Q347" s="13">
        <f t="shared" si="73"/>
        <v>30654.078000000001</v>
      </c>
      <c r="R347">
        <f t="shared" si="74"/>
        <v>1.1461947514188549E-4</v>
      </c>
      <c r="S347" s="5">
        <f t="shared" si="69"/>
        <v>0.1</v>
      </c>
      <c r="T347">
        <f t="shared" si="75"/>
        <v>1.146194751418855E-5</v>
      </c>
      <c r="AB347" t="s">
        <v>166</v>
      </c>
      <c r="AG347" t="s">
        <v>168</v>
      </c>
    </row>
    <row r="348" spans="1:33" ht="12.95" customHeight="1" x14ac:dyDescent="0.2">
      <c r="A348" s="19" t="s">
        <v>205</v>
      </c>
      <c r="C348" s="192">
        <v>45702.315000000002</v>
      </c>
      <c r="D348" s="192"/>
      <c r="E348">
        <f t="shared" si="70"/>
        <v>829.00750309079353</v>
      </c>
      <c r="F348">
        <f t="shared" si="76"/>
        <v>829</v>
      </c>
      <c r="G348">
        <f t="shared" si="71"/>
        <v>2.4802400002954528E-2</v>
      </c>
      <c r="I348" s="19">
        <f t="shared" si="68"/>
        <v>2.4802400002954528E-2</v>
      </c>
      <c r="P348" s="14">
        <f t="shared" si="72"/>
        <v>2.8184706231382826E-2</v>
      </c>
      <c r="Q348" s="13">
        <f t="shared" si="73"/>
        <v>30683.815000000002</v>
      </c>
      <c r="R348">
        <f t="shared" si="74"/>
        <v>1.1439995422864863E-5</v>
      </c>
      <c r="S348" s="5">
        <f t="shared" si="69"/>
        <v>0.1</v>
      </c>
      <c r="T348">
        <f t="shared" si="75"/>
        <v>1.1439995422864865E-6</v>
      </c>
      <c r="AB348" t="s">
        <v>166</v>
      </c>
      <c r="AC348">
        <v>6</v>
      </c>
      <c r="AE348" t="s">
        <v>177</v>
      </c>
      <c r="AG348" t="s">
        <v>171</v>
      </c>
    </row>
    <row r="349" spans="1:33" ht="12.95" customHeight="1" x14ac:dyDescent="0.2">
      <c r="A349" s="19" t="s">
        <v>237</v>
      </c>
      <c r="C349" s="192">
        <v>45819.652000000002</v>
      </c>
      <c r="D349" s="192"/>
      <c r="E349">
        <f t="shared" si="70"/>
        <v>864.50367137899934</v>
      </c>
      <c r="F349">
        <f t="shared" si="76"/>
        <v>864.5</v>
      </c>
      <c r="G349">
        <f t="shared" si="71"/>
        <v>1.213619999907678E-2</v>
      </c>
      <c r="I349" s="19">
        <f t="shared" si="68"/>
        <v>1.213619999907678E-2</v>
      </c>
      <c r="P349" s="14">
        <f t="shared" si="72"/>
        <v>3.0073091202879355E-2</v>
      </c>
      <c r="Q349" s="13">
        <f t="shared" si="73"/>
        <v>30801.152000000002</v>
      </c>
      <c r="R349">
        <f t="shared" si="74"/>
        <v>3.2173206605705021E-4</v>
      </c>
      <c r="S349" s="5">
        <f t="shared" si="69"/>
        <v>0.1</v>
      </c>
      <c r="T349">
        <f t="shared" si="75"/>
        <v>3.2173206605705023E-5</v>
      </c>
    </row>
    <row r="350" spans="1:33" ht="12.95" customHeight="1" x14ac:dyDescent="0.2">
      <c r="A350" s="19" t="s">
        <v>237</v>
      </c>
      <c r="C350" s="192">
        <v>45875.839999999997</v>
      </c>
      <c r="D350" s="192"/>
      <c r="E350">
        <f t="shared" si="70"/>
        <v>881.50136778999956</v>
      </c>
      <c r="F350">
        <f t="shared" si="76"/>
        <v>881.5</v>
      </c>
      <c r="G350">
        <f t="shared" si="71"/>
        <v>4.5213999983388931E-3</v>
      </c>
      <c r="I350" s="19">
        <f t="shared" si="68"/>
        <v>4.5213999983388931E-3</v>
      </c>
      <c r="P350" s="14">
        <f t="shared" si="72"/>
        <v>3.099965221497105E-2</v>
      </c>
      <c r="Q350" s="13">
        <f t="shared" si="73"/>
        <v>30857.339999999997</v>
      </c>
      <c r="R350">
        <f t="shared" si="74"/>
        <v>7.0109784044758579E-4</v>
      </c>
      <c r="S350" s="5">
        <f t="shared" si="69"/>
        <v>0.1</v>
      </c>
      <c r="T350">
        <f t="shared" si="75"/>
        <v>7.0109784044758577E-5</v>
      </c>
    </row>
    <row r="351" spans="1:33" ht="12.95" customHeight="1" x14ac:dyDescent="0.2">
      <c r="A351" s="19" t="s">
        <v>237</v>
      </c>
      <c r="C351" s="192">
        <v>45885.752</v>
      </c>
      <c r="D351" s="192"/>
      <c r="E351">
        <f t="shared" si="70"/>
        <v>884.49989357532593</v>
      </c>
      <c r="F351">
        <f t="shared" si="76"/>
        <v>884.5</v>
      </c>
      <c r="G351">
        <f t="shared" si="71"/>
        <v>-3.5180000122636557E-4</v>
      </c>
      <c r="I351" s="19">
        <f t="shared" si="68"/>
        <v>-3.5180000122636557E-4</v>
      </c>
      <c r="P351" s="14">
        <f t="shared" si="72"/>
        <v>3.1164659720196494E-2</v>
      </c>
      <c r="Q351" s="13">
        <f t="shared" si="73"/>
        <v>30867.252</v>
      </c>
      <c r="R351">
        <f t="shared" si="74"/>
        <v>9.9328723337206975E-4</v>
      </c>
      <c r="S351" s="5">
        <f t="shared" si="69"/>
        <v>0.1</v>
      </c>
      <c r="T351">
        <f t="shared" si="75"/>
        <v>9.932872333720698E-5</v>
      </c>
    </row>
    <row r="352" spans="1:33" ht="12.95" customHeight="1" x14ac:dyDescent="0.2">
      <c r="A352" s="19" t="s">
        <v>206</v>
      </c>
      <c r="C352" s="192">
        <v>46059.345999999998</v>
      </c>
      <c r="D352" s="192"/>
      <c r="E352">
        <f t="shared" si="70"/>
        <v>937.01463178938229</v>
      </c>
      <c r="F352">
        <f t="shared" si="76"/>
        <v>937</v>
      </c>
      <c r="G352">
        <f t="shared" si="71"/>
        <v>4.8367199997301213E-2</v>
      </c>
      <c r="I352" s="19">
        <f t="shared" si="68"/>
        <v>4.8367199997301213E-2</v>
      </c>
      <c r="P352" s="14">
        <f t="shared" si="72"/>
        <v>3.4124976419498722E-2</v>
      </c>
      <c r="Q352" s="13">
        <f t="shared" si="73"/>
        <v>31040.845999999998</v>
      </c>
      <c r="R352">
        <f t="shared" si="74"/>
        <v>2.0284093244011322E-4</v>
      </c>
      <c r="S352" s="5">
        <f t="shared" si="69"/>
        <v>0.1</v>
      </c>
      <c r="T352">
        <f t="shared" si="75"/>
        <v>2.0284093244011322E-5</v>
      </c>
      <c r="AB352" t="s">
        <v>166</v>
      </c>
      <c r="AG352" t="s">
        <v>168</v>
      </c>
    </row>
    <row r="353" spans="1:33" ht="12.95" customHeight="1" x14ac:dyDescent="0.2">
      <c r="A353" s="19" t="s">
        <v>237</v>
      </c>
      <c r="C353" s="192">
        <v>46105.618999999999</v>
      </c>
      <c r="D353" s="192"/>
      <c r="E353">
        <f t="shared" si="70"/>
        <v>951.01289487093538</v>
      </c>
      <c r="F353">
        <f t="shared" si="76"/>
        <v>951</v>
      </c>
      <c r="G353">
        <f t="shared" si="71"/>
        <v>4.2625599999155384E-2</v>
      </c>
      <c r="I353" s="19">
        <f t="shared" si="68"/>
        <v>4.2625599999155384E-2</v>
      </c>
      <c r="P353" s="14">
        <f t="shared" si="72"/>
        <v>3.4937618596597893E-2</v>
      </c>
      <c r="Q353" s="13">
        <f t="shared" si="73"/>
        <v>31087.118999999999</v>
      </c>
      <c r="R353">
        <f t="shared" si="74"/>
        <v>5.910505804606984E-5</v>
      </c>
      <c r="S353" s="5">
        <f t="shared" si="69"/>
        <v>0.1</v>
      </c>
      <c r="T353">
        <f t="shared" si="75"/>
        <v>5.9105058046069845E-6</v>
      </c>
    </row>
    <row r="354" spans="1:33" ht="12.95" customHeight="1" x14ac:dyDescent="0.2">
      <c r="A354" s="19" t="s">
        <v>207</v>
      </c>
      <c r="C354" s="192">
        <v>46373.36</v>
      </c>
      <c r="D354" s="192"/>
      <c r="E354">
        <f t="shared" si="70"/>
        <v>1032.0084852955467</v>
      </c>
      <c r="F354">
        <f t="shared" si="76"/>
        <v>1032</v>
      </c>
      <c r="G354">
        <f t="shared" si="71"/>
        <v>2.8049200001987629E-2</v>
      </c>
      <c r="I354" s="19">
        <f t="shared" si="68"/>
        <v>2.8049200001987629E-2</v>
      </c>
      <c r="P354" s="14">
        <f t="shared" si="72"/>
        <v>3.9831290747784368E-2</v>
      </c>
      <c r="Q354" s="13">
        <f t="shared" si="73"/>
        <v>31354.86</v>
      </c>
      <c r="R354">
        <f t="shared" si="74"/>
        <v>1.3881766234218916E-4</v>
      </c>
      <c r="S354" s="5">
        <f t="shared" si="69"/>
        <v>0.1</v>
      </c>
      <c r="T354">
        <f t="shared" si="75"/>
        <v>1.3881766234218916E-5</v>
      </c>
      <c r="AB354" t="s">
        <v>166</v>
      </c>
      <c r="AC354">
        <v>6</v>
      </c>
      <c r="AE354" t="s">
        <v>177</v>
      </c>
      <c r="AG354" t="s">
        <v>171</v>
      </c>
    </row>
    <row r="355" spans="1:33" ht="12.95" customHeight="1" x14ac:dyDescent="0.2">
      <c r="A355" s="19" t="s">
        <v>237</v>
      </c>
      <c r="C355" s="192">
        <v>46442.803</v>
      </c>
      <c r="D355" s="192"/>
      <c r="E355">
        <f t="shared" si="70"/>
        <v>1053.0160141605925</v>
      </c>
      <c r="F355">
        <f t="shared" si="76"/>
        <v>1053</v>
      </c>
      <c r="G355">
        <f t="shared" si="71"/>
        <v>5.2936799998860806E-2</v>
      </c>
      <c r="I355" s="19">
        <f t="shared" si="68"/>
        <v>5.2936799998860806E-2</v>
      </c>
      <c r="P355" s="14">
        <f t="shared" si="72"/>
        <v>4.1153454125129191E-2</v>
      </c>
      <c r="Q355" s="13">
        <f t="shared" si="73"/>
        <v>31424.303</v>
      </c>
      <c r="R355">
        <f t="shared" si="74"/>
        <v>1.3884723997998789E-4</v>
      </c>
      <c r="S355" s="5">
        <f t="shared" si="69"/>
        <v>0.1</v>
      </c>
      <c r="T355">
        <f t="shared" si="75"/>
        <v>1.388472399799879E-5</v>
      </c>
    </row>
    <row r="356" spans="1:33" ht="12.95" customHeight="1" x14ac:dyDescent="0.2">
      <c r="A356" s="125" t="s">
        <v>1167</v>
      </c>
      <c r="B356" s="71" t="s">
        <v>236</v>
      </c>
      <c r="C356" s="189">
        <v>46561.794000000002</v>
      </c>
      <c r="D356" s="189" t="s">
        <v>370</v>
      </c>
      <c r="E356">
        <f t="shared" si="70"/>
        <v>1089.012541775769</v>
      </c>
      <c r="F356">
        <f t="shared" si="76"/>
        <v>1089</v>
      </c>
      <c r="G356">
        <f t="shared" si="71"/>
        <v>4.1458400002738927E-2</v>
      </c>
      <c r="I356">
        <f t="shared" si="68"/>
        <v>4.1458400002738927E-2</v>
      </c>
      <c r="O356">
        <f ca="1">+C$11+C$12*F356</f>
        <v>8.4627386408608896E-2</v>
      </c>
      <c r="P356" s="14">
        <f t="shared" si="72"/>
        <v>4.347120836765514E-2</v>
      </c>
      <c r="Q356" s="13">
        <f t="shared" si="73"/>
        <v>31543.294000000002</v>
      </c>
      <c r="R356">
        <f t="shared" si="74"/>
        <v>4.0513975138766796E-6</v>
      </c>
      <c r="S356" s="5">
        <f t="shared" si="69"/>
        <v>0.1</v>
      </c>
      <c r="T356">
        <f t="shared" si="75"/>
        <v>4.0513975138766796E-7</v>
      </c>
    </row>
    <row r="357" spans="1:33" ht="12.95" customHeight="1" x14ac:dyDescent="0.2">
      <c r="A357" s="19" t="s">
        <v>237</v>
      </c>
      <c r="C357" s="192">
        <v>46756.815999999999</v>
      </c>
      <c r="D357" s="192"/>
      <c r="E357">
        <f t="shared" si="70"/>
        <v>1148.0095651520478</v>
      </c>
      <c r="F357">
        <f t="shared" si="76"/>
        <v>1148</v>
      </c>
      <c r="G357">
        <f t="shared" si="71"/>
        <v>3.1618799999705516E-2</v>
      </c>
      <c r="I357" s="19">
        <f t="shared" si="68"/>
        <v>3.1618799999705516E-2</v>
      </c>
      <c r="P357" s="14">
        <f t="shared" si="72"/>
        <v>4.7409570353772912E-2</v>
      </c>
      <c r="Q357" s="13">
        <f t="shared" si="73"/>
        <v>31738.315999999999</v>
      </c>
      <c r="R357">
        <f t="shared" si="74"/>
        <v>2.4934842837489376E-4</v>
      </c>
      <c r="S357" s="5">
        <f t="shared" si="69"/>
        <v>0.1</v>
      </c>
      <c r="T357">
        <f t="shared" si="75"/>
        <v>2.4934842837489378E-5</v>
      </c>
    </row>
    <row r="358" spans="1:33" ht="12.95" customHeight="1" x14ac:dyDescent="0.2">
      <c r="A358" s="19" t="s">
        <v>208</v>
      </c>
      <c r="C358" s="192">
        <v>46763.453999999998</v>
      </c>
      <c r="D358" s="192"/>
      <c r="E358">
        <f t="shared" si="70"/>
        <v>1150.0176577835032</v>
      </c>
      <c r="F358">
        <f t="shared" si="76"/>
        <v>1150</v>
      </c>
      <c r="G358">
        <f t="shared" si="71"/>
        <v>5.836999999883119E-2</v>
      </c>
      <c r="I358" s="19">
        <f t="shared" si="68"/>
        <v>5.836999999883119E-2</v>
      </c>
      <c r="P358" s="14">
        <f t="shared" si="72"/>
        <v>4.754611751796349E-2</v>
      </c>
      <c r="Q358" s="13">
        <f t="shared" si="73"/>
        <v>31744.953999999998</v>
      </c>
      <c r="R358">
        <f t="shared" si="74"/>
        <v>1.1715643195963472E-4</v>
      </c>
      <c r="S358" s="5">
        <f t="shared" si="69"/>
        <v>0.1</v>
      </c>
      <c r="T358">
        <f t="shared" si="75"/>
        <v>1.1715643195963472E-5</v>
      </c>
      <c r="AB358" t="s">
        <v>166</v>
      </c>
      <c r="AC358">
        <v>6</v>
      </c>
      <c r="AE358" t="s">
        <v>177</v>
      </c>
      <c r="AG358" t="s">
        <v>171</v>
      </c>
    </row>
    <row r="359" spans="1:33" ht="12.95" customHeight="1" x14ac:dyDescent="0.2">
      <c r="A359" s="19" t="s">
        <v>237</v>
      </c>
      <c r="C359" s="192">
        <v>46809.726999999999</v>
      </c>
      <c r="D359" s="192"/>
      <c r="E359">
        <f t="shared" si="70"/>
        <v>1164.0159208650562</v>
      </c>
      <c r="F359">
        <f t="shared" si="76"/>
        <v>1164</v>
      </c>
      <c r="G359">
        <f t="shared" si="71"/>
        <v>5.262840000068536E-2</v>
      </c>
      <c r="I359" s="19">
        <f t="shared" si="68"/>
        <v>5.262840000068536E-2</v>
      </c>
      <c r="P359" s="14">
        <f t="shared" si="72"/>
        <v>4.8507535490604201E-2</v>
      </c>
      <c r="Q359" s="13">
        <f t="shared" si="73"/>
        <v>31791.226999999999</v>
      </c>
      <c r="R359">
        <f t="shared" si="74"/>
        <v>1.6981524310446437E-5</v>
      </c>
      <c r="S359" s="5">
        <f t="shared" si="69"/>
        <v>0.1</v>
      </c>
      <c r="T359">
        <f t="shared" si="75"/>
        <v>1.6981524310446437E-6</v>
      </c>
    </row>
    <row r="360" spans="1:33" ht="12.95" customHeight="1" x14ac:dyDescent="0.2">
      <c r="A360" s="125" t="s">
        <v>1167</v>
      </c>
      <c r="B360" s="71" t="s">
        <v>236</v>
      </c>
      <c r="C360" s="189">
        <v>46819.652000000002</v>
      </c>
      <c r="D360" s="189" t="s">
        <v>370</v>
      </c>
      <c r="E360">
        <f t="shared" si="70"/>
        <v>1167.0183793415858</v>
      </c>
      <c r="F360">
        <f t="shared" si="76"/>
        <v>1167</v>
      </c>
      <c r="G360">
        <f t="shared" si="71"/>
        <v>6.0755200000130571E-2</v>
      </c>
      <c r="I360">
        <f t="shared" si="68"/>
        <v>6.0755200000130571E-2</v>
      </c>
      <c r="O360">
        <f ca="1">+C$11+C$12*F360</f>
        <v>9.3348993066690228E-2</v>
      </c>
      <c r="P360" s="14">
        <f t="shared" si="72"/>
        <v>4.8714825855226511E-2</v>
      </c>
      <c r="Q360" s="13">
        <f t="shared" si="73"/>
        <v>31801.152000000002</v>
      </c>
      <c r="R360">
        <f t="shared" si="74"/>
        <v>1.4497060954927419E-4</v>
      </c>
      <c r="S360" s="5">
        <f t="shared" si="69"/>
        <v>0.1</v>
      </c>
      <c r="T360">
        <f t="shared" si="75"/>
        <v>1.4497060954927419E-5</v>
      </c>
    </row>
    <row r="361" spans="1:33" ht="12.95" customHeight="1" x14ac:dyDescent="0.2">
      <c r="A361" s="125" t="s">
        <v>1167</v>
      </c>
      <c r="B361" s="71" t="s">
        <v>236</v>
      </c>
      <c r="C361" s="189">
        <v>46875.839999999997</v>
      </c>
      <c r="D361" s="189" t="s">
        <v>370</v>
      </c>
      <c r="E361">
        <f t="shared" si="70"/>
        <v>1184.0160757525859</v>
      </c>
      <c r="F361">
        <f t="shared" si="76"/>
        <v>1184</v>
      </c>
      <c r="G361">
        <f t="shared" si="71"/>
        <v>5.3140399999392685E-2</v>
      </c>
      <c r="I361">
        <f t="shared" si="68"/>
        <v>5.3140399999392685E-2</v>
      </c>
      <c r="O361">
        <f ca="1">+C$11+C$12*F361</f>
        <v>9.5249856056272064E-2</v>
      </c>
      <c r="P361" s="14">
        <f t="shared" si="72"/>
        <v>4.9897952772272068E-2</v>
      </c>
      <c r="Q361" s="13">
        <f t="shared" si="73"/>
        <v>31857.339999999997</v>
      </c>
      <c r="R361">
        <f t="shared" si="74"/>
        <v>1.0513464020662175E-5</v>
      </c>
      <c r="S361" s="5">
        <f t="shared" si="69"/>
        <v>0.1</v>
      </c>
      <c r="T361">
        <f t="shared" si="75"/>
        <v>1.0513464020662174E-6</v>
      </c>
    </row>
    <row r="362" spans="1:33" ht="12.95" customHeight="1" x14ac:dyDescent="0.2">
      <c r="A362" s="125" t="s">
        <v>1167</v>
      </c>
      <c r="B362" s="71" t="s">
        <v>236</v>
      </c>
      <c r="C362" s="189">
        <v>46885.762000000002</v>
      </c>
      <c r="D362" s="189" t="s">
        <v>370</v>
      </c>
      <c r="E362">
        <f t="shared" si="70"/>
        <v>1187.0176266849926</v>
      </c>
      <c r="F362">
        <f t="shared" si="76"/>
        <v>1187</v>
      </c>
      <c r="G362">
        <f t="shared" si="71"/>
        <v>5.8267200001864694E-2</v>
      </c>
      <c r="I362">
        <f t="shared" si="68"/>
        <v>5.8267200001864694E-2</v>
      </c>
      <c r="O362">
        <f ca="1">+C$11+C$12*F362</f>
        <v>9.5585302466198258E-2</v>
      </c>
      <c r="P362" s="14">
        <f t="shared" si="72"/>
        <v>5.0108236613665827E-2</v>
      </c>
      <c r="Q362" s="13">
        <f t="shared" si="73"/>
        <v>31867.262000000002</v>
      </c>
      <c r="R362">
        <f t="shared" si="74"/>
        <v>6.6568683569969539E-5</v>
      </c>
      <c r="S362" s="5">
        <f t="shared" si="69"/>
        <v>0.1</v>
      </c>
      <c r="T362">
        <f t="shared" si="75"/>
        <v>6.6568683569969541E-6</v>
      </c>
    </row>
    <row r="363" spans="1:33" ht="12.95" customHeight="1" x14ac:dyDescent="0.2">
      <c r="A363" s="19" t="s">
        <v>209</v>
      </c>
      <c r="C363" s="192">
        <v>46925.442999999999</v>
      </c>
      <c r="D363" s="192"/>
      <c r="E363">
        <f t="shared" si="70"/>
        <v>1199.0217128116549</v>
      </c>
      <c r="F363">
        <f t="shared" si="76"/>
        <v>1199</v>
      </c>
      <c r="G363">
        <f t="shared" si="71"/>
        <v>7.1774399999412708E-2</v>
      </c>
      <c r="I363" s="19">
        <f t="shared" si="68"/>
        <v>7.1774399999412708E-2</v>
      </c>
      <c r="P363" s="14">
        <f t="shared" si="72"/>
        <v>5.0953862194398097E-2</v>
      </c>
      <c r="Q363" s="13">
        <f t="shared" si="73"/>
        <v>31906.942999999999</v>
      </c>
      <c r="R363">
        <f t="shared" si="74"/>
        <v>4.3349479449004264E-4</v>
      </c>
      <c r="S363" s="5">
        <f t="shared" si="69"/>
        <v>0.1</v>
      </c>
      <c r="T363">
        <f t="shared" si="75"/>
        <v>4.3349479449004269E-5</v>
      </c>
      <c r="AB363" t="s">
        <v>166</v>
      </c>
      <c r="AC363">
        <v>6</v>
      </c>
      <c r="AE363" t="s">
        <v>177</v>
      </c>
      <c r="AG363" t="s">
        <v>171</v>
      </c>
    </row>
    <row r="364" spans="1:33" ht="12.95" customHeight="1" x14ac:dyDescent="0.2">
      <c r="A364" s="19" t="s">
        <v>211</v>
      </c>
      <c r="C364" s="192">
        <v>47087.373</v>
      </c>
      <c r="D364" s="192"/>
      <c r="E364">
        <f t="shared" si="70"/>
        <v>1248.0079194720367</v>
      </c>
      <c r="F364">
        <f t="shared" si="76"/>
        <v>1248</v>
      </c>
      <c r="G364">
        <f t="shared" si="71"/>
        <v>2.617879999888828E-2</v>
      </c>
      <c r="I364" s="19">
        <f t="shared" si="68"/>
        <v>2.617879999888828E-2</v>
      </c>
      <c r="P364" s="14">
        <f t="shared" si="72"/>
        <v>5.4481395832970611E-2</v>
      </c>
      <c r="Q364" s="13">
        <f t="shared" si="73"/>
        <v>32068.873</v>
      </c>
      <c r="R364">
        <f t="shared" si="74"/>
        <v>8.0103693094741451E-4</v>
      </c>
      <c r="S364" s="5">
        <f t="shared" si="69"/>
        <v>0.1</v>
      </c>
      <c r="T364">
        <f t="shared" si="75"/>
        <v>8.0103693094741459E-5</v>
      </c>
      <c r="AB364" t="s">
        <v>166</v>
      </c>
      <c r="AC364">
        <v>7</v>
      </c>
      <c r="AE364" t="s">
        <v>210</v>
      </c>
      <c r="AG364" t="s">
        <v>171</v>
      </c>
    </row>
    <row r="365" spans="1:33" ht="12.95" customHeight="1" x14ac:dyDescent="0.2">
      <c r="A365" s="19" t="s">
        <v>237</v>
      </c>
      <c r="C365" s="192">
        <v>47209.714</v>
      </c>
      <c r="D365" s="192"/>
      <c r="E365">
        <f t="shared" si="70"/>
        <v>1285.0178713588875</v>
      </c>
      <c r="F365">
        <f t="shared" si="76"/>
        <v>1285</v>
      </c>
      <c r="G365">
        <f t="shared" si="71"/>
        <v>5.9075999997730833E-2</v>
      </c>
      <c r="I365" s="19">
        <f t="shared" si="68"/>
        <v>5.9075999997730833E-2</v>
      </c>
      <c r="P365" s="14">
        <f t="shared" si="72"/>
        <v>5.7224420708228169E-2</v>
      </c>
      <c r="Q365" s="13">
        <f t="shared" si="73"/>
        <v>32191.214</v>
      </c>
      <c r="R365">
        <f t="shared" si="74"/>
        <v>3.42834586531519E-6</v>
      </c>
      <c r="S365" s="5">
        <f t="shared" si="69"/>
        <v>0.1</v>
      </c>
      <c r="T365">
        <f t="shared" si="75"/>
        <v>3.4283458653151902E-7</v>
      </c>
    </row>
    <row r="366" spans="1:33" ht="12.95" customHeight="1" x14ac:dyDescent="0.2">
      <c r="A366" s="19" t="s">
        <v>212</v>
      </c>
      <c r="C366" s="192">
        <v>47219.648999999998</v>
      </c>
      <c r="D366" s="192"/>
      <c r="E366">
        <f t="shared" si="70"/>
        <v>1288.0233549824952</v>
      </c>
      <c r="F366">
        <f t="shared" si="76"/>
        <v>1288</v>
      </c>
      <c r="G366">
        <f t="shared" si="71"/>
        <v>7.7202799999213312E-2</v>
      </c>
      <c r="I366" s="19">
        <f t="shared" si="68"/>
        <v>7.7202799999213312E-2</v>
      </c>
      <c r="P366" s="14">
        <f t="shared" si="72"/>
        <v>5.7449821607317805E-2</v>
      </c>
      <c r="Q366" s="13">
        <f t="shared" si="73"/>
        <v>32201.148999999998</v>
      </c>
      <c r="R366">
        <f t="shared" si="74"/>
        <v>3.9018015535069082E-4</v>
      </c>
      <c r="S366" s="5">
        <f t="shared" si="69"/>
        <v>0.1</v>
      </c>
      <c r="T366">
        <f t="shared" si="75"/>
        <v>3.9018015535069086E-5</v>
      </c>
      <c r="AB366" t="s">
        <v>166</v>
      </c>
      <c r="AC366">
        <v>4</v>
      </c>
      <c r="AE366" t="s">
        <v>177</v>
      </c>
      <c r="AG366" t="s">
        <v>171</v>
      </c>
    </row>
    <row r="367" spans="1:33" ht="12.95" customHeight="1" x14ac:dyDescent="0.2">
      <c r="A367" s="19" t="s">
        <v>213</v>
      </c>
      <c r="C367" s="192">
        <v>47391.487000000001</v>
      </c>
      <c r="D367" s="192"/>
      <c r="E367">
        <f t="shared" si="70"/>
        <v>1340.0068773693711</v>
      </c>
      <c r="F367">
        <f t="shared" si="76"/>
        <v>1340</v>
      </c>
      <c r="G367">
        <f t="shared" si="71"/>
        <v>2.2733999998308718E-2</v>
      </c>
      <c r="I367" s="19">
        <f t="shared" si="68"/>
        <v>2.2733999998308718E-2</v>
      </c>
      <c r="P367" s="14">
        <f t="shared" si="72"/>
        <v>6.1428115054591351E-2</v>
      </c>
      <c r="Q367" s="13">
        <f t="shared" si="73"/>
        <v>32372.987000000001</v>
      </c>
      <c r="R367">
        <f t="shared" si="74"/>
        <v>1.4972345399888382E-3</v>
      </c>
      <c r="S367" s="5">
        <f t="shared" si="69"/>
        <v>0.1</v>
      </c>
      <c r="T367">
        <f t="shared" si="75"/>
        <v>1.4972345399888383E-4</v>
      </c>
      <c r="AB367" t="s">
        <v>166</v>
      </c>
      <c r="AG367" t="s">
        <v>168</v>
      </c>
    </row>
    <row r="368" spans="1:33" ht="12.95" customHeight="1" x14ac:dyDescent="0.2">
      <c r="A368" s="19" t="s">
        <v>213</v>
      </c>
      <c r="C368" s="192">
        <v>47391.517999999996</v>
      </c>
      <c r="D368" s="192"/>
      <c r="E368">
        <f t="shared" si="70"/>
        <v>1340.0162553253165</v>
      </c>
      <c r="F368">
        <f t="shared" si="76"/>
        <v>1340</v>
      </c>
      <c r="G368">
        <f t="shared" si="71"/>
        <v>5.3733999993710313E-2</v>
      </c>
      <c r="I368" s="19">
        <f t="shared" si="68"/>
        <v>5.3733999993710313E-2</v>
      </c>
      <c r="P368" s="14">
        <f t="shared" si="72"/>
        <v>6.1428115054591351E-2</v>
      </c>
      <c r="Q368" s="13">
        <f t="shared" si="73"/>
        <v>32373.017999999996</v>
      </c>
      <c r="R368">
        <f t="shared" si="74"/>
        <v>5.9199406570076414E-5</v>
      </c>
      <c r="S368" s="5">
        <f t="shared" si="69"/>
        <v>0.1</v>
      </c>
      <c r="T368">
        <f t="shared" si="75"/>
        <v>5.9199406570076414E-6</v>
      </c>
      <c r="AB368" t="s">
        <v>166</v>
      </c>
      <c r="AG368" t="s">
        <v>168</v>
      </c>
    </row>
    <row r="369" spans="1:33" ht="12.95" customHeight="1" x14ac:dyDescent="0.2">
      <c r="A369" s="19" t="s">
        <v>213</v>
      </c>
      <c r="C369" s="192">
        <v>47391.523000000001</v>
      </c>
      <c r="D369" s="192"/>
      <c r="E369">
        <f t="shared" si="70"/>
        <v>1340.0177678988578</v>
      </c>
      <c r="F369">
        <f t="shared" si="76"/>
        <v>1340</v>
      </c>
      <c r="G369">
        <f t="shared" si="71"/>
        <v>5.8733999998366926E-2</v>
      </c>
      <c r="I369" s="19">
        <f t="shared" si="68"/>
        <v>5.8733999998366926E-2</v>
      </c>
      <c r="P369" s="14">
        <f t="shared" si="72"/>
        <v>6.1428115054591351E-2</v>
      </c>
      <c r="Q369" s="13">
        <f t="shared" si="73"/>
        <v>32373.023000000001</v>
      </c>
      <c r="R369">
        <f t="shared" si="74"/>
        <v>7.2582559361751358E-6</v>
      </c>
      <c r="S369" s="5">
        <f t="shared" si="69"/>
        <v>0.1</v>
      </c>
      <c r="T369">
        <f t="shared" si="75"/>
        <v>7.2582559361751358E-7</v>
      </c>
      <c r="AB369" t="s">
        <v>166</v>
      </c>
      <c r="AG369" t="s">
        <v>168</v>
      </c>
    </row>
    <row r="370" spans="1:33" ht="12.95" customHeight="1" x14ac:dyDescent="0.2">
      <c r="A370" s="19" t="s">
        <v>214</v>
      </c>
      <c r="C370" s="192">
        <v>47540.266000000003</v>
      </c>
      <c r="D370" s="192"/>
      <c r="E370">
        <f t="shared" si="70"/>
        <v>1385.0147131053375</v>
      </c>
      <c r="F370">
        <f t="shared" si="76"/>
        <v>1385</v>
      </c>
      <c r="G370">
        <f t="shared" si="71"/>
        <v>4.8636000006808899E-2</v>
      </c>
      <c r="I370" s="19">
        <f t="shared" si="68"/>
        <v>4.8636000006808899E-2</v>
      </c>
      <c r="P370" s="14">
        <f t="shared" si="72"/>
        <v>6.4979756716909143E-2</v>
      </c>
      <c r="Q370" s="13">
        <f t="shared" si="73"/>
        <v>32521.766000000003</v>
      </c>
      <c r="R370">
        <f t="shared" si="74"/>
        <v>2.6711838339894676E-4</v>
      </c>
      <c r="S370" s="5">
        <f t="shared" si="69"/>
        <v>0.1</v>
      </c>
      <c r="T370">
        <f t="shared" si="75"/>
        <v>2.6711838339894679E-5</v>
      </c>
      <c r="AB370" t="s">
        <v>166</v>
      </c>
      <c r="AC370">
        <v>6</v>
      </c>
      <c r="AE370" t="s">
        <v>177</v>
      </c>
      <c r="AG370" t="s">
        <v>171</v>
      </c>
    </row>
    <row r="371" spans="1:33" ht="12.95" customHeight="1" x14ac:dyDescent="0.2">
      <c r="A371" s="26" t="s">
        <v>249</v>
      </c>
      <c r="B371" s="27" t="s">
        <v>236</v>
      </c>
      <c r="C371" s="193">
        <v>47629.542589999997</v>
      </c>
      <c r="D371" s="192">
        <v>9.0000000000000006E-5</v>
      </c>
      <c r="E371">
        <f t="shared" si="70"/>
        <v>1412.0221946570812</v>
      </c>
      <c r="F371">
        <f t="shared" si="76"/>
        <v>1412</v>
      </c>
      <c r="G371">
        <f t="shared" si="71"/>
        <v>7.3367199998756405E-2</v>
      </c>
      <c r="J371">
        <f>G371</f>
        <v>7.3367199998756405E-2</v>
      </c>
      <c r="P371" s="14">
        <f t="shared" si="72"/>
        <v>6.7159236037997463E-2</v>
      </c>
      <c r="Q371" s="13">
        <f t="shared" si="73"/>
        <v>32611.042589999997</v>
      </c>
      <c r="R371">
        <f t="shared" si="74"/>
        <v>3.8538816538081842E-5</v>
      </c>
      <c r="S371" s="5">
        <f>S$17</f>
        <v>1</v>
      </c>
      <c r="T371">
        <f t="shared" si="75"/>
        <v>3.8538816538081842E-5</v>
      </c>
    </row>
    <row r="372" spans="1:33" ht="12.95" customHeight="1" x14ac:dyDescent="0.2">
      <c r="A372" s="125" t="s">
        <v>249</v>
      </c>
      <c r="B372" s="71" t="s">
        <v>236</v>
      </c>
      <c r="C372" s="189">
        <v>47629.542600000001</v>
      </c>
      <c r="D372" s="189" t="s">
        <v>370</v>
      </c>
      <c r="E372">
        <f t="shared" si="70"/>
        <v>1412.0221976822293</v>
      </c>
      <c r="F372">
        <f t="shared" si="76"/>
        <v>1412</v>
      </c>
      <c r="G372">
        <f t="shared" si="71"/>
        <v>7.3377200002141763E-2</v>
      </c>
      <c r="J372">
        <f>G372</f>
        <v>7.3377200002141763E-2</v>
      </c>
      <c r="O372">
        <f ca="1">+C$11+C$12*F372</f>
        <v>0.12074378321066365</v>
      </c>
      <c r="P372" s="14">
        <f t="shared" si="72"/>
        <v>6.7159236037997463E-2</v>
      </c>
      <c r="Q372" s="13">
        <f t="shared" si="73"/>
        <v>32611.042600000001</v>
      </c>
      <c r="R372">
        <f t="shared" si="74"/>
        <v>3.8663075859397085E-5</v>
      </c>
      <c r="S372" s="5">
        <f>S$17</f>
        <v>1</v>
      </c>
      <c r="T372">
        <f t="shared" si="75"/>
        <v>3.8663075859397085E-5</v>
      </c>
    </row>
    <row r="373" spans="1:33" ht="12.95" customHeight="1" x14ac:dyDescent="0.2">
      <c r="A373" s="19" t="s">
        <v>215</v>
      </c>
      <c r="C373" s="192">
        <v>48290.661</v>
      </c>
      <c r="D373" s="192">
        <v>8.9999999999999993E-3</v>
      </c>
      <c r="E373">
        <f t="shared" si="70"/>
        <v>1612.0202373869215</v>
      </c>
      <c r="F373">
        <f t="shared" si="76"/>
        <v>1612</v>
      </c>
      <c r="G373">
        <f t="shared" si="71"/>
        <v>6.6897199998493306E-2</v>
      </c>
      <c r="I373" s="19">
        <f t="shared" ref="I373:I386" si="77">G373</f>
        <v>6.6897199998493306E-2</v>
      </c>
      <c r="P373" s="14">
        <f t="shared" si="72"/>
        <v>8.4436059350520606E-2</v>
      </c>
      <c r="Q373" s="13">
        <f t="shared" si="73"/>
        <v>33272.161</v>
      </c>
      <c r="R373">
        <f t="shared" si="74"/>
        <v>3.0761158737019546E-4</v>
      </c>
      <c r="S373" s="5">
        <f t="shared" ref="S373:S386" si="78">S$16</f>
        <v>0.1</v>
      </c>
      <c r="T373">
        <f t="shared" si="75"/>
        <v>3.0761158737019547E-5</v>
      </c>
      <c r="AB373" t="s">
        <v>166</v>
      </c>
      <c r="AC373">
        <v>5</v>
      </c>
      <c r="AE373" t="s">
        <v>177</v>
      </c>
      <c r="AG373" t="s">
        <v>171</v>
      </c>
    </row>
    <row r="374" spans="1:33" ht="12.95" customHeight="1" x14ac:dyDescent="0.2">
      <c r="A374" s="19" t="s">
        <v>237</v>
      </c>
      <c r="C374" s="192">
        <v>48290.694000000003</v>
      </c>
      <c r="D374" s="192"/>
      <c r="E374">
        <f t="shared" si="70"/>
        <v>1612.0302203722852</v>
      </c>
      <c r="F374">
        <f t="shared" si="76"/>
        <v>1612</v>
      </c>
      <c r="G374">
        <f t="shared" si="71"/>
        <v>9.9897200001578312E-2</v>
      </c>
      <c r="I374" s="19">
        <f t="shared" si="77"/>
        <v>9.9897200001578312E-2</v>
      </c>
      <c r="P374" s="14">
        <f t="shared" si="72"/>
        <v>8.4436059350520606E-2</v>
      </c>
      <c r="Q374" s="13">
        <f t="shared" si="73"/>
        <v>33272.194000000003</v>
      </c>
      <c r="R374">
        <f t="shared" si="74"/>
        <v>2.3904687023178911E-4</v>
      </c>
      <c r="S374" s="5">
        <f t="shared" si="78"/>
        <v>0.1</v>
      </c>
      <c r="T374">
        <f t="shared" si="75"/>
        <v>2.3904687023178914E-5</v>
      </c>
    </row>
    <row r="375" spans="1:33" ht="12.95" customHeight="1" x14ac:dyDescent="0.2">
      <c r="A375" s="19" t="s">
        <v>216</v>
      </c>
      <c r="C375" s="192">
        <v>48330.357000000004</v>
      </c>
      <c r="D375" s="192">
        <v>5.0000000000000001E-3</v>
      </c>
      <c r="E375">
        <f t="shared" si="70"/>
        <v>1624.0288612342054</v>
      </c>
      <c r="F375">
        <f t="shared" si="76"/>
        <v>1624</v>
      </c>
      <c r="G375">
        <f t="shared" si="71"/>
        <v>9.5404400002735201E-2</v>
      </c>
      <c r="I375" s="19">
        <f t="shared" si="77"/>
        <v>9.5404400002735201E-2</v>
      </c>
      <c r="P375" s="14">
        <f t="shared" si="72"/>
        <v>8.5536130456826939E-2</v>
      </c>
      <c r="Q375" s="13">
        <f t="shared" si="73"/>
        <v>33311.857000000004</v>
      </c>
      <c r="R375">
        <f t="shared" si="74"/>
        <v>9.7382743830700454E-5</v>
      </c>
      <c r="S375" s="5">
        <f t="shared" si="78"/>
        <v>0.1</v>
      </c>
      <c r="T375">
        <f t="shared" si="75"/>
        <v>9.7382743830700457E-6</v>
      </c>
      <c r="AB375" t="s">
        <v>166</v>
      </c>
      <c r="AC375">
        <v>12</v>
      </c>
      <c r="AE375" t="s">
        <v>169</v>
      </c>
      <c r="AG375" t="s">
        <v>171</v>
      </c>
    </row>
    <row r="376" spans="1:33" ht="12.95" customHeight="1" x14ac:dyDescent="0.2">
      <c r="A376" s="19" t="s">
        <v>216</v>
      </c>
      <c r="C376" s="192">
        <v>48624.572999999997</v>
      </c>
      <c r="D376" s="192">
        <v>4.0000000000000001E-3</v>
      </c>
      <c r="E376">
        <f t="shared" si="70"/>
        <v>1713.0335285521237</v>
      </c>
      <c r="F376">
        <f t="shared" si="76"/>
        <v>1713</v>
      </c>
      <c r="G376">
        <f t="shared" si="71"/>
        <v>0.11083279999729712</v>
      </c>
      <c r="I376" s="19">
        <f t="shared" si="77"/>
        <v>0.11083279999729712</v>
      </c>
      <c r="P376" s="14">
        <f t="shared" si="72"/>
        <v>9.3919227517754333E-2</v>
      </c>
      <c r="Q376" s="13">
        <f t="shared" si="73"/>
        <v>33606.072999999997</v>
      </c>
      <c r="R376">
        <f t="shared" si="74"/>
        <v>2.8606893402074698E-4</v>
      </c>
      <c r="S376" s="5">
        <f t="shared" si="78"/>
        <v>0.1</v>
      </c>
      <c r="T376">
        <f t="shared" si="75"/>
        <v>2.8606893402074698E-5</v>
      </c>
      <c r="AB376" t="s">
        <v>166</v>
      </c>
      <c r="AC376">
        <v>12</v>
      </c>
      <c r="AE376" t="s">
        <v>203</v>
      </c>
      <c r="AG376" t="s">
        <v>171</v>
      </c>
    </row>
    <row r="377" spans="1:33" ht="12.95" customHeight="1" x14ac:dyDescent="0.2">
      <c r="A377" s="19" t="s">
        <v>216</v>
      </c>
      <c r="C377" s="192">
        <v>48624.582999999999</v>
      </c>
      <c r="D377" s="192">
        <v>8.9999999999999993E-3</v>
      </c>
      <c r="E377">
        <f t="shared" si="70"/>
        <v>1713.036553699204</v>
      </c>
      <c r="F377">
        <f t="shared" si="76"/>
        <v>1713</v>
      </c>
      <c r="G377">
        <f t="shared" si="71"/>
        <v>0.12083279999933438</v>
      </c>
      <c r="I377" s="19">
        <f t="shared" si="77"/>
        <v>0.12083279999933438</v>
      </c>
      <c r="P377" s="14">
        <f t="shared" si="72"/>
        <v>9.3919227517754333E-2</v>
      </c>
      <c r="Q377" s="13">
        <f t="shared" si="73"/>
        <v>33606.082999999999</v>
      </c>
      <c r="R377">
        <f t="shared" si="74"/>
        <v>7.2434038372126296E-4</v>
      </c>
      <c r="S377" s="5">
        <f t="shared" si="78"/>
        <v>0.1</v>
      </c>
      <c r="T377">
        <f t="shared" si="75"/>
        <v>7.2434038372126296E-5</v>
      </c>
      <c r="AB377" t="s">
        <v>166</v>
      </c>
      <c r="AC377">
        <v>4</v>
      </c>
      <c r="AE377" t="s">
        <v>177</v>
      </c>
      <c r="AG377" t="s">
        <v>171</v>
      </c>
    </row>
    <row r="378" spans="1:33" ht="12.95" customHeight="1" x14ac:dyDescent="0.2">
      <c r="A378" s="19" t="s">
        <v>216</v>
      </c>
      <c r="C378" s="192">
        <v>48677.45</v>
      </c>
      <c r="D378" s="192">
        <v>5.0000000000000001E-3</v>
      </c>
      <c r="E378">
        <f t="shared" si="70"/>
        <v>1729.0295987650616</v>
      </c>
      <c r="F378">
        <f t="shared" si="76"/>
        <v>1729</v>
      </c>
      <c r="G378">
        <f t="shared" si="71"/>
        <v>9.7842399998626206E-2</v>
      </c>
      <c r="I378" s="19">
        <f t="shared" si="77"/>
        <v>9.7842399998626206E-2</v>
      </c>
      <c r="P378" s="14">
        <f t="shared" si="72"/>
        <v>9.5468209821485531E-2</v>
      </c>
      <c r="Q378" s="13">
        <f t="shared" si="73"/>
        <v>33658.949999999997</v>
      </c>
      <c r="R378">
        <f t="shared" si="74"/>
        <v>5.6367789972312712E-6</v>
      </c>
      <c r="S378" s="5">
        <f t="shared" si="78"/>
        <v>0.1</v>
      </c>
      <c r="T378">
        <f t="shared" si="75"/>
        <v>5.6367789972312715E-7</v>
      </c>
      <c r="AB378" t="s">
        <v>166</v>
      </c>
      <c r="AC378">
        <v>9</v>
      </c>
      <c r="AE378" t="s">
        <v>169</v>
      </c>
      <c r="AG378" t="s">
        <v>171</v>
      </c>
    </row>
    <row r="379" spans="1:33" ht="12.95" customHeight="1" x14ac:dyDescent="0.2">
      <c r="A379" s="19" t="s">
        <v>216</v>
      </c>
      <c r="C379" s="192">
        <v>48700.603999999999</v>
      </c>
      <c r="D379" s="192">
        <v>1.2E-2</v>
      </c>
      <c r="E379">
        <f t="shared" si="70"/>
        <v>1736.034024313228</v>
      </c>
      <c r="F379">
        <f t="shared" si="76"/>
        <v>1736</v>
      </c>
      <c r="G379">
        <f t="shared" si="71"/>
        <v>0.11247159999766154</v>
      </c>
      <c r="I379" s="19">
        <f t="shared" si="77"/>
        <v>0.11247159999766154</v>
      </c>
      <c r="P379" s="14">
        <f t="shared" si="72"/>
        <v>9.6149905827369625E-2</v>
      </c>
      <c r="Q379" s="13">
        <f t="shared" si="73"/>
        <v>33682.103999999999</v>
      </c>
      <c r="R379">
        <f t="shared" si="74"/>
        <v>2.6639770058854115E-4</v>
      </c>
      <c r="S379" s="5">
        <f t="shared" si="78"/>
        <v>0.1</v>
      </c>
      <c r="T379">
        <f t="shared" si="75"/>
        <v>2.6639770058854116E-5</v>
      </c>
      <c r="AB379" t="s">
        <v>166</v>
      </c>
      <c r="AC379">
        <v>9</v>
      </c>
      <c r="AE379" t="s">
        <v>177</v>
      </c>
      <c r="AG379" t="s">
        <v>171</v>
      </c>
    </row>
    <row r="380" spans="1:33" ht="12.95" customHeight="1" x14ac:dyDescent="0.2">
      <c r="A380" s="19" t="s">
        <v>217</v>
      </c>
      <c r="C380" s="192">
        <v>48882.411999999997</v>
      </c>
      <c r="D380" s="192">
        <v>4.0000000000000001E-3</v>
      </c>
      <c r="E380">
        <f t="shared" si="70"/>
        <v>1791.0336183384888</v>
      </c>
      <c r="F380">
        <f t="shared" si="76"/>
        <v>1791</v>
      </c>
      <c r="G380">
        <f t="shared" si="71"/>
        <v>0.11112959999445593</v>
      </c>
      <c r="I380" s="19">
        <f t="shared" si="77"/>
        <v>0.11112959999445593</v>
      </c>
      <c r="P380" s="14">
        <f t="shared" si="72"/>
        <v>0.10159115336233376</v>
      </c>
      <c r="Q380" s="13">
        <f t="shared" si="73"/>
        <v>33863.911999999997</v>
      </c>
      <c r="R380">
        <f t="shared" si="74"/>
        <v>9.098196415384269E-5</v>
      </c>
      <c r="S380" s="5">
        <f t="shared" si="78"/>
        <v>0.1</v>
      </c>
      <c r="T380">
        <f t="shared" si="75"/>
        <v>9.098196415384269E-6</v>
      </c>
      <c r="AB380" t="s">
        <v>166</v>
      </c>
      <c r="AC380">
        <v>8</v>
      </c>
      <c r="AE380" t="s">
        <v>177</v>
      </c>
      <c r="AG380" t="s">
        <v>171</v>
      </c>
    </row>
    <row r="381" spans="1:33" ht="12.95" customHeight="1" x14ac:dyDescent="0.2">
      <c r="A381" s="19" t="s">
        <v>237</v>
      </c>
      <c r="C381" s="192">
        <v>48885.713000000003</v>
      </c>
      <c r="D381" s="192"/>
      <c r="E381">
        <f t="shared" si="70"/>
        <v>1792.0322193894756</v>
      </c>
      <c r="F381">
        <f t="shared" si="76"/>
        <v>1792</v>
      </c>
      <c r="G381">
        <f t="shared" si="71"/>
        <v>0.1065052000049036</v>
      </c>
      <c r="I381" s="19">
        <f t="shared" si="77"/>
        <v>0.1065052000049036</v>
      </c>
      <c r="P381" s="14">
        <f t="shared" si="72"/>
        <v>0.10169148209152341</v>
      </c>
      <c r="Q381" s="13">
        <f t="shared" si="73"/>
        <v>33867.213000000003</v>
      </c>
      <c r="R381">
        <f t="shared" si="74"/>
        <v>2.3171880149597294E-5</v>
      </c>
      <c r="S381" s="5">
        <f t="shared" si="78"/>
        <v>0.1</v>
      </c>
      <c r="T381">
        <f t="shared" si="75"/>
        <v>2.3171880149597294E-6</v>
      </c>
    </row>
    <row r="382" spans="1:33" ht="12.95" customHeight="1" x14ac:dyDescent="0.2">
      <c r="A382" s="19" t="s">
        <v>218</v>
      </c>
      <c r="C382" s="192">
        <v>49249.355000000003</v>
      </c>
      <c r="D382" s="192">
        <v>6.0000000000000001E-3</v>
      </c>
      <c r="E382">
        <f t="shared" si="70"/>
        <v>1902.0392728224062</v>
      </c>
      <c r="F382">
        <f t="shared" si="76"/>
        <v>1902</v>
      </c>
      <c r="G382">
        <f t="shared" si="71"/>
        <v>0.12982120000378927</v>
      </c>
      <c r="I382" s="19">
        <f t="shared" si="77"/>
        <v>0.12982120000378927</v>
      </c>
      <c r="P382" s="14">
        <f t="shared" si="72"/>
        <v>0.11303222856388261</v>
      </c>
      <c r="Q382" s="13">
        <f t="shared" si="73"/>
        <v>34230.855000000003</v>
      </c>
      <c r="R382">
        <f t="shared" si="74"/>
        <v>2.8186956201000171E-4</v>
      </c>
      <c r="S382" s="5">
        <f t="shared" si="78"/>
        <v>0.1</v>
      </c>
      <c r="T382">
        <f t="shared" si="75"/>
        <v>2.8186956201000172E-5</v>
      </c>
      <c r="AB382" t="s">
        <v>166</v>
      </c>
      <c r="AC382">
        <v>6</v>
      </c>
      <c r="AE382" t="s">
        <v>177</v>
      </c>
      <c r="AG382" t="s">
        <v>171</v>
      </c>
    </row>
    <row r="383" spans="1:33" ht="12.95" customHeight="1" x14ac:dyDescent="0.2">
      <c r="A383" s="19" t="s">
        <v>219</v>
      </c>
      <c r="C383" s="192">
        <v>49401.438999999998</v>
      </c>
      <c r="D383" s="192"/>
      <c r="E383">
        <f t="shared" si="70"/>
        <v>1948.0469196681868</v>
      </c>
      <c r="F383">
        <f t="shared" si="76"/>
        <v>1948</v>
      </c>
      <c r="G383">
        <f t="shared" si="71"/>
        <v>0.1550987999944482</v>
      </c>
      <c r="I383" s="19">
        <f t="shared" si="77"/>
        <v>0.1550987999944482</v>
      </c>
      <c r="P383" s="14">
        <f t="shared" si="72"/>
        <v>0.1179537324541661</v>
      </c>
      <c r="Q383" s="13">
        <f t="shared" si="73"/>
        <v>34382.938999999998</v>
      </c>
      <c r="R383">
        <f t="shared" si="74"/>
        <v>1.379756042572119E-3</v>
      </c>
      <c r="S383" s="5">
        <f t="shared" si="78"/>
        <v>0.1</v>
      </c>
      <c r="T383">
        <f t="shared" si="75"/>
        <v>1.379756042572119E-4</v>
      </c>
      <c r="AB383" t="s">
        <v>166</v>
      </c>
      <c r="AC383">
        <v>7</v>
      </c>
      <c r="AE383" t="s">
        <v>177</v>
      </c>
      <c r="AG383" t="s">
        <v>171</v>
      </c>
    </row>
    <row r="384" spans="1:33" ht="12.95" customHeight="1" x14ac:dyDescent="0.2">
      <c r="A384" s="19" t="s">
        <v>237</v>
      </c>
      <c r="C384" s="192">
        <v>49480.749000000003</v>
      </c>
      <c r="D384" s="192"/>
      <c r="E384">
        <f t="shared" si="70"/>
        <v>1972.039361156701</v>
      </c>
      <c r="F384">
        <f t="shared" si="76"/>
        <v>1972</v>
      </c>
      <c r="G384">
        <f t="shared" si="71"/>
        <v>0.13011320000077831</v>
      </c>
      <c r="I384" s="19">
        <f t="shared" si="77"/>
        <v>0.13011320000077831</v>
      </c>
      <c r="P384" s="14">
        <f t="shared" si="72"/>
        <v>0.12056338228911445</v>
      </c>
      <c r="Q384" s="13">
        <f t="shared" si="73"/>
        <v>34462.249000000003</v>
      </c>
      <c r="R384">
        <f t="shared" si="74"/>
        <v>9.1199018326008671E-5</v>
      </c>
      <c r="S384" s="5">
        <f t="shared" si="78"/>
        <v>0.1</v>
      </c>
      <c r="T384">
        <f t="shared" si="75"/>
        <v>9.1199018326008678E-6</v>
      </c>
    </row>
    <row r="385" spans="1:33" ht="12.95" customHeight="1" x14ac:dyDescent="0.2">
      <c r="A385" s="19" t="s">
        <v>237</v>
      </c>
      <c r="C385" s="192">
        <v>49599.741999999998</v>
      </c>
      <c r="D385" s="192"/>
      <c r="E385">
        <f t="shared" si="70"/>
        <v>2008.0364938012915</v>
      </c>
      <c r="F385">
        <f t="shared" si="76"/>
        <v>2008</v>
      </c>
      <c r="G385">
        <f t="shared" si="71"/>
        <v>0.12063479999778792</v>
      </c>
      <c r="I385" s="19">
        <f t="shared" si="77"/>
        <v>0.12063479999778792</v>
      </c>
      <c r="P385" s="14">
        <f t="shared" si="72"/>
        <v>0.12453173962342323</v>
      </c>
      <c r="Q385" s="13">
        <f t="shared" si="73"/>
        <v>34581.241999999998</v>
      </c>
      <c r="R385">
        <f t="shared" si="74"/>
        <v>1.5186138445846667E-5</v>
      </c>
      <c r="S385" s="5">
        <f t="shared" si="78"/>
        <v>0.1</v>
      </c>
      <c r="T385">
        <f t="shared" si="75"/>
        <v>1.5186138445846668E-6</v>
      </c>
    </row>
    <row r="386" spans="1:33" ht="12.95" customHeight="1" x14ac:dyDescent="0.2">
      <c r="A386" s="19" t="s">
        <v>237</v>
      </c>
      <c r="C386" s="192">
        <v>49685.71</v>
      </c>
      <c r="D386" s="192"/>
      <c r="E386">
        <f t="shared" si="70"/>
        <v>2034.0430782154194</v>
      </c>
      <c r="F386">
        <f t="shared" si="76"/>
        <v>2034</v>
      </c>
      <c r="G386">
        <f t="shared" si="71"/>
        <v>0.14240040000004228</v>
      </c>
      <c r="I386" s="19">
        <f t="shared" si="77"/>
        <v>0.14240040000004228</v>
      </c>
      <c r="P386" s="14">
        <f t="shared" si="72"/>
        <v>0.1274379878472762</v>
      </c>
      <c r="Q386" s="13">
        <f t="shared" si="73"/>
        <v>34667.21</v>
      </c>
      <c r="R386">
        <f t="shared" si="74"/>
        <v>2.2387377742924224E-4</v>
      </c>
      <c r="S386" s="5">
        <f t="shared" si="78"/>
        <v>0.1</v>
      </c>
      <c r="T386">
        <f t="shared" si="75"/>
        <v>2.2387377742924225E-5</v>
      </c>
    </row>
    <row r="387" spans="1:33" ht="12.95" customHeight="1" x14ac:dyDescent="0.2">
      <c r="A387" s="26" t="s">
        <v>249</v>
      </c>
      <c r="B387" s="27" t="s">
        <v>236</v>
      </c>
      <c r="C387" s="193">
        <v>49692.320500000002</v>
      </c>
      <c r="D387" s="192">
        <v>1.1000000000000001E-3</v>
      </c>
      <c r="E387">
        <f t="shared" si="70"/>
        <v>2036.0428516924069</v>
      </c>
      <c r="F387">
        <f t="shared" si="76"/>
        <v>2036</v>
      </c>
      <c r="G387">
        <f t="shared" si="71"/>
        <v>0.14165160000266042</v>
      </c>
      <c r="J387">
        <f>G387</f>
        <v>0.14165160000266042</v>
      </c>
      <c r="P387" s="14">
        <f t="shared" si="72"/>
        <v>0.12766294235878387</v>
      </c>
      <c r="Q387" s="13">
        <f t="shared" si="73"/>
        <v>34673.820500000002</v>
      </c>
      <c r="R387">
        <f t="shared" si="74"/>
        <v>1.9568254267758587E-4</v>
      </c>
      <c r="S387" s="5">
        <f>S$17</f>
        <v>1</v>
      </c>
      <c r="T387">
        <f t="shared" si="75"/>
        <v>1.9568254267758587E-4</v>
      </c>
    </row>
    <row r="388" spans="1:33" ht="12.95" customHeight="1" x14ac:dyDescent="0.2">
      <c r="A388" s="26" t="s">
        <v>249</v>
      </c>
      <c r="B388" s="27" t="s">
        <v>236</v>
      </c>
      <c r="C388" s="193">
        <v>49771.657500000001</v>
      </c>
      <c r="D388" s="192">
        <v>8.9999999999999998E-4</v>
      </c>
      <c r="E388">
        <f t="shared" si="70"/>
        <v>2060.0434610780344</v>
      </c>
      <c r="F388">
        <f t="shared" si="76"/>
        <v>2060</v>
      </c>
      <c r="G388">
        <f t="shared" si="71"/>
        <v>0.14366600000357721</v>
      </c>
      <c r="J388">
        <f>G388</f>
        <v>0.14366600000357721</v>
      </c>
      <c r="P388" s="14">
        <f t="shared" si="72"/>
        <v>0.13037796257608758</v>
      </c>
      <c r="Q388" s="13">
        <f t="shared" si="73"/>
        <v>34753.157500000001</v>
      </c>
      <c r="R388">
        <f t="shared" si="74"/>
        <v>1.7657193867436522E-4</v>
      </c>
      <c r="S388" s="5">
        <f>S$17</f>
        <v>1</v>
      </c>
      <c r="T388">
        <f t="shared" si="75"/>
        <v>1.7657193867436522E-4</v>
      </c>
    </row>
    <row r="389" spans="1:33" ht="12.95" customHeight="1" x14ac:dyDescent="0.2">
      <c r="A389" s="26" t="s">
        <v>249</v>
      </c>
      <c r="B389" s="27" t="s">
        <v>250</v>
      </c>
      <c r="C389" s="193">
        <v>49773.319799999997</v>
      </c>
      <c r="D389" s="192">
        <v>1.8100000000000002E-2</v>
      </c>
      <c r="E389">
        <f t="shared" si="70"/>
        <v>2060.5463312770794</v>
      </c>
      <c r="F389">
        <f t="shared" si="76"/>
        <v>2060.5</v>
      </c>
      <c r="G389">
        <f t="shared" si="71"/>
        <v>0.1531537999981083</v>
      </c>
      <c r="J389">
        <f>G389</f>
        <v>0.1531537999981083</v>
      </c>
      <c r="P389" s="14">
        <f t="shared" si="72"/>
        <v>0.1304348310813685</v>
      </c>
      <c r="Q389" s="13">
        <f t="shared" si="73"/>
        <v>34754.819799999997</v>
      </c>
      <c r="R389">
        <f t="shared" si="74"/>
        <v>5.1615154863978926E-4</v>
      </c>
      <c r="S389" s="5">
        <f>S$17</f>
        <v>1</v>
      </c>
      <c r="T389">
        <f t="shared" si="75"/>
        <v>5.1615154863978926E-4</v>
      </c>
    </row>
    <row r="390" spans="1:33" ht="12.95" customHeight="1" x14ac:dyDescent="0.2">
      <c r="A390" s="19" t="s">
        <v>220</v>
      </c>
      <c r="C390" s="192">
        <v>49781.584999999999</v>
      </c>
      <c r="D390" s="192">
        <v>6.0000000000000001E-3</v>
      </c>
      <c r="E390">
        <f t="shared" si="70"/>
        <v>2063.0466758413322</v>
      </c>
      <c r="F390">
        <f t="shared" si="76"/>
        <v>2063</v>
      </c>
      <c r="G390">
        <f t="shared" si="71"/>
        <v>0.15429279999807477</v>
      </c>
      <c r="I390" s="19">
        <f t="shared" ref="I390:I403" si="79">G390</f>
        <v>0.15429279999807477</v>
      </c>
      <c r="P390" s="14">
        <f t="shared" si="72"/>
        <v>0.13071936070007129</v>
      </c>
      <c r="Q390" s="13">
        <f t="shared" si="73"/>
        <v>34763.084999999999</v>
      </c>
      <c r="R390">
        <f t="shared" si="74"/>
        <v>5.5570704033665503E-4</v>
      </c>
      <c r="S390" s="5">
        <f t="shared" ref="S390:S403" si="80">S$16</f>
        <v>0.1</v>
      </c>
      <c r="T390">
        <f t="shared" si="75"/>
        <v>5.5570704033665505E-5</v>
      </c>
      <c r="AB390" t="s">
        <v>166</v>
      </c>
      <c r="AC390">
        <v>8</v>
      </c>
      <c r="AE390" t="s">
        <v>177</v>
      </c>
      <c r="AG390" t="s">
        <v>171</v>
      </c>
    </row>
    <row r="391" spans="1:33" ht="12.95" customHeight="1" x14ac:dyDescent="0.2">
      <c r="A391" s="19" t="s">
        <v>221</v>
      </c>
      <c r="C391" s="192">
        <v>50158.39</v>
      </c>
      <c r="D391" s="192">
        <v>6.0000000000000001E-3</v>
      </c>
      <c r="E391">
        <f t="shared" si="70"/>
        <v>2177.0357303751748</v>
      </c>
      <c r="F391">
        <f t="shared" si="76"/>
        <v>2177</v>
      </c>
      <c r="G391">
        <f t="shared" si="71"/>
        <v>0.11811119999765651</v>
      </c>
      <c r="I391" s="19">
        <f t="shared" si="79"/>
        <v>0.11811119999765651</v>
      </c>
      <c r="P391" s="14">
        <f t="shared" si="72"/>
        <v>0.14402521435459964</v>
      </c>
      <c r="Q391" s="13">
        <f t="shared" si="73"/>
        <v>35139.89</v>
      </c>
      <c r="R391">
        <f t="shared" si="74"/>
        <v>6.7153614009185449E-4</v>
      </c>
      <c r="S391" s="5">
        <f t="shared" si="80"/>
        <v>0.1</v>
      </c>
      <c r="T391">
        <f t="shared" si="75"/>
        <v>6.7153614009185454E-5</v>
      </c>
      <c r="AB391" t="s">
        <v>166</v>
      </c>
      <c r="AC391">
        <v>11</v>
      </c>
      <c r="AE391" t="s">
        <v>169</v>
      </c>
      <c r="AG391" t="s">
        <v>171</v>
      </c>
    </row>
    <row r="392" spans="1:33" ht="12.95" customHeight="1" x14ac:dyDescent="0.2">
      <c r="A392" s="19" t="s">
        <v>222</v>
      </c>
      <c r="C392" s="192">
        <v>50234.451000000001</v>
      </c>
      <c r="D392" s="192">
        <v>8.0000000000000002E-3</v>
      </c>
      <c r="E392">
        <f t="shared" si="70"/>
        <v>2200.0453015775174</v>
      </c>
      <c r="F392">
        <f t="shared" si="76"/>
        <v>2200</v>
      </c>
      <c r="G392">
        <f t="shared" si="71"/>
        <v>0.14974999999685679</v>
      </c>
      <c r="I392" s="19">
        <f t="shared" si="79"/>
        <v>0.14974999999685679</v>
      </c>
      <c r="P392" s="14">
        <f t="shared" si="72"/>
        <v>0.14678833239929859</v>
      </c>
      <c r="Q392" s="13">
        <f t="shared" si="73"/>
        <v>35215.951000000001</v>
      </c>
      <c r="R392">
        <f t="shared" si="74"/>
        <v>8.7714749584261514E-6</v>
      </c>
      <c r="S392" s="5">
        <f t="shared" si="80"/>
        <v>0.1</v>
      </c>
      <c r="T392">
        <f t="shared" si="75"/>
        <v>8.771474958426152E-7</v>
      </c>
      <c r="AB392" t="s">
        <v>166</v>
      </c>
      <c r="AC392">
        <v>6</v>
      </c>
      <c r="AE392" t="s">
        <v>177</v>
      </c>
      <c r="AG392" t="s">
        <v>171</v>
      </c>
    </row>
    <row r="393" spans="1:33" ht="12.95" customHeight="1" x14ac:dyDescent="0.2">
      <c r="A393" s="19" t="s">
        <v>223</v>
      </c>
      <c r="B393" s="5"/>
      <c r="C393" s="192">
        <v>50353.451999999997</v>
      </c>
      <c r="D393" s="192">
        <v>8.9999999999999993E-3</v>
      </c>
      <c r="E393">
        <f t="shared" si="70"/>
        <v>2236.0448543397724</v>
      </c>
      <c r="F393">
        <f t="shared" si="76"/>
        <v>2236</v>
      </c>
      <c r="G393">
        <f t="shared" si="71"/>
        <v>0.14827159999549622</v>
      </c>
      <c r="I393" s="19">
        <f t="shared" si="79"/>
        <v>0.14827159999549622</v>
      </c>
      <c r="P393" s="14">
        <f t="shared" si="72"/>
        <v>0.15116619735594305</v>
      </c>
      <c r="Q393" s="13">
        <f t="shared" si="73"/>
        <v>35334.951999999997</v>
      </c>
      <c r="R393">
        <f t="shared" si="74"/>
        <v>8.3786938791057998E-6</v>
      </c>
      <c r="S393" s="5">
        <f t="shared" si="80"/>
        <v>0.1</v>
      </c>
      <c r="T393">
        <f t="shared" si="75"/>
        <v>8.3786938791057998E-7</v>
      </c>
      <c r="AB393" t="s">
        <v>166</v>
      </c>
      <c r="AC393">
        <v>8</v>
      </c>
      <c r="AE393" t="s">
        <v>177</v>
      </c>
      <c r="AG393" t="s">
        <v>171</v>
      </c>
    </row>
    <row r="394" spans="1:33" ht="12.95" customHeight="1" x14ac:dyDescent="0.2">
      <c r="A394" s="125" t="s">
        <v>1495</v>
      </c>
      <c r="B394" s="71" t="s">
        <v>236</v>
      </c>
      <c r="C394" s="189">
        <v>50376.599000000002</v>
      </c>
      <c r="D394" s="189" t="s">
        <v>370</v>
      </c>
      <c r="E394">
        <f t="shared" si="70"/>
        <v>2243.0471622849836</v>
      </c>
      <c r="F394">
        <f t="shared" si="76"/>
        <v>2243</v>
      </c>
      <c r="G394">
        <f t="shared" si="71"/>
        <v>0.1559008000040194</v>
      </c>
      <c r="I394">
        <f t="shared" si="79"/>
        <v>0.1559008000040194</v>
      </c>
      <c r="O394">
        <f ca="1">+C$11+C$12*F394</f>
        <v>0.21366243876022245</v>
      </c>
      <c r="P394" s="14">
        <f t="shared" si="72"/>
        <v>0.15202495751285899</v>
      </c>
      <c r="Q394" s="13">
        <f t="shared" si="73"/>
        <v>35358.099000000002</v>
      </c>
      <c r="R394">
        <f t="shared" si="74"/>
        <v>1.502215501628452E-5</v>
      </c>
      <c r="S394" s="5">
        <f t="shared" si="80"/>
        <v>0.1</v>
      </c>
      <c r="T394">
        <f t="shared" si="75"/>
        <v>1.5022155016284521E-6</v>
      </c>
    </row>
    <row r="395" spans="1:33" ht="12.95" customHeight="1" x14ac:dyDescent="0.2">
      <c r="A395" s="19" t="s">
        <v>224</v>
      </c>
      <c r="B395" s="5"/>
      <c r="C395" s="192">
        <v>50482.39</v>
      </c>
      <c r="D395" s="192">
        <v>3.0000000000000001E-3</v>
      </c>
      <c r="E395">
        <f t="shared" si="70"/>
        <v>2275.0504957550529</v>
      </c>
      <c r="F395">
        <f t="shared" si="76"/>
        <v>2275</v>
      </c>
      <c r="G395">
        <f t="shared" si="71"/>
        <v>0.16692000000330154</v>
      </c>
      <c r="I395" s="19">
        <f t="shared" si="79"/>
        <v>0.16692000000330154</v>
      </c>
      <c r="P395" s="14">
        <f t="shared" si="72"/>
        <v>0.15598185038861223</v>
      </c>
      <c r="Q395" s="13">
        <f t="shared" si="73"/>
        <v>35463.89</v>
      </c>
      <c r="R395">
        <f t="shared" si="74"/>
        <v>1.1964311699332785E-4</v>
      </c>
      <c r="S395" s="5">
        <f t="shared" si="80"/>
        <v>0.1</v>
      </c>
      <c r="T395">
        <f t="shared" si="75"/>
        <v>1.1964311699332785E-5</v>
      </c>
      <c r="AB395" t="s">
        <v>166</v>
      </c>
      <c r="AC395">
        <v>8</v>
      </c>
      <c r="AE395" t="s">
        <v>203</v>
      </c>
      <c r="AG395" t="s">
        <v>171</v>
      </c>
    </row>
    <row r="396" spans="1:33" ht="12.95" customHeight="1" x14ac:dyDescent="0.2">
      <c r="A396" s="19" t="s">
        <v>224</v>
      </c>
      <c r="B396" s="5"/>
      <c r="C396" s="192">
        <v>50482.392999999996</v>
      </c>
      <c r="D396" s="192">
        <v>7.0000000000000001E-3</v>
      </c>
      <c r="E396">
        <f t="shared" si="70"/>
        <v>2275.0514032991759</v>
      </c>
      <c r="F396">
        <f t="shared" si="76"/>
        <v>2275</v>
      </c>
      <c r="G396">
        <f t="shared" si="71"/>
        <v>0.16992000000027474</v>
      </c>
      <c r="I396" s="19">
        <f t="shared" si="79"/>
        <v>0.16992000000027474</v>
      </c>
      <c r="P396" s="14">
        <f t="shared" si="72"/>
        <v>0.15598185038861223</v>
      </c>
      <c r="Q396" s="13">
        <f t="shared" si="73"/>
        <v>35463.892999999996</v>
      </c>
      <c r="R396">
        <f t="shared" si="74"/>
        <v>1.9427201459708775E-4</v>
      </c>
      <c r="S396" s="5">
        <f t="shared" si="80"/>
        <v>0.1</v>
      </c>
      <c r="T396">
        <f t="shared" si="75"/>
        <v>1.9427201459708777E-5</v>
      </c>
      <c r="AB396" t="s">
        <v>166</v>
      </c>
      <c r="AC396">
        <v>7</v>
      </c>
      <c r="AE396" t="s">
        <v>177</v>
      </c>
      <c r="AG396" t="s">
        <v>171</v>
      </c>
    </row>
    <row r="397" spans="1:33" ht="12.95" customHeight="1" x14ac:dyDescent="0.2">
      <c r="A397" s="125" t="s">
        <v>1495</v>
      </c>
      <c r="B397" s="71" t="s">
        <v>236</v>
      </c>
      <c r="C397" s="189">
        <v>50518.762999999999</v>
      </c>
      <c r="D397" s="189" t="s">
        <v>370</v>
      </c>
      <c r="E397">
        <f t="shared" si="70"/>
        <v>2286.0538632277758</v>
      </c>
      <c r="F397">
        <f t="shared" si="76"/>
        <v>2286</v>
      </c>
      <c r="G397">
        <f t="shared" si="71"/>
        <v>0.17805159999988973</v>
      </c>
      <c r="I397">
        <f t="shared" si="79"/>
        <v>0.17805159999988973</v>
      </c>
      <c r="O397">
        <f ca="1">+C$11+C$12*F397</f>
        <v>0.21847050396916473</v>
      </c>
      <c r="P397" s="14">
        <f t="shared" si="72"/>
        <v>0.15735383160225991</v>
      </c>
      <c r="Q397" s="13">
        <f t="shared" si="73"/>
        <v>35500.262999999999</v>
      </c>
      <c r="R397">
        <f t="shared" si="74"/>
        <v>4.2839761664192384E-4</v>
      </c>
      <c r="S397" s="5">
        <f t="shared" si="80"/>
        <v>0.1</v>
      </c>
      <c r="T397">
        <f t="shared" si="75"/>
        <v>4.2839761664192384E-5</v>
      </c>
    </row>
    <row r="398" spans="1:33" ht="12.95" customHeight="1" x14ac:dyDescent="0.2">
      <c r="A398" s="125" t="s">
        <v>1495</v>
      </c>
      <c r="B398" s="71" t="s">
        <v>236</v>
      </c>
      <c r="C398" s="189">
        <v>50541.889000000003</v>
      </c>
      <c r="D398" s="189" t="s">
        <v>370</v>
      </c>
      <c r="E398">
        <f t="shared" si="70"/>
        <v>2293.0498183641198</v>
      </c>
      <c r="F398">
        <f t="shared" si="76"/>
        <v>2293</v>
      </c>
      <c r="G398">
        <f t="shared" si="71"/>
        <v>0.16468080000049667</v>
      </c>
      <c r="I398">
        <f t="shared" si="79"/>
        <v>0.16468080000049667</v>
      </c>
      <c r="O398">
        <f ca="1">+C$11+C$12*F398</f>
        <v>0.21925321225899252</v>
      </c>
      <c r="P398" s="14">
        <f t="shared" si="72"/>
        <v>0.15823005370700935</v>
      </c>
      <c r="Q398" s="13">
        <f t="shared" si="73"/>
        <v>35523.389000000003</v>
      </c>
      <c r="R398">
        <f t="shared" si="74"/>
        <v>4.161212774294046E-5</v>
      </c>
      <c r="S398" s="5">
        <f t="shared" si="80"/>
        <v>0.1</v>
      </c>
      <c r="T398">
        <f t="shared" si="75"/>
        <v>4.1612127742940458E-6</v>
      </c>
    </row>
    <row r="399" spans="1:33" ht="12.95" customHeight="1" x14ac:dyDescent="0.2">
      <c r="A399" s="125" t="s">
        <v>1495</v>
      </c>
      <c r="B399" s="71" t="s">
        <v>236</v>
      </c>
      <c r="C399" s="189">
        <v>50614.627999999997</v>
      </c>
      <c r="D399" s="189" t="s">
        <v>370</v>
      </c>
      <c r="E399">
        <f t="shared" si="70"/>
        <v>2315.0544357066087</v>
      </c>
      <c r="F399">
        <f t="shared" si="76"/>
        <v>2315</v>
      </c>
      <c r="G399">
        <f t="shared" si="71"/>
        <v>0.17994399999588495</v>
      </c>
      <c r="I399">
        <f t="shared" si="79"/>
        <v>0.17994399999588495</v>
      </c>
      <c r="O399">
        <f ca="1">+C$11+C$12*F399</f>
        <v>0.22171315259845137</v>
      </c>
      <c r="P399" s="14">
        <f t="shared" si="72"/>
        <v>0.16099980992581878</v>
      </c>
      <c r="Q399" s="13">
        <f t="shared" si="73"/>
        <v>35596.127999999997</v>
      </c>
      <c r="R399">
        <f t="shared" si="74"/>
        <v>3.5888233741079384E-4</v>
      </c>
      <c r="S399" s="5">
        <f t="shared" si="80"/>
        <v>0.1</v>
      </c>
      <c r="T399">
        <f t="shared" si="75"/>
        <v>3.5888233741079388E-5</v>
      </c>
    </row>
    <row r="400" spans="1:33" ht="12.95" customHeight="1" x14ac:dyDescent="0.2">
      <c r="A400" s="125" t="s">
        <v>1495</v>
      </c>
      <c r="B400" s="71" t="s">
        <v>236</v>
      </c>
      <c r="C400" s="189">
        <v>50690.652999999998</v>
      </c>
      <c r="D400" s="189" t="s">
        <v>370</v>
      </c>
      <c r="E400">
        <f t="shared" si="70"/>
        <v>2338.0531163794649</v>
      </c>
      <c r="F400">
        <f t="shared" si="76"/>
        <v>2338</v>
      </c>
      <c r="G400">
        <f t="shared" si="71"/>
        <v>0.17558279999502702</v>
      </c>
      <c r="I400">
        <f t="shared" si="79"/>
        <v>0.17558279999502702</v>
      </c>
      <c r="O400">
        <f ca="1">+C$11+C$12*F400</f>
        <v>0.22428490840788562</v>
      </c>
      <c r="P400" s="14">
        <f t="shared" si="72"/>
        <v>0.16392128289172792</v>
      </c>
      <c r="Q400" s="13">
        <f t="shared" si="73"/>
        <v>35672.152999999998</v>
      </c>
      <c r="R400">
        <f t="shared" si="74"/>
        <v>1.3599098115053747E-4</v>
      </c>
      <c r="S400" s="5">
        <f t="shared" si="80"/>
        <v>0.1</v>
      </c>
      <c r="T400">
        <f t="shared" si="75"/>
        <v>1.3599098115053748E-5</v>
      </c>
    </row>
    <row r="401" spans="1:33" ht="12.95" customHeight="1" x14ac:dyDescent="0.2">
      <c r="A401" s="19" t="s">
        <v>225</v>
      </c>
      <c r="B401" s="5"/>
      <c r="C401" s="192">
        <v>50700.557999999997</v>
      </c>
      <c r="D401" s="192">
        <v>6.0000000000000001E-3</v>
      </c>
      <c r="E401">
        <f t="shared" si="70"/>
        <v>2341.049524561834</v>
      </c>
      <c r="F401">
        <f t="shared" si="76"/>
        <v>2341</v>
      </c>
      <c r="G401">
        <f t="shared" si="71"/>
        <v>0.16370959999767365</v>
      </c>
      <c r="I401" s="19">
        <f t="shared" si="79"/>
        <v>0.16370959999767365</v>
      </c>
      <c r="P401" s="14">
        <f t="shared" si="72"/>
        <v>0.16430429034283492</v>
      </c>
      <c r="Q401" s="13">
        <f t="shared" si="73"/>
        <v>35682.057999999997</v>
      </c>
      <c r="R401">
        <f t="shared" si="74"/>
        <v>3.5365660662802985E-7</v>
      </c>
      <c r="S401" s="5">
        <f t="shared" si="80"/>
        <v>0.1</v>
      </c>
      <c r="T401">
        <f t="shared" si="75"/>
        <v>3.5365660662802988E-8</v>
      </c>
      <c r="AB401" t="s">
        <v>166</v>
      </c>
      <c r="AC401">
        <v>6</v>
      </c>
      <c r="AE401" t="s">
        <v>177</v>
      </c>
      <c r="AG401" t="s">
        <v>171</v>
      </c>
    </row>
    <row r="402" spans="1:33" ht="12.95" customHeight="1" x14ac:dyDescent="0.2">
      <c r="A402" s="125" t="s">
        <v>1495</v>
      </c>
      <c r="B402" s="71" t="s">
        <v>236</v>
      </c>
      <c r="C402" s="189">
        <v>50776.601999999999</v>
      </c>
      <c r="D402" s="189" t="s">
        <v>370</v>
      </c>
      <c r="E402">
        <f t="shared" si="70"/>
        <v>2364.0539530141414</v>
      </c>
      <c r="F402">
        <f t="shared" si="76"/>
        <v>2364</v>
      </c>
      <c r="G402">
        <f t="shared" si="71"/>
        <v>0.17834839999704855</v>
      </c>
      <c r="I402">
        <f t="shared" si="79"/>
        <v>0.17834839999704855</v>
      </c>
      <c r="O402">
        <f ca="1">+C$11+C$12*F402</f>
        <v>0.22719211062724604</v>
      </c>
      <c r="P402" s="14">
        <f t="shared" si="72"/>
        <v>0.1672555982938996</v>
      </c>
      <c r="Q402" s="13">
        <f t="shared" si="73"/>
        <v>35758.101999999999</v>
      </c>
      <c r="R402">
        <f t="shared" si="74"/>
        <v>1.2305024962538404E-4</v>
      </c>
      <c r="S402" s="5">
        <f t="shared" si="80"/>
        <v>0.1</v>
      </c>
      <c r="T402">
        <f t="shared" si="75"/>
        <v>1.2305024962538404E-5</v>
      </c>
    </row>
    <row r="403" spans="1:33" ht="12.95" customHeight="1" x14ac:dyDescent="0.2">
      <c r="A403" s="125" t="s">
        <v>1495</v>
      </c>
      <c r="B403" s="71" t="s">
        <v>236</v>
      </c>
      <c r="C403" s="189">
        <v>50809.663999999997</v>
      </c>
      <c r="D403" s="189" t="s">
        <v>370</v>
      </c>
      <c r="E403">
        <f t="shared" si="70"/>
        <v>2374.0556942887997</v>
      </c>
      <c r="F403">
        <f t="shared" si="76"/>
        <v>2374</v>
      </c>
      <c r="G403">
        <f t="shared" si="71"/>
        <v>0.18410439999570372</v>
      </c>
      <c r="I403">
        <f t="shared" si="79"/>
        <v>0.18410439999570372</v>
      </c>
      <c r="O403">
        <f ca="1">+C$11+C$12*F403</f>
        <v>0.22831026532700005</v>
      </c>
      <c r="P403" s="14">
        <f t="shared" si="72"/>
        <v>0.16854700772504924</v>
      </c>
      <c r="Q403" s="13">
        <f t="shared" si="73"/>
        <v>35791.163999999997</v>
      </c>
      <c r="R403">
        <f t="shared" si="74"/>
        <v>2.4203245426301958E-4</v>
      </c>
      <c r="S403" s="5">
        <f t="shared" si="80"/>
        <v>0.1</v>
      </c>
      <c r="T403">
        <f t="shared" si="75"/>
        <v>2.420324542630196E-5</v>
      </c>
    </row>
    <row r="404" spans="1:33" ht="12.95" customHeight="1" x14ac:dyDescent="0.2">
      <c r="A404" s="22" t="s">
        <v>70</v>
      </c>
      <c r="B404" s="20" t="s">
        <v>236</v>
      </c>
      <c r="C404" s="39">
        <v>50872.460099999997</v>
      </c>
      <c r="D404" s="39">
        <v>2.9999999999999997E-4</v>
      </c>
      <c r="E404">
        <f t="shared" si="70"/>
        <v>2393.0524381414889</v>
      </c>
      <c r="F404">
        <f t="shared" si="76"/>
        <v>2393</v>
      </c>
      <c r="G404">
        <f t="shared" si="71"/>
        <v>0.1733408000000054</v>
      </c>
      <c r="K404">
        <f>G404</f>
        <v>0.1733408000000054</v>
      </c>
      <c r="P404" s="14">
        <f t="shared" si="72"/>
        <v>0.17101443069174252</v>
      </c>
      <c r="Q404" s="13">
        <f t="shared" si="73"/>
        <v>35853.960099999997</v>
      </c>
      <c r="R404">
        <f t="shared" si="74"/>
        <v>5.4119941584275215E-6</v>
      </c>
      <c r="S404" s="5">
        <f>S$18</f>
        <v>1</v>
      </c>
      <c r="T404">
        <f t="shared" si="75"/>
        <v>5.4119941584275215E-6</v>
      </c>
    </row>
    <row r="405" spans="1:33" ht="12.95" customHeight="1" x14ac:dyDescent="0.2">
      <c r="A405" s="125" t="s">
        <v>70</v>
      </c>
      <c r="B405" s="71" t="s">
        <v>236</v>
      </c>
      <c r="C405" s="189">
        <v>50872.467199999999</v>
      </c>
      <c r="D405" s="189" t="s">
        <v>370</v>
      </c>
      <c r="E405">
        <f t="shared" ref="E405:E469" si="81">(C405-C$7)/C$8</f>
        <v>2393.0545859959161</v>
      </c>
      <c r="F405">
        <f t="shared" si="76"/>
        <v>2393</v>
      </c>
      <c r="G405">
        <f t="shared" ref="G405:G468" si="82">C405-(C$7+C$8*F405)</f>
        <v>0.18044080000254326</v>
      </c>
      <c r="K405">
        <f>G405</f>
        <v>0.18044080000254326</v>
      </c>
      <c r="O405">
        <f ca="1">+C$11+C$12*F405</f>
        <v>0.23043475925653267</v>
      </c>
      <c r="P405" s="14">
        <f t="shared" ref="P405:P469" si="83">+D$11+D$12*F405+D$13*F405^2</f>
        <v>0.17101443069174252</v>
      </c>
      <c r="Q405" s="13">
        <f t="shared" ref="Q405:Q469" si="84">+C405-15018.5</f>
        <v>35853.967199999999</v>
      </c>
      <c r="R405">
        <f t="shared" ref="R405:R451" si="85">+(P405-G405)^2</f>
        <v>8.8856438383605951E-5</v>
      </c>
      <c r="S405" s="5">
        <f>S$18</f>
        <v>1</v>
      </c>
      <c r="T405">
        <f t="shared" ref="T405:T468" si="86">S405*R405</f>
        <v>8.8856438383605951E-5</v>
      </c>
    </row>
    <row r="406" spans="1:33" ht="12.95" customHeight="1" x14ac:dyDescent="0.2">
      <c r="A406" s="19" t="s">
        <v>226</v>
      </c>
      <c r="B406" s="5"/>
      <c r="C406" s="192">
        <v>50882.387999999999</v>
      </c>
      <c r="D406" s="192">
        <v>4.0000000000000001E-3</v>
      </c>
      <c r="E406">
        <f t="shared" si="81"/>
        <v>2396.0557739106716</v>
      </c>
      <c r="F406">
        <f t="shared" ref="F406:F469" si="87">+ROUND(2*E406,0)/2</f>
        <v>2396</v>
      </c>
      <c r="G406">
        <f t="shared" si="82"/>
        <v>0.18436759999895003</v>
      </c>
      <c r="I406" s="19">
        <f>G406</f>
        <v>0.18436759999895003</v>
      </c>
      <c r="P406" s="14">
        <f t="shared" si="83"/>
        <v>0.17140567020397102</v>
      </c>
      <c r="Q406" s="13">
        <f t="shared" si="84"/>
        <v>35863.887999999999</v>
      </c>
      <c r="R406">
        <f t="shared" si="85"/>
        <v>1.6801162400996461E-4</v>
      </c>
      <c r="S406" s="5">
        <f>S$16</f>
        <v>0.1</v>
      </c>
      <c r="T406">
        <f t="shared" si="86"/>
        <v>1.680116240099646E-5</v>
      </c>
      <c r="AB406" t="s">
        <v>166</v>
      </c>
      <c r="AC406">
        <v>6</v>
      </c>
      <c r="AE406" t="s">
        <v>177</v>
      </c>
      <c r="AG406" t="s">
        <v>171</v>
      </c>
    </row>
    <row r="407" spans="1:33" ht="12.95" customHeight="1" x14ac:dyDescent="0.2">
      <c r="A407" s="125" t="s">
        <v>1495</v>
      </c>
      <c r="B407" s="71" t="s">
        <v>236</v>
      </c>
      <c r="C407" s="189">
        <v>50928.67</v>
      </c>
      <c r="D407" s="189" t="s">
        <v>370</v>
      </c>
      <c r="E407">
        <f t="shared" si="81"/>
        <v>2410.0567596245955</v>
      </c>
      <c r="F407">
        <f t="shared" si="87"/>
        <v>2410</v>
      </c>
      <c r="G407">
        <f t="shared" si="82"/>
        <v>0.18762599999899976</v>
      </c>
      <c r="I407">
        <f>G407</f>
        <v>0.18762599999899976</v>
      </c>
      <c r="O407">
        <f ca="1">+C$11+C$12*F407</f>
        <v>0.23233562224611454</v>
      </c>
      <c r="P407" s="14">
        <f t="shared" si="83"/>
        <v>0.1732373916566341</v>
      </c>
      <c r="Q407" s="13">
        <f t="shared" si="84"/>
        <v>35910.17</v>
      </c>
      <c r="R407">
        <f t="shared" si="85"/>
        <v>2.0703205002999469E-4</v>
      </c>
      <c r="S407" s="5">
        <f>S$16</f>
        <v>0.1</v>
      </c>
      <c r="T407">
        <f t="shared" si="86"/>
        <v>2.0703205002999471E-5</v>
      </c>
    </row>
    <row r="408" spans="1:33" ht="12.95" customHeight="1" x14ac:dyDescent="0.2">
      <c r="A408" s="19" t="s">
        <v>228</v>
      </c>
      <c r="B408" s="5"/>
      <c r="C408" s="192">
        <v>51034.455000000002</v>
      </c>
      <c r="D408" s="192">
        <v>8.0000000000000002E-3</v>
      </c>
      <c r="E408">
        <f t="shared" si="81"/>
        <v>2442.0582780064187</v>
      </c>
      <c r="F408">
        <f t="shared" si="87"/>
        <v>2442</v>
      </c>
      <c r="G408">
        <f t="shared" si="82"/>
        <v>0.19264520000433549</v>
      </c>
      <c r="I408" s="19">
        <f>G408</f>
        <v>0.19264520000433549</v>
      </c>
      <c r="P408" s="14">
        <f t="shared" si="83"/>
        <v>0.1774609035301653</v>
      </c>
      <c r="Q408" s="13">
        <f t="shared" si="84"/>
        <v>36015.955000000002</v>
      </c>
      <c r="R408">
        <f t="shared" si="85"/>
        <v>2.3056285941549723E-4</v>
      </c>
      <c r="S408" s="5">
        <f>S$16</f>
        <v>0.1</v>
      </c>
      <c r="T408">
        <f t="shared" si="86"/>
        <v>2.3056285941549726E-5</v>
      </c>
      <c r="AB408" t="s">
        <v>166</v>
      </c>
      <c r="AC408">
        <v>7</v>
      </c>
      <c r="AE408" t="s">
        <v>227</v>
      </c>
      <c r="AG408" t="s">
        <v>171</v>
      </c>
    </row>
    <row r="409" spans="1:33" ht="12.95" customHeight="1" x14ac:dyDescent="0.2">
      <c r="A409" s="19" t="s">
        <v>162</v>
      </c>
      <c r="B409" s="5" t="s">
        <v>236</v>
      </c>
      <c r="C409" s="192">
        <v>51133.619400000003</v>
      </c>
      <c r="D409" s="192">
        <v>2.0000000000000001E-4</v>
      </c>
      <c r="E409">
        <f t="shared" si="81"/>
        <v>2472.0569675127044</v>
      </c>
      <c r="F409">
        <f t="shared" si="87"/>
        <v>2472</v>
      </c>
      <c r="G409">
        <f t="shared" si="82"/>
        <v>0.18831320000026608</v>
      </c>
      <c r="K409">
        <f>G409</f>
        <v>0.18831320000026608</v>
      </c>
      <c r="P409" s="14">
        <f t="shared" si="83"/>
        <v>0.18146684480155847</v>
      </c>
      <c r="Q409" s="13">
        <f t="shared" si="84"/>
        <v>36115.119400000003</v>
      </c>
      <c r="R409">
        <f t="shared" si="85"/>
        <v>4.687257950687064E-5</v>
      </c>
      <c r="S409" s="5">
        <f>S$18</f>
        <v>1</v>
      </c>
      <c r="T409">
        <f t="shared" si="86"/>
        <v>4.687257950687064E-5</v>
      </c>
    </row>
    <row r="410" spans="1:33" ht="12.95" customHeight="1" x14ac:dyDescent="0.2">
      <c r="A410" s="19" t="s">
        <v>230</v>
      </c>
      <c r="B410" s="82"/>
      <c r="C410" s="22">
        <v>51140.243999999999</v>
      </c>
      <c r="D410" s="22">
        <v>6.0000000000000001E-3</v>
      </c>
      <c r="E410">
        <f t="shared" si="81"/>
        <v>2474.061006447072</v>
      </c>
      <c r="F410">
        <f t="shared" si="87"/>
        <v>2474</v>
      </c>
      <c r="G410">
        <f t="shared" si="82"/>
        <v>0.20166439999593422</v>
      </c>
      <c r="I410" s="19">
        <f>G410</f>
        <v>0.20166439999593422</v>
      </c>
      <c r="P410" s="14">
        <f t="shared" si="83"/>
        <v>0.18173550407392947</v>
      </c>
      <c r="Q410" s="13">
        <f t="shared" si="84"/>
        <v>36121.743999999999</v>
      </c>
      <c r="R410">
        <f t="shared" si="85"/>
        <v>3.9716089267009764E-4</v>
      </c>
      <c r="S410" s="5">
        <f>S$16</f>
        <v>0.1</v>
      </c>
      <c r="T410">
        <f t="shared" si="86"/>
        <v>3.971608926700977E-5</v>
      </c>
      <c r="AB410" t="s">
        <v>166</v>
      </c>
      <c r="AC410">
        <v>5</v>
      </c>
      <c r="AE410" t="s">
        <v>229</v>
      </c>
      <c r="AG410" t="s">
        <v>168</v>
      </c>
    </row>
    <row r="411" spans="1:33" ht="12.95" customHeight="1" x14ac:dyDescent="0.2">
      <c r="A411" s="19" t="s">
        <v>230</v>
      </c>
      <c r="B411" s="82"/>
      <c r="C411" s="22">
        <v>51196.428</v>
      </c>
      <c r="D411" s="22">
        <v>5.0000000000000001E-3</v>
      </c>
      <c r="E411">
        <f t="shared" si="81"/>
        <v>2491.0574927992425</v>
      </c>
      <c r="F411">
        <f t="shared" si="87"/>
        <v>2491</v>
      </c>
      <c r="G411">
        <f t="shared" si="82"/>
        <v>0.19004960000165738</v>
      </c>
      <c r="I411" s="19">
        <f>G411</f>
        <v>0.19004960000165738</v>
      </c>
      <c r="P411" s="14">
        <f t="shared" si="83"/>
        <v>0.18402716533072605</v>
      </c>
      <c r="Q411" s="13">
        <f t="shared" si="84"/>
        <v>36177.928</v>
      </c>
      <c r="R411">
        <f t="shared" si="85"/>
        <v>3.6269719365635773E-5</v>
      </c>
      <c r="S411" s="5">
        <f>S$16</f>
        <v>0.1</v>
      </c>
      <c r="T411">
        <f t="shared" si="86"/>
        <v>3.6269719365635776E-6</v>
      </c>
      <c r="AB411" t="s">
        <v>166</v>
      </c>
      <c r="AC411">
        <v>8</v>
      </c>
      <c r="AE411" t="s">
        <v>231</v>
      </c>
      <c r="AG411" t="s">
        <v>168</v>
      </c>
    </row>
    <row r="412" spans="1:33" ht="12.95" customHeight="1" x14ac:dyDescent="0.2">
      <c r="A412" s="19" t="s">
        <v>162</v>
      </c>
      <c r="B412" s="82" t="s">
        <v>236</v>
      </c>
      <c r="C412" s="22">
        <v>51315.4352</v>
      </c>
      <c r="D412" s="22">
        <v>2.9999999999999997E-4</v>
      </c>
      <c r="E412">
        <f t="shared" si="81"/>
        <v>2527.0589211526876</v>
      </c>
      <c r="F412">
        <f t="shared" si="87"/>
        <v>2527</v>
      </c>
      <c r="G412">
        <f t="shared" si="82"/>
        <v>0.19477120000374271</v>
      </c>
      <c r="K412">
        <f>G412</f>
        <v>0.19477120000374271</v>
      </c>
      <c r="P412" s="14">
        <f t="shared" si="83"/>
        <v>0.18892769133166737</v>
      </c>
      <c r="Q412" s="13">
        <f t="shared" si="84"/>
        <v>36296.9352</v>
      </c>
      <c r="R412">
        <f t="shared" si="85"/>
        <v>3.4146593600619669E-5</v>
      </c>
      <c r="S412" s="5">
        <f>S$18</f>
        <v>1</v>
      </c>
      <c r="T412">
        <f t="shared" si="86"/>
        <v>3.4146593600619669E-5</v>
      </c>
    </row>
    <row r="413" spans="1:33" ht="12.95" customHeight="1" x14ac:dyDescent="0.2">
      <c r="A413" s="125" t="s">
        <v>1554</v>
      </c>
      <c r="B413" s="71" t="s">
        <v>236</v>
      </c>
      <c r="C413" s="189">
        <v>51434.427000000003</v>
      </c>
      <c r="D413" s="189" t="s">
        <v>370</v>
      </c>
      <c r="E413">
        <f t="shared" si="81"/>
        <v>2563.0556907796308</v>
      </c>
      <c r="F413">
        <f t="shared" si="87"/>
        <v>2563</v>
      </c>
      <c r="G413">
        <f t="shared" si="82"/>
        <v>0.18409280000196304</v>
      </c>
      <c r="I413">
        <f>G413</f>
        <v>0.18409280000196304</v>
      </c>
      <c r="O413">
        <f ca="1">+C$11+C$12*F413</f>
        <v>0.24944338915235098</v>
      </c>
      <c r="P413" s="14">
        <f t="shared" si="83"/>
        <v>0.19389287643087219</v>
      </c>
      <c r="Q413" s="13">
        <f t="shared" si="84"/>
        <v>36415.927000000003</v>
      </c>
      <c r="R413">
        <f t="shared" si="85"/>
        <v>9.6041498012460695E-5</v>
      </c>
      <c r="S413" s="5">
        <f>S$16</f>
        <v>0.1</v>
      </c>
      <c r="T413">
        <f t="shared" si="86"/>
        <v>9.6041498012460705E-6</v>
      </c>
    </row>
    <row r="414" spans="1:33" ht="12.95" customHeight="1" x14ac:dyDescent="0.2">
      <c r="A414" s="23" t="s">
        <v>71</v>
      </c>
      <c r="B414" s="82"/>
      <c r="C414" s="22">
        <v>51470.804920000002</v>
      </c>
      <c r="D414" s="22">
        <v>1.3999999999999999E-4</v>
      </c>
      <c r="E414">
        <f t="shared" si="81"/>
        <v>2574.0605466247171</v>
      </c>
      <c r="F414">
        <f t="shared" si="87"/>
        <v>2574</v>
      </c>
      <c r="G414">
        <f t="shared" si="82"/>
        <v>0.20014439999795286</v>
      </c>
      <c r="K414">
        <f>G414</f>
        <v>0.20014439999795286</v>
      </c>
      <c r="P414" s="14">
        <f t="shared" si="83"/>
        <v>0.19542291321805294</v>
      </c>
      <c r="Q414" s="13">
        <f t="shared" si="84"/>
        <v>36452.304920000002</v>
      </c>
      <c r="R414">
        <f t="shared" si="85"/>
        <v>2.2292437412769711E-5</v>
      </c>
      <c r="S414" s="5">
        <f>S$18</f>
        <v>1</v>
      </c>
      <c r="T414">
        <f t="shared" si="86"/>
        <v>2.2292437412769711E-5</v>
      </c>
    </row>
    <row r="415" spans="1:33" ht="12.95" customHeight="1" x14ac:dyDescent="0.2">
      <c r="A415" s="125" t="s">
        <v>1563</v>
      </c>
      <c r="B415" s="71" t="s">
        <v>236</v>
      </c>
      <c r="C415" s="189">
        <v>51814.595999999998</v>
      </c>
      <c r="D415" s="189" t="s">
        <v>370</v>
      </c>
      <c r="E415">
        <f t="shared" si="81"/>
        <v>2678.0624047910578</v>
      </c>
      <c r="F415">
        <f t="shared" si="87"/>
        <v>2678</v>
      </c>
      <c r="G415">
        <f t="shared" si="82"/>
        <v>0.20628679999936139</v>
      </c>
      <c r="I415">
        <f>G415</f>
        <v>0.20628679999936139</v>
      </c>
      <c r="O415">
        <f t="shared" ref="O415:O446" ca="1" si="88">+C$11+C$12*F415</f>
        <v>0.26230216819952218</v>
      </c>
      <c r="P415" s="14">
        <f t="shared" si="83"/>
        <v>0.21018706542113547</v>
      </c>
      <c r="Q415" s="13">
        <f t="shared" si="84"/>
        <v>36796.095999999998</v>
      </c>
      <c r="R415">
        <f t="shared" si="85"/>
        <v>1.5212070360286495E-5</v>
      </c>
      <c r="S415" s="5">
        <f>S$16</f>
        <v>0.1</v>
      </c>
      <c r="T415">
        <f t="shared" si="86"/>
        <v>1.5212070360286497E-6</v>
      </c>
    </row>
    <row r="416" spans="1:33" ht="12.95" customHeight="1" x14ac:dyDescent="0.2">
      <c r="A416" s="125" t="s">
        <v>1567</v>
      </c>
      <c r="B416" s="71" t="s">
        <v>236</v>
      </c>
      <c r="C416" s="189">
        <v>51854.273000000001</v>
      </c>
      <c r="D416" s="189" t="s">
        <v>370</v>
      </c>
      <c r="E416">
        <f t="shared" si="81"/>
        <v>2690.0652808588902</v>
      </c>
      <c r="F416">
        <f t="shared" si="87"/>
        <v>2690</v>
      </c>
      <c r="G416">
        <f t="shared" si="82"/>
        <v>0.21579400000337046</v>
      </c>
      <c r="I416">
        <f>G416</f>
        <v>0.21579400000337046</v>
      </c>
      <c r="O416">
        <f t="shared" ca="1" si="88"/>
        <v>0.26364395383922701</v>
      </c>
      <c r="P416" s="14">
        <f t="shared" si="83"/>
        <v>0.21192534577511696</v>
      </c>
      <c r="Q416" s="13">
        <f t="shared" si="84"/>
        <v>36835.773000000001</v>
      </c>
      <c r="R416">
        <f t="shared" si="85"/>
        <v>1.4966485537783673E-5</v>
      </c>
      <c r="S416" s="5">
        <f>S$16</f>
        <v>0.1</v>
      </c>
      <c r="T416">
        <f t="shared" si="86"/>
        <v>1.4966485537783674E-6</v>
      </c>
    </row>
    <row r="417" spans="1:20" ht="12.95" customHeight="1" x14ac:dyDescent="0.2">
      <c r="A417" s="125" t="s">
        <v>1495</v>
      </c>
      <c r="B417" s="71" t="s">
        <v>236</v>
      </c>
      <c r="C417" s="189">
        <v>51976.583400000003</v>
      </c>
      <c r="D417" s="189" t="s">
        <v>370</v>
      </c>
      <c r="E417">
        <f t="shared" si="81"/>
        <v>2727.0659757956782</v>
      </c>
      <c r="F417">
        <f t="shared" si="87"/>
        <v>2727</v>
      </c>
      <c r="G417">
        <f t="shared" si="82"/>
        <v>0.21809120000398252</v>
      </c>
      <c r="K417">
        <f>G417</f>
        <v>0.21809120000398252</v>
      </c>
      <c r="O417">
        <f t="shared" ca="1" si="88"/>
        <v>0.26778112622831685</v>
      </c>
      <c r="P417" s="14">
        <f t="shared" si="83"/>
        <v>0.2173302699781155</v>
      </c>
      <c r="Q417" s="13">
        <f t="shared" si="84"/>
        <v>36958.083400000003</v>
      </c>
      <c r="R417">
        <f t="shared" si="85"/>
        <v>5.7901450426598939E-7</v>
      </c>
      <c r="S417" s="5">
        <f>S$18</f>
        <v>1</v>
      </c>
      <c r="T417">
        <f t="shared" si="86"/>
        <v>5.7901450426598939E-7</v>
      </c>
    </row>
    <row r="418" spans="1:20" ht="12.95" customHeight="1" x14ac:dyDescent="0.2">
      <c r="A418" s="125" t="s">
        <v>1575</v>
      </c>
      <c r="B418" s="71" t="s">
        <v>236</v>
      </c>
      <c r="C418" s="189">
        <v>52148.491999999998</v>
      </c>
      <c r="D418" s="189" t="s">
        <v>370</v>
      </c>
      <c r="E418">
        <f t="shared" si="81"/>
        <v>2779.0708557209337</v>
      </c>
      <c r="F418">
        <f t="shared" si="87"/>
        <v>2779</v>
      </c>
      <c r="G418">
        <f t="shared" si="82"/>
        <v>0.23422240000218153</v>
      </c>
      <c r="I418">
        <f>G418</f>
        <v>0.23422240000218153</v>
      </c>
      <c r="O418">
        <f t="shared" ca="1" si="88"/>
        <v>0.27359553066703773</v>
      </c>
      <c r="P418" s="14">
        <f t="shared" si="83"/>
        <v>0.22504182808963538</v>
      </c>
      <c r="Q418" s="13">
        <f t="shared" si="84"/>
        <v>37129.991999999998</v>
      </c>
      <c r="R418">
        <f t="shared" si="85"/>
        <v>8.4282900641431243E-5</v>
      </c>
      <c r="S418" s="5">
        <f>S$16</f>
        <v>0.1</v>
      </c>
      <c r="T418">
        <f t="shared" si="86"/>
        <v>8.4282900641431246E-6</v>
      </c>
    </row>
    <row r="419" spans="1:20" ht="12.95" customHeight="1" x14ac:dyDescent="0.2">
      <c r="A419" s="125" t="s">
        <v>1578</v>
      </c>
      <c r="B419" s="71" t="s">
        <v>236</v>
      </c>
      <c r="C419" s="189">
        <v>52234.44</v>
      </c>
      <c r="D419" s="189" t="s">
        <v>370</v>
      </c>
      <c r="E419">
        <f t="shared" si="81"/>
        <v>2805.0713898409035</v>
      </c>
      <c r="F419">
        <f t="shared" si="87"/>
        <v>2805</v>
      </c>
      <c r="G419">
        <f t="shared" si="82"/>
        <v>0.23598800000036135</v>
      </c>
      <c r="I419">
        <f>G419</f>
        <v>0.23598800000036135</v>
      </c>
      <c r="O419">
        <f t="shared" ca="1" si="88"/>
        <v>0.27650273288639815</v>
      </c>
      <c r="P419" s="14">
        <f t="shared" si="83"/>
        <v>0.228948196902833</v>
      </c>
      <c r="Q419" s="13">
        <f t="shared" si="84"/>
        <v>37215.94</v>
      </c>
      <c r="R419">
        <f t="shared" si="85"/>
        <v>4.9558827651969856E-5</v>
      </c>
      <c r="S419" s="5">
        <f>S$16</f>
        <v>0.1</v>
      </c>
      <c r="T419">
        <f t="shared" si="86"/>
        <v>4.9558827651969863E-6</v>
      </c>
    </row>
    <row r="420" spans="1:20" ht="12.95" customHeight="1" x14ac:dyDescent="0.2">
      <c r="A420" s="19" t="s">
        <v>164</v>
      </c>
      <c r="B420" s="82" t="s">
        <v>236</v>
      </c>
      <c r="C420" s="22">
        <v>52505.504000000001</v>
      </c>
      <c r="D420" s="22">
        <v>5.0000000000000001E-3</v>
      </c>
      <c r="E420">
        <f t="shared" si="81"/>
        <v>2887.0722366400732</v>
      </c>
      <c r="F420">
        <f t="shared" si="87"/>
        <v>2887</v>
      </c>
      <c r="G420">
        <f t="shared" si="82"/>
        <v>0.23878719999629539</v>
      </c>
      <c r="I420" s="19">
        <f>G420</f>
        <v>0.23878719999629539</v>
      </c>
      <c r="O420">
        <f t="shared" ca="1" si="88"/>
        <v>0.28567160142438114</v>
      </c>
      <c r="P420" s="14">
        <f t="shared" si="83"/>
        <v>0.24148920174557459</v>
      </c>
      <c r="Q420" s="13">
        <f t="shared" si="84"/>
        <v>37487.004000000001</v>
      </c>
      <c r="R420">
        <f t="shared" si="85"/>
        <v>7.3008134531078765E-6</v>
      </c>
      <c r="S420" s="5">
        <f>S$16</f>
        <v>0.1</v>
      </c>
      <c r="T420">
        <f t="shared" si="86"/>
        <v>7.3008134531078771E-7</v>
      </c>
    </row>
    <row r="421" spans="1:20" ht="12.95" customHeight="1" x14ac:dyDescent="0.2">
      <c r="A421" s="22" t="s">
        <v>339</v>
      </c>
      <c r="B421" s="101" t="s">
        <v>236</v>
      </c>
      <c r="C421" s="22">
        <v>52558.3989</v>
      </c>
      <c r="D421" s="22">
        <v>2.9999999999999997E-4</v>
      </c>
      <c r="E421">
        <f t="shared" si="81"/>
        <v>2903.0737218662834</v>
      </c>
      <c r="F421">
        <f t="shared" si="87"/>
        <v>2903</v>
      </c>
      <c r="G421">
        <f t="shared" si="82"/>
        <v>0.24369679999654181</v>
      </c>
      <c r="K421">
        <f>G421</f>
        <v>0.24369679999654181</v>
      </c>
      <c r="O421">
        <f t="shared" ca="1" si="88"/>
        <v>0.28746064894398754</v>
      </c>
      <c r="P421" s="14">
        <f t="shared" si="83"/>
        <v>0.24397534184389075</v>
      </c>
      <c r="Q421" s="13">
        <f t="shared" si="84"/>
        <v>37539.8989</v>
      </c>
      <c r="R421">
        <f t="shared" si="85"/>
        <v>7.7585560724557008E-8</v>
      </c>
      <c r="S421" s="5">
        <f>S$18</f>
        <v>1</v>
      </c>
      <c r="T421">
        <f t="shared" si="86"/>
        <v>7.7585560724557008E-8</v>
      </c>
    </row>
    <row r="422" spans="1:20" ht="12.95" customHeight="1" x14ac:dyDescent="0.2">
      <c r="A422" s="22" t="s">
        <v>340</v>
      </c>
      <c r="B422" s="101" t="s">
        <v>236</v>
      </c>
      <c r="C422" s="22">
        <v>52647.648999999998</v>
      </c>
      <c r="D422" s="22">
        <v>8.0000000000000002E-3</v>
      </c>
      <c r="E422">
        <f t="shared" si="81"/>
        <v>2930.0731898034142</v>
      </c>
      <c r="F422">
        <f t="shared" si="87"/>
        <v>2930</v>
      </c>
      <c r="G422">
        <f t="shared" si="82"/>
        <v>0.24193799999920884</v>
      </c>
      <c r="I422">
        <f>G422</f>
        <v>0.24193799999920884</v>
      </c>
      <c r="O422">
        <f t="shared" ca="1" si="88"/>
        <v>0.29047966663332336</v>
      </c>
      <c r="P422" s="14">
        <f t="shared" si="83"/>
        <v>0.24819966514756317</v>
      </c>
      <c r="Q422" s="13">
        <f t="shared" si="84"/>
        <v>37629.148999999998</v>
      </c>
      <c r="R422">
        <f t="shared" si="85"/>
        <v>3.9208450430115232E-5</v>
      </c>
      <c r="S422" s="5">
        <f>S$16</f>
        <v>0.1</v>
      </c>
      <c r="T422">
        <f t="shared" si="86"/>
        <v>3.9208450430115237E-6</v>
      </c>
    </row>
    <row r="423" spans="1:20" ht="12.95" customHeight="1" x14ac:dyDescent="0.2">
      <c r="A423" s="22" t="s">
        <v>339</v>
      </c>
      <c r="B423" s="101" t="s">
        <v>236</v>
      </c>
      <c r="C423" s="22">
        <v>52687.322999999997</v>
      </c>
      <c r="D423" s="22">
        <v>1E-4</v>
      </c>
      <c r="E423">
        <f t="shared" si="81"/>
        <v>2942.0751583271217</v>
      </c>
      <c r="F423">
        <f t="shared" si="87"/>
        <v>2942</v>
      </c>
      <c r="G423">
        <f t="shared" si="82"/>
        <v>0.24844519999896875</v>
      </c>
      <c r="K423">
        <f>G423</f>
        <v>0.24844519999896875</v>
      </c>
      <c r="O423">
        <f t="shared" ca="1" si="88"/>
        <v>0.29182145227302819</v>
      </c>
      <c r="P423" s="14">
        <f t="shared" si="83"/>
        <v>0.25008881673082628</v>
      </c>
      <c r="Q423" s="13">
        <f t="shared" si="84"/>
        <v>37668.822999999997</v>
      </c>
      <c r="R423">
        <f t="shared" si="85"/>
        <v>2.7014759612420391E-6</v>
      </c>
      <c r="S423" s="5">
        <f>S$18</f>
        <v>1</v>
      </c>
      <c r="T423">
        <f t="shared" si="86"/>
        <v>2.7014759612420391E-6</v>
      </c>
    </row>
    <row r="424" spans="1:20" ht="12.95" customHeight="1" x14ac:dyDescent="0.2">
      <c r="A424" s="24" t="s">
        <v>238</v>
      </c>
      <c r="B424" s="82" t="s">
        <v>236</v>
      </c>
      <c r="C424" s="22">
        <v>52862.519</v>
      </c>
      <c r="D424" s="22">
        <v>3.0000000000000001E-3</v>
      </c>
      <c r="E424">
        <f t="shared" si="81"/>
        <v>2995.0745251033359</v>
      </c>
      <c r="F424">
        <f t="shared" si="87"/>
        <v>2995</v>
      </c>
      <c r="G424">
        <f t="shared" si="82"/>
        <v>0.24635200000193436</v>
      </c>
      <c r="K424">
        <f>G424</f>
        <v>0.24635200000193436</v>
      </c>
      <c r="O424">
        <f t="shared" ca="1" si="88"/>
        <v>0.29774767218172449</v>
      </c>
      <c r="P424" s="14">
        <f t="shared" si="83"/>
        <v>0.2585185072858856</v>
      </c>
      <c r="Q424" s="13">
        <f t="shared" si="84"/>
        <v>37844.019</v>
      </c>
      <c r="R424">
        <f t="shared" si="85"/>
        <v>1.4802389949043868E-4</v>
      </c>
      <c r="S424" s="5">
        <f>S$18</f>
        <v>1</v>
      </c>
      <c r="T424">
        <f t="shared" si="86"/>
        <v>1.4802389949043868E-4</v>
      </c>
    </row>
    <row r="425" spans="1:20" ht="12.95" customHeight="1" x14ac:dyDescent="0.2">
      <c r="A425" s="19" t="s">
        <v>235</v>
      </c>
      <c r="B425" s="82" t="s">
        <v>236</v>
      </c>
      <c r="C425" s="22">
        <v>52862.528899999998</v>
      </c>
      <c r="D425" s="22">
        <v>2.9999999999999997E-4</v>
      </c>
      <c r="E425">
        <f t="shared" si="81"/>
        <v>2995.0775199989439</v>
      </c>
      <c r="F425">
        <f t="shared" si="87"/>
        <v>2995</v>
      </c>
      <c r="G425">
        <f t="shared" si="82"/>
        <v>0.25625199999922188</v>
      </c>
      <c r="K425">
        <f>G425</f>
        <v>0.25625199999922188</v>
      </c>
      <c r="O425">
        <f t="shared" ca="1" si="88"/>
        <v>0.29774767218172449</v>
      </c>
      <c r="P425" s="14">
        <f t="shared" si="83"/>
        <v>0.2585185072858856</v>
      </c>
      <c r="Q425" s="13">
        <f t="shared" si="84"/>
        <v>37844.028899999998</v>
      </c>
      <c r="R425">
        <f t="shared" si="85"/>
        <v>5.1370552804997451E-6</v>
      </c>
      <c r="S425" s="5">
        <f>S$18</f>
        <v>1</v>
      </c>
      <c r="T425">
        <f t="shared" si="86"/>
        <v>5.1370552804997451E-6</v>
      </c>
    </row>
    <row r="426" spans="1:20" ht="12.95" customHeight="1" x14ac:dyDescent="0.2">
      <c r="A426" s="21" t="s">
        <v>255</v>
      </c>
      <c r="B426" s="37"/>
      <c r="C426" s="22">
        <v>52908.336799999997</v>
      </c>
      <c r="D426" s="22">
        <v>3.0000000000000001E-3</v>
      </c>
      <c r="E426">
        <f t="shared" si="81"/>
        <v>3008.9350834898232</v>
      </c>
      <c r="F426">
        <f t="shared" si="87"/>
        <v>3009</v>
      </c>
      <c r="J426" s="31"/>
      <c r="O426">
        <f t="shared" ca="1" si="88"/>
        <v>0.29931308876138013</v>
      </c>
      <c r="P426" s="14">
        <f t="shared" si="83"/>
        <v>0.26076861700863968</v>
      </c>
      <c r="Q426" s="13">
        <f t="shared" si="84"/>
        <v>37889.836799999997</v>
      </c>
      <c r="R426">
        <f t="shared" si="85"/>
        <v>6.8000271616598607E-2</v>
      </c>
      <c r="T426">
        <f t="shared" si="86"/>
        <v>0</v>
      </c>
    </row>
    <row r="427" spans="1:20" ht="12.95" customHeight="1" x14ac:dyDescent="0.2">
      <c r="A427" s="22" t="s">
        <v>341</v>
      </c>
      <c r="B427" s="101" t="s">
        <v>236</v>
      </c>
      <c r="C427" s="22">
        <v>53282.347000000002</v>
      </c>
      <c r="D427" s="22">
        <v>5.0000000000000001E-3</v>
      </c>
      <c r="E427">
        <f t="shared" si="81"/>
        <v>3122.0786699178529</v>
      </c>
      <c r="F427">
        <f t="shared" si="87"/>
        <v>3122</v>
      </c>
      <c r="G427">
        <f t="shared" ref="G427:G451" si="89">C427-(C$7+C$8*F427)</f>
        <v>0.26005319999967469</v>
      </c>
      <c r="I427">
        <f>G427</f>
        <v>0.26005319999967469</v>
      </c>
      <c r="O427">
        <f t="shared" ca="1" si="88"/>
        <v>0.31194823686860051</v>
      </c>
      <c r="P427" s="14">
        <f t="shared" si="83"/>
        <v>0.279288211789953</v>
      </c>
      <c r="Q427" s="13">
        <f t="shared" si="84"/>
        <v>38263.847000000002</v>
      </c>
      <c r="R427">
        <f t="shared" si="85"/>
        <v>3.6998567857214566E-4</v>
      </c>
      <c r="S427" s="5">
        <f>S$16</f>
        <v>0.1</v>
      </c>
      <c r="T427">
        <f t="shared" si="86"/>
        <v>3.6998567857214566E-5</v>
      </c>
    </row>
    <row r="428" spans="1:20" ht="12.95" customHeight="1" x14ac:dyDescent="0.2">
      <c r="A428" s="125" t="s">
        <v>1495</v>
      </c>
      <c r="B428" s="71" t="s">
        <v>236</v>
      </c>
      <c r="C428" s="189">
        <v>53298.892</v>
      </c>
      <c r="D428" s="189" t="s">
        <v>370</v>
      </c>
      <c r="E428">
        <f t="shared" si="81"/>
        <v>3127.0837757610934</v>
      </c>
      <c r="F428">
        <f t="shared" si="87"/>
        <v>3127</v>
      </c>
      <c r="G428">
        <f t="shared" si="89"/>
        <v>0.27693120000185445</v>
      </c>
      <c r="K428">
        <f>G428</f>
        <v>0.27693120000185445</v>
      </c>
      <c r="O428">
        <f t="shared" ca="1" si="88"/>
        <v>0.31250731421847749</v>
      </c>
      <c r="P428" s="14">
        <f t="shared" si="83"/>
        <v>0.28012238081393098</v>
      </c>
      <c r="Q428" s="13">
        <f t="shared" si="84"/>
        <v>38280.392</v>
      </c>
      <c r="R428">
        <f t="shared" si="85"/>
        <v>1.018363497536544E-5</v>
      </c>
      <c r="S428" s="5">
        <f>S$18</f>
        <v>1</v>
      </c>
      <c r="T428">
        <f t="shared" si="86"/>
        <v>1.018363497536544E-5</v>
      </c>
    </row>
    <row r="429" spans="1:20" ht="12.95" customHeight="1" x14ac:dyDescent="0.2">
      <c r="A429" s="125" t="s">
        <v>1495</v>
      </c>
      <c r="B429" s="71" t="s">
        <v>236</v>
      </c>
      <c r="C429" s="189">
        <v>53394.754999999997</v>
      </c>
      <c r="D429" s="189" t="s">
        <v>370</v>
      </c>
      <c r="E429">
        <f t="shared" si="81"/>
        <v>3156.0837432105104</v>
      </c>
      <c r="F429">
        <f t="shared" si="87"/>
        <v>3156</v>
      </c>
      <c r="G429">
        <f t="shared" si="89"/>
        <v>0.27682359999744222</v>
      </c>
      <c r="K429">
        <f>G429</f>
        <v>0.27682359999744222</v>
      </c>
      <c r="O429">
        <f t="shared" ca="1" si="88"/>
        <v>0.31574996284776419</v>
      </c>
      <c r="P429" s="14">
        <f t="shared" si="83"/>
        <v>0.28498515755380871</v>
      </c>
      <c r="Q429" s="13">
        <f t="shared" si="84"/>
        <v>38376.254999999997</v>
      </c>
      <c r="R429">
        <f t="shared" si="85"/>
        <v>6.6611021745883024E-5</v>
      </c>
      <c r="S429" s="5">
        <f>S$18</f>
        <v>1</v>
      </c>
      <c r="T429">
        <f t="shared" si="86"/>
        <v>6.6611021745883024E-5</v>
      </c>
    </row>
    <row r="430" spans="1:20" ht="12.95" customHeight="1" x14ac:dyDescent="0.2">
      <c r="A430" s="21" t="s">
        <v>248</v>
      </c>
      <c r="B430" s="37"/>
      <c r="C430" s="22">
        <v>53462.527199999997</v>
      </c>
      <c r="D430" s="22">
        <v>1.5E-3</v>
      </c>
      <c r="E430">
        <f t="shared" si="81"/>
        <v>3176.5858305014922</v>
      </c>
      <c r="F430">
        <f t="shared" si="87"/>
        <v>3176.5</v>
      </c>
      <c r="G430">
        <f t="shared" si="89"/>
        <v>0.28372339999623364</v>
      </c>
      <c r="J430">
        <f>G430</f>
        <v>0.28372339999623364</v>
      </c>
      <c r="O430">
        <f t="shared" ca="1" si="88"/>
        <v>0.31804217998225992</v>
      </c>
      <c r="P430" s="14">
        <f t="shared" si="83"/>
        <v>0.28844795125098122</v>
      </c>
      <c r="Q430" s="13">
        <f t="shared" si="84"/>
        <v>38444.027199999997</v>
      </c>
      <c r="R430">
        <f t="shared" si="85"/>
        <v>2.2321384558736911E-5</v>
      </c>
      <c r="S430" s="5">
        <f>S$17</f>
        <v>1</v>
      </c>
      <c r="T430">
        <f t="shared" si="86"/>
        <v>2.2321384558736911E-5</v>
      </c>
    </row>
    <row r="431" spans="1:20" ht="12.95" customHeight="1" x14ac:dyDescent="0.2">
      <c r="A431" s="125" t="s">
        <v>1495</v>
      </c>
      <c r="B431" s="71" t="s">
        <v>236</v>
      </c>
      <c r="C431" s="189">
        <v>53589.798799999997</v>
      </c>
      <c r="D431" s="189" t="s">
        <v>370</v>
      </c>
      <c r="E431">
        <f t="shared" si="81"/>
        <v>3215.087361407423</v>
      </c>
      <c r="F431">
        <f t="shared" si="87"/>
        <v>3215</v>
      </c>
      <c r="G431">
        <f t="shared" si="89"/>
        <v>0.28878399999666726</v>
      </c>
      <c r="K431">
        <f>G431</f>
        <v>0.28878399999666726</v>
      </c>
      <c r="O431">
        <f t="shared" ca="1" si="88"/>
        <v>0.32234707557631287</v>
      </c>
      <c r="P431" s="14">
        <f t="shared" si="83"/>
        <v>0.29500791075175675</v>
      </c>
      <c r="Q431" s="13">
        <f t="shared" si="84"/>
        <v>38571.298799999997</v>
      </c>
      <c r="R431">
        <f t="shared" si="85"/>
        <v>3.8737065087318624E-5</v>
      </c>
      <c r="S431" s="5">
        <f>S$18</f>
        <v>1</v>
      </c>
      <c r="T431">
        <f t="shared" si="86"/>
        <v>3.8737065087318624E-5</v>
      </c>
    </row>
    <row r="432" spans="1:20" ht="12.95" customHeight="1" x14ac:dyDescent="0.2">
      <c r="A432" s="38" t="s">
        <v>257</v>
      </c>
      <c r="B432" s="37"/>
      <c r="C432" s="22">
        <v>53758.391100000001</v>
      </c>
      <c r="D432" s="22">
        <v>2.0000000000000001E-4</v>
      </c>
      <c r="E432">
        <f t="shared" si="81"/>
        <v>3266.089011806665</v>
      </c>
      <c r="F432">
        <f t="shared" si="87"/>
        <v>3266</v>
      </c>
      <c r="G432">
        <f t="shared" si="89"/>
        <v>0.29423959999985527</v>
      </c>
      <c r="J432">
        <f>G432</f>
        <v>0.29423959999985527</v>
      </c>
      <c r="O432">
        <f t="shared" ca="1" si="88"/>
        <v>0.32804966454505835</v>
      </c>
      <c r="P432" s="14">
        <f t="shared" si="83"/>
        <v>0.30381159160599791</v>
      </c>
      <c r="Q432" s="13">
        <f t="shared" si="84"/>
        <v>38739.891100000001</v>
      </c>
      <c r="R432">
        <f t="shared" si="85"/>
        <v>9.1623023308065114E-5</v>
      </c>
      <c r="S432" s="5">
        <f>S$17</f>
        <v>1</v>
      </c>
      <c r="T432">
        <f t="shared" si="86"/>
        <v>9.1623023308065114E-5</v>
      </c>
    </row>
    <row r="433" spans="1:20" ht="12.95" customHeight="1" x14ac:dyDescent="0.2">
      <c r="A433" s="24" t="s">
        <v>256</v>
      </c>
      <c r="B433" s="37" t="s">
        <v>236</v>
      </c>
      <c r="C433" s="84">
        <v>53824.5101</v>
      </c>
      <c r="D433" s="22">
        <v>2.9999999999999997E-4</v>
      </c>
      <c r="E433">
        <f t="shared" si="81"/>
        <v>3286.0909817824431</v>
      </c>
      <c r="F433">
        <f t="shared" si="87"/>
        <v>3286</v>
      </c>
      <c r="G433">
        <f t="shared" si="89"/>
        <v>0.30075159999978496</v>
      </c>
      <c r="K433">
        <f>G433</f>
        <v>0.30075159999978496</v>
      </c>
      <c r="O433">
        <f t="shared" ca="1" si="88"/>
        <v>0.33028597394456638</v>
      </c>
      <c r="P433" s="14">
        <f t="shared" si="83"/>
        <v>0.30729943827886852</v>
      </c>
      <c r="Q433" s="13">
        <f t="shared" si="84"/>
        <v>38806.0101</v>
      </c>
      <c r="R433">
        <f t="shared" si="85"/>
        <v>4.2874186129031983E-5</v>
      </c>
      <c r="S433" s="5">
        <f>S$18</f>
        <v>1</v>
      </c>
      <c r="T433">
        <f t="shared" si="86"/>
        <v>4.2874186129031983E-5</v>
      </c>
    </row>
    <row r="434" spans="1:20" ht="12.95" customHeight="1" x14ac:dyDescent="0.2">
      <c r="A434" s="24" t="s">
        <v>254</v>
      </c>
      <c r="B434" s="83"/>
      <c r="C434" s="22">
        <v>53867.483999999997</v>
      </c>
      <c r="D434" s="22">
        <v>8.9999999999999998E-4</v>
      </c>
      <c r="E434">
        <f t="shared" si="81"/>
        <v>3299.0912185909556</v>
      </c>
      <c r="F434">
        <f t="shared" si="87"/>
        <v>3299</v>
      </c>
      <c r="G434">
        <f t="shared" si="89"/>
        <v>0.30153439999412512</v>
      </c>
      <c r="J434">
        <f>G434</f>
        <v>0.30153439999412512</v>
      </c>
      <c r="O434">
        <f t="shared" ca="1" si="88"/>
        <v>0.33173957505424662</v>
      </c>
      <c r="P434" s="14">
        <f t="shared" si="83"/>
        <v>0.30957724029569234</v>
      </c>
      <c r="Q434" s="13">
        <f t="shared" si="84"/>
        <v>38848.983999999997</v>
      </c>
      <c r="R434">
        <f t="shared" si="85"/>
        <v>6.4687280116513751E-5</v>
      </c>
      <c r="S434" s="5">
        <f>S$17</f>
        <v>1</v>
      </c>
      <c r="T434">
        <f t="shared" si="86"/>
        <v>6.4687280116513751E-5</v>
      </c>
    </row>
    <row r="435" spans="1:20" ht="12.95" customHeight="1" x14ac:dyDescent="0.2">
      <c r="A435" s="24" t="s">
        <v>256</v>
      </c>
      <c r="B435" s="37" t="s">
        <v>236</v>
      </c>
      <c r="C435" s="84">
        <v>54039.383999999998</v>
      </c>
      <c r="D435" s="22">
        <v>5.9999999999999995E-4</v>
      </c>
      <c r="E435">
        <f t="shared" si="81"/>
        <v>3351.0934968897245</v>
      </c>
      <c r="F435">
        <f t="shared" si="87"/>
        <v>3351</v>
      </c>
      <c r="G435">
        <f t="shared" si="89"/>
        <v>0.30906559999857564</v>
      </c>
      <c r="K435">
        <f t="shared" ref="K435:K444" si="90">G435</f>
        <v>0.30906559999857564</v>
      </c>
      <c r="O435">
        <f t="shared" ca="1" si="88"/>
        <v>0.3375539794929675</v>
      </c>
      <c r="P435" s="14">
        <f t="shared" si="83"/>
        <v>0.31877276462538384</v>
      </c>
      <c r="Q435" s="13">
        <f t="shared" si="84"/>
        <v>39020.883999999998</v>
      </c>
      <c r="R435">
        <f t="shared" si="85"/>
        <v>9.4229045091956517E-5</v>
      </c>
      <c r="S435" s="5">
        <f t="shared" ref="S435:S444" si="91">S$18</f>
        <v>1</v>
      </c>
      <c r="T435">
        <f t="shared" si="86"/>
        <v>9.4229045091956517E-5</v>
      </c>
    </row>
    <row r="436" spans="1:20" ht="12.95" customHeight="1" x14ac:dyDescent="0.2">
      <c r="A436" s="38" t="s">
        <v>258</v>
      </c>
      <c r="B436" s="82" t="s">
        <v>236</v>
      </c>
      <c r="C436" s="22">
        <v>54085.665710000001</v>
      </c>
      <c r="D436" s="22">
        <v>1E-4</v>
      </c>
      <c r="E436">
        <f t="shared" si="81"/>
        <v>3365.0943948743848</v>
      </c>
      <c r="F436">
        <f t="shared" si="87"/>
        <v>3365</v>
      </c>
      <c r="G436">
        <f t="shared" si="89"/>
        <v>0.31203400000231341</v>
      </c>
      <c r="K436">
        <f t="shared" si="90"/>
        <v>0.31203400000231341</v>
      </c>
      <c r="O436">
        <f t="shared" ca="1" si="88"/>
        <v>0.33911939607262309</v>
      </c>
      <c r="P436" s="14">
        <f t="shared" si="83"/>
        <v>0.32127153248528717</v>
      </c>
      <c r="Q436" s="13">
        <f t="shared" si="84"/>
        <v>39067.165710000001</v>
      </c>
      <c r="R436">
        <f t="shared" si="85"/>
        <v>8.533200637399545E-5</v>
      </c>
      <c r="S436" s="5">
        <f t="shared" si="91"/>
        <v>1</v>
      </c>
      <c r="T436">
        <f t="shared" si="86"/>
        <v>8.533200637399545E-5</v>
      </c>
    </row>
    <row r="437" spans="1:20" ht="12.95" customHeight="1" x14ac:dyDescent="0.2">
      <c r="A437" s="84" t="s">
        <v>259</v>
      </c>
      <c r="B437" s="85" t="s">
        <v>236</v>
      </c>
      <c r="C437" s="84">
        <v>54201.3678</v>
      </c>
      <c r="D437" s="84">
        <v>2.0000000000000001E-4</v>
      </c>
      <c r="E437">
        <f t="shared" si="81"/>
        <v>3400.0959788413952</v>
      </c>
      <c r="F437">
        <f t="shared" si="87"/>
        <v>3400</v>
      </c>
      <c r="G437">
        <f t="shared" si="89"/>
        <v>0.31726999999955297</v>
      </c>
      <c r="K437">
        <f t="shared" si="90"/>
        <v>0.31726999999955297</v>
      </c>
      <c r="O437">
        <f t="shared" ca="1" si="88"/>
        <v>0.34303293752176217</v>
      </c>
      <c r="P437" s="14">
        <f t="shared" si="83"/>
        <v>0.32756123390723763</v>
      </c>
      <c r="Q437" s="13">
        <f t="shared" si="84"/>
        <v>39182.8678</v>
      </c>
      <c r="R437">
        <f t="shared" si="85"/>
        <v>1.0590949534267849E-4</v>
      </c>
      <c r="S437" s="5">
        <f t="shared" si="91"/>
        <v>1</v>
      </c>
      <c r="T437">
        <f t="shared" si="86"/>
        <v>1.0590949534267849E-4</v>
      </c>
    </row>
    <row r="438" spans="1:20" ht="12.95" customHeight="1" x14ac:dyDescent="0.2">
      <c r="A438" s="125" t="s">
        <v>339</v>
      </c>
      <c r="B438" s="71" t="s">
        <v>236</v>
      </c>
      <c r="C438" s="189">
        <v>54201.368999999999</v>
      </c>
      <c r="D438" s="189" t="s">
        <v>370</v>
      </c>
      <c r="E438">
        <f t="shared" si="81"/>
        <v>3400.0963418590445</v>
      </c>
      <c r="F438">
        <f t="shared" si="87"/>
        <v>3400</v>
      </c>
      <c r="G438">
        <f t="shared" si="89"/>
        <v>0.31846999999834225</v>
      </c>
      <c r="K438">
        <f t="shared" si="90"/>
        <v>0.31846999999834225</v>
      </c>
      <c r="O438">
        <f t="shared" ca="1" si="88"/>
        <v>0.34303293752176217</v>
      </c>
      <c r="P438" s="14">
        <f t="shared" si="83"/>
        <v>0.32756123390723763</v>
      </c>
      <c r="Q438" s="13">
        <f t="shared" si="84"/>
        <v>39182.868999999999</v>
      </c>
      <c r="R438">
        <f t="shared" si="85"/>
        <v>8.2650533986249169E-5</v>
      </c>
      <c r="S438" s="5">
        <f t="shared" si="91"/>
        <v>1</v>
      </c>
      <c r="T438">
        <f t="shared" si="86"/>
        <v>8.2650533986249169E-5</v>
      </c>
    </row>
    <row r="439" spans="1:20" ht="12.95" customHeight="1" x14ac:dyDescent="0.2">
      <c r="A439" s="84" t="s">
        <v>259</v>
      </c>
      <c r="B439" s="85" t="s">
        <v>236</v>
      </c>
      <c r="C439" s="84">
        <v>54224.508699999998</v>
      </c>
      <c r="D439" s="84">
        <v>2.9999999999999997E-4</v>
      </c>
      <c r="E439">
        <f t="shared" si="81"/>
        <v>3407.0964414468863</v>
      </c>
      <c r="F439">
        <f t="shared" si="87"/>
        <v>3407</v>
      </c>
      <c r="G439">
        <f t="shared" si="89"/>
        <v>0.31879919999482809</v>
      </c>
      <c r="K439">
        <f t="shared" si="90"/>
        <v>0.31879919999482809</v>
      </c>
      <c r="O439">
        <f t="shared" ca="1" si="88"/>
        <v>0.34381564581158996</v>
      </c>
      <c r="P439" s="14">
        <f t="shared" si="83"/>
        <v>0.32882650820971782</v>
      </c>
      <c r="Q439" s="13">
        <f t="shared" si="84"/>
        <v>39206.008699999998</v>
      </c>
      <c r="R439">
        <f t="shared" si="85"/>
        <v>1.0054691003639506E-4</v>
      </c>
      <c r="S439" s="5">
        <f t="shared" si="91"/>
        <v>1</v>
      </c>
      <c r="T439">
        <f t="shared" si="86"/>
        <v>1.0054691003639506E-4</v>
      </c>
    </row>
    <row r="440" spans="1:20" ht="12.95" customHeight="1" x14ac:dyDescent="0.2">
      <c r="A440" s="24" t="s">
        <v>346</v>
      </c>
      <c r="B440" s="82" t="s">
        <v>236</v>
      </c>
      <c r="C440" s="22">
        <v>54366.655100000004</v>
      </c>
      <c r="D440" s="22">
        <v>2.9999999999999997E-4</v>
      </c>
      <c r="E440">
        <f t="shared" si="81"/>
        <v>3450.0978181308205</v>
      </c>
      <c r="F440">
        <f t="shared" si="87"/>
        <v>3450</v>
      </c>
      <c r="G440">
        <f t="shared" si="89"/>
        <v>0.32335000000603031</v>
      </c>
      <c r="K440">
        <f t="shared" si="90"/>
        <v>0.32335000000603031</v>
      </c>
      <c r="O440">
        <f t="shared" ca="1" si="88"/>
        <v>0.34862371102053225</v>
      </c>
      <c r="P440" s="14">
        <f t="shared" si="83"/>
        <v>0.33665254062187033</v>
      </c>
      <c r="Q440" s="13">
        <f t="shared" si="84"/>
        <v>39348.155100000004</v>
      </c>
      <c r="R440">
        <f t="shared" si="85"/>
        <v>1.7695758683607335E-4</v>
      </c>
      <c r="S440" s="5">
        <f t="shared" si="91"/>
        <v>1</v>
      </c>
      <c r="T440">
        <f t="shared" si="86"/>
        <v>1.7695758683607335E-4</v>
      </c>
    </row>
    <row r="441" spans="1:20" ht="12.95" customHeight="1" x14ac:dyDescent="0.2">
      <c r="A441" s="24" t="s">
        <v>346</v>
      </c>
      <c r="B441" s="82" t="s">
        <v>236</v>
      </c>
      <c r="C441" s="22">
        <v>54452.608200000002</v>
      </c>
      <c r="D441" s="22">
        <v>1E-4</v>
      </c>
      <c r="E441">
        <f t="shared" si="81"/>
        <v>3476.0998950757994</v>
      </c>
      <c r="F441">
        <f t="shared" si="87"/>
        <v>3476</v>
      </c>
      <c r="G441">
        <f t="shared" si="89"/>
        <v>0.33021559999906458</v>
      </c>
      <c r="K441">
        <f t="shared" si="90"/>
        <v>0.33021559999906458</v>
      </c>
      <c r="O441">
        <f t="shared" ca="1" si="88"/>
        <v>0.35153091323989272</v>
      </c>
      <c r="P441" s="14">
        <f t="shared" si="83"/>
        <v>0.34142931269764937</v>
      </c>
      <c r="Q441" s="13">
        <f t="shared" si="84"/>
        <v>39434.108200000002</v>
      </c>
      <c r="R441">
        <f t="shared" si="85"/>
        <v>1.2574735248640172E-4</v>
      </c>
      <c r="S441" s="5">
        <f t="shared" si="91"/>
        <v>1</v>
      </c>
      <c r="T441">
        <f t="shared" si="86"/>
        <v>1.2574735248640172E-4</v>
      </c>
    </row>
    <row r="442" spans="1:20" ht="12.95" customHeight="1" x14ac:dyDescent="0.2">
      <c r="A442" s="24" t="s">
        <v>349</v>
      </c>
      <c r="B442" s="82" t="s">
        <v>236</v>
      </c>
      <c r="C442" s="22">
        <v>54561.6996</v>
      </c>
      <c r="D442" s="22">
        <v>1E-4</v>
      </c>
      <c r="E442">
        <f t="shared" si="81"/>
        <v>3509.1016480880285</v>
      </c>
      <c r="F442">
        <f t="shared" si="87"/>
        <v>3509</v>
      </c>
      <c r="G442">
        <f t="shared" si="89"/>
        <v>0.33601040000212379</v>
      </c>
      <c r="K442">
        <f t="shared" si="90"/>
        <v>0.33601040000212379</v>
      </c>
      <c r="O442">
        <f t="shared" ca="1" si="88"/>
        <v>0.35522082374908098</v>
      </c>
      <c r="P442" s="14">
        <f t="shared" si="83"/>
        <v>0.34754070795444741</v>
      </c>
      <c r="Q442" s="13">
        <f t="shared" si="84"/>
        <v>39543.1996</v>
      </c>
      <c r="R442">
        <f t="shared" si="85"/>
        <v>1.3294800147541745E-4</v>
      </c>
      <c r="S442" s="5">
        <f t="shared" si="91"/>
        <v>1</v>
      </c>
      <c r="T442">
        <f t="shared" si="86"/>
        <v>1.3294800147541745E-4</v>
      </c>
    </row>
    <row r="443" spans="1:20" ht="12.95" customHeight="1" x14ac:dyDescent="0.2">
      <c r="A443" s="24" t="s">
        <v>349</v>
      </c>
      <c r="B443" s="82" t="s">
        <v>236</v>
      </c>
      <c r="C443" s="22">
        <v>54670.791499999999</v>
      </c>
      <c r="D443" s="22">
        <v>2.9999999999999997E-4</v>
      </c>
      <c r="E443">
        <f t="shared" si="81"/>
        <v>3542.103552357612</v>
      </c>
      <c r="F443">
        <f t="shared" si="87"/>
        <v>3542</v>
      </c>
      <c r="G443">
        <f t="shared" si="89"/>
        <v>0.34230519999982789</v>
      </c>
      <c r="K443">
        <f t="shared" si="90"/>
        <v>0.34230519999982789</v>
      </c>
      <c r="O443">
        <f t="shared" ca="1" si="88"/>
        <v>0.35891073425826919</v>
      </c>
      <c r="P443" s="14">
        <f t="shared" si="83"/>
        <v>0.35370643481464742</v>
      </c>
      <c r="Q443" s="13">
        <f t="shared" si="84"/>
        <v>39652.291499999999</v>
      </c>
      <c r="R443">
        <f t="shared" si="85"/>
        <v>1.2998815530265286E-4</v>
      </c>
      <c r="S443" s="5">
        <f t="shared" si="91"/>
        <v>1</v>
      </c>
      <c r="T443">
        <f t="shared" si="86"/>
        <v>1.2998815530265286E-4</v>
      </c>
    </row>
    <row r="444" spans="1:20" ht="12.95" customHeight="1" x14ac:dyDescent="0.2">
      <c r="A444" s="24" t="s">
        <v>350</v>
      </c>
      <c r="B444" s="82" t="s">
        <v>236</v>
      </c>
      <c r="C444" s="22">
        <v>54799.7163</v>
      </c>
      <c r="D444" s="22">
        <v>2.0000000000000001E-4</v>
      </c>
      <c r="E444">
        <f t="shared" si="81"/>
        <v>3581.1052005787469</v>
      </c>
      <c r="F444">
        <f t="shared" si="87"/>
        <v>3581</v>
      </c>
      <c r="G444">
        <f t="shared" si="89"/>
        <v>0.34775359999912325</v>
      </c>
      <c r="K444">
        <f t="shared" si="90"/>
        <v>0.34775359999912325</v>
      </c>
      <c r="O444">
        <f t="shared" ca="1" si="88"/>
        <v>0.3632715375873099</v>
      </c>
      <c r="P444" s="14">
        <f t="shared" si="83"/>
        <v>0.36106325027860864</v>
      </c>
      <c r="Q444" s="13">
        <f t="shared" si="84"/>
        <v>39781.2163</v>
      </c>
      <c r="R444">
        <f t="shared" si="85"/>
        <v>1.771467905622054E-4</v>
      </c>
      <c r="S444" s="5">
        <f t="shared" si="91"/>
        <v>1</v>
      </c>
      <c r="T444">
        <f t="shared" si="86"/>
        <v>1.771467905622054E-4</v>
      </c>
    </row>
    <row r="445" spans="1:20" ht="12.95" customHeight="1" x14ac:dyDescent="0.2">
      <c r="A445" s="22" t="s">
        <v>342</v>
      </c>
      <c r="B445" s="101" t="s">
        <v>250</v>
      </c>
      <c r="C445" s="22">
        <v>54844.344100000002</v>
      </c>
      <c r="D445" s="22" t="s">
        <v>343</v>
      </c>
      <c r="E445">
        <f t="shared" si="81"/>
        <v>3594.6057664627601</v>
      </c>
      <c r="F445">
        <f t="shared" si="87"/>
        <v>3594.5</v>
      </c>
      <c r="G445">
        <f t="shared" si="89"/>
        <v>0.3496242000037455</v>
      </c>
      <c r="J445">
        <f>G445</f>
        <v>0.3496242000037455</v>
      </c>
      <c r="O445">
        <f t="shared" ca="1" si="88"/>
        <v>0.36478104643197778</v>
      </c>
      <c r="P445" s="14">
        <f t="shared" si="83"/>
        <v>0.36362752046908431</v>
      </c>
      <c r="Q445" s="13">
        <f t="shared" si="84"/>
        <v>39825.844100000002</v>
      </c>
      <c r="R445">
        <f t="shared" si="85"/>
        <v>1.9609298405497672E-4</v>
      </c>
      <c r="S445" s="5">
        <f>S$17</f>
        <v>1</v>
      </c>
      <c r="T445">
        <f t="shared" si="86"/>
        <v>1.9609298405497672E-4</v>
      </c>
    </row>
    <row r="446" spans="1:20" ht="12.95" customHeight="1" x14ac:dyDescent="0.2">
      <c r="A446" s="84" t="s">
        <v>259</v>
      </c>
      <c r="B446" s="85" t="s">
        <v>236</v>
      </c>
      <c r="C446" s="84">
        <v>54925.335599999999</v>
      </c>
      <c r="D446" s="84">
        <v>1E-4</v>
      </c>
      <c r="E446">
        <f t="shared" si="81"/>
        <v>3619.1068864327108</v>
      </c>
      <c r="F446">
        <f t="shared" si="87"/>
        <v>3619</v>
      </c>
      <c r="G446">
        <f t="shared" si="89"/>
        <v>0.3533263999997871</v>
      </c>
      <c r="K446">
        <f t="shared" ref="K446:K451" si="92">G446</f>
        <v>0.3533263999997871</v>
      </c>
      <c r="O446">
        <f t="shared" ca="1" si="88"/>
        <v>0.36752052544637515</v>
      </c>
      <c r="P446" s="14">
        <f t="shared" si="83"/>
        <v>0.36830442039056627</v>
      </c>
      <c r="Q446" s="13">
        <f t="shared" si="84"/>
        <v>39906.835599999999</v>
      </c>
      <c r="R446">
        <f t="shared" si="85"/>
        <v>2.2434109482659653E-4</v>
      </c>
      <c r="S446" s="5">
        <f t="shared" ref="S446:S451" si="93">S$18</f>
        <v>1</v>
      </c>
      <c r="T446">
        <f t="shared" si="86"/>
        <v>2.2434109482659653E-4</v>
      </c>
    </row>
    <row r="447" spans="1:20" ht="12.95" customHeight="1" x14ac:dyDescent="0.2">
      <c r="A447" s="84" t="s">
        <v>259</v>
      </c>
      <c r="B447" s="85" t="s">
        <v>236</v>
      </c>
      <c r="C447" s="84">
        <v>54991.4519</v>
      </c>
      <c r="D447" s="84">
        <v>2.0000000000000001E-4</v>
      </c>
      <c r="E447">
        <f t="shared" si="81"/>
        <v>3639.1080396187781</v>
      </c>
      <c r="F447">
        <f t="shared" si="87"/>
        <v>3639</v>
      </c>
      <c r="G447">
        <f t="shared" si="89"/>
        <v>0.3571384000024409</v>
      </c>
      <c r="K447">
        <f t="shared" si="92"/>
        <v>0.3571384000024409</v>
      </c>
      <c r="O447">
        <f t="shared" ref="O447:O469" ca="1" si="94">+C$11+C$12*F447</f>
        <v>0.36975683484588318</v>
      </c>
      <c r="P447" s="14">
        <f t="shared" si="83"/>
        <v>0.37214449949687856</v>
      </c>
      <c r="Q447" s="13">
        <f t="shared" si="84"/>
        <v>39972.9519</v>
      </c>
      <c r="R447">
        <f t="shared" si="85"/>
        <v>2.2518302203696197E-4</v>
      </c>
      <c r="S447" s="5">
        <f t="shared" si="93"/>
        <v>1</v>
      </c>
      <c r="T447">
        <f t="shared" si="86"/>
        <v>2.2518302203696197E-4</v>
      </c>
    </row>
    <row r="448" spans="1:20" ht="12.95" customHeight="1" x14ac:dyDescent="0.2">
      <c r="A448" s="24" t="s">
        <v>351</v>
      </c>
      <c r="B448" s="82" t="s">
        <v>236</v>
      </c>
      <c r="C448" s="22">
        <v>55123.6826</v>
      </c>
      <c r="D448" s="22">
        <v>2.0000000000000001E-4</v>
      </c>
      <c r="E448">
        <f t="shared" si="81"/>
        <v>3679.1097712129667</v>
      </c>
      <c r="F448">
        <f t="shared" si="87"/>
        <v>3679</v>
      </c>
      <c r="G448">
        <f t="shared" si="89"/>
        <v>0.36286239999753889</v>
      </c>
      <c r="K448">
        <f t="shared" si="92"/>
        <v>0.36286239999753889</v>
      </c>
      <c r="O448">
        <f t="shared" ca="1" si="94"/>
        <v>0.37422945364489923</v>
      </c>
      <c r="P448" s="14">
        <f t="shared" si="83"/>
        <v>0.37988452724493244</v>
      </c>
      <c r="Q448" s="13">
        <f t="shared" si="84"/>
        <v>40105.1826</v>
      </c>
      <c r="R448">
        <f t="shared" si="85"/>
        <v>2.8975281602645783E-4</v>
      </c>
      <c r="S448" s="5">
        <f t="shared" si="93"/>
        <v>1</v>
      </c>
      <c r="T448">
        <f t="shared" si="86"/>
        <v>2.8975281602645783E-4</v>
      </c>
    </row>
    <row r="449" spans="1:21" ht="12.95" customHeight="1" x14ac:dyDescent="0.2">
      <c r="A449" s="24" t="s">
        <v>347</v>
      </c>
      <c r="B449" s="82" t="s">
        <v>236</v>
      </c>
      <c r="C449" s="22">
        <v>55275.751300000004</v>
      </c>
      <c r="D449" s="22">
        <v>2.9999999999999997E-4</v>
      </c>
      <c r="E449">
        <f t="shared" si="81"/>
        <v>3725.1127895837176</v>
      </c>
      <c r="F449">
        <f t="shared" si="87"/>
        <v>3725</v>
      </c>
      <c r="G449">
        <f t="shared" si="89"/>
        <v>0.37284000000363449</v>
      </c>
      <c r="K449">
        <f t="shared" si="92"/>
        <v>0.37284000000363449</v>
      </c>
      <c r="O449">
        <f t="shared" ca="1" si="94"/>
        <v>0.37937296526376774</v>
      </c>
      <c r="P449" s="14">
        <f t="shared" si="83"/>
        <v>0.38888424410609351</v>
      </c>
      <c r="Q449" s="13">
        <f t="shared" si="84"/>
        <v>40257.251300000004</v>
      </c>
      <c r="R449">
        <f t="shared" si="85"/>
        <v>2.5741776881929124E-4</v>
      </c>
      <c r="S449" s="5">
        <f t="shared" si="93"/>
        <v>1</v>
      </c>
      <c r="T449">
        <f t="shared" si="86"/>
        <v>2.5741776881929124E-4</v>
      </c>
    </row>
    <row r="450" spans="1:21" ht="12.95" customHeight="1" x14ac:dyDescent="0.2">
      <c r="A450" s="102" t="s">
        <v>338</v>
      </c>
      <c r="B450" s="85" t="s">
        <v>236</v>
      </c>
      <c r="C450" s="84">
        <v>55424.509400000003</v>
      </c>
      <c r="D450" s="84">
        <v>1E-4</v>
      </c>
      <c r="E450">
        <f t="shared" si="81"/>
        <v>3770.1143027622866</v>
      </c>
      <c r="F450">
        <f t="shared" si="87"/>
        <v>3770</v>
      </c>
      <c r="G450">
        <f t="shared" si="89"/>
        <v>0.37784200000169221</v>
      </c>
      <c r="K450">
        <f t="shared" si="92"/>
        <v>0.37784200000169221</v>
      </c>
      <c r="O450">
        <f t="shared" ca="1" si="94"/>
        <v>0.38440466141266078</v>
      </c>
      <c r="P450" s="14">
        <f t="shared" si="83"/>
        <v>0.39779046734335965</v>
      </c>
      <c r="Q450" s="13">
        <f t="shared" si="84"/>
        <v>40406.009400000003</v>
      </c>
      <c r="R450">
        <f t="shared" si="85"/>
        <v>3.9794134928157249E-4</v>
      </c>
      <c r="S450" s="5">
        <f t="shared" si="93"/>
        <v>1</v>
      </c>
      <c r="T450">
        <f t="shared" si="86"/>
        <v>3.9794134928157249E-4</v>
      </c>
    </row>
    <row r="451" spans="1:21" ht="12.95" customHeight="1" x14ac:dyDescent="0.2">
      <c r="A451" s="102" t="s">
        <v>338</v>
      </c>
      <c r="B451" s="85" t="s">
        <v>236</v>
      </c>
      <c r="C451" s="84">
        <v>55573.268400000001</v>
      </c>
      <c r="D451" s="84">
        <v>2.0000000000000001E-4</v>
      </c>
      <c r="E451">
        <f t="shared" si="81"/>
        <v>3815.1160882040926</v>
      </c>
      <c r="F451">
        <f t="shared" si="87"/>
        <v>3815</v>
      </c>
      <c r="G451">
        <f t="shared" si="89"/>
        <v>0.3837439999988419</v>
      </c>
      <c r="K451">
        <f t="shared" si="92"/>
        <v>0.3837439999988419</v>
      </c>
      <c r="O451">
        <f t="shared" ca="1" si="94"/>
        <v>0.38943635756155387</v>
      </c>
      <c r="P451" s="14">
        <f t="shared" si="83"/>
        <v>0.40679772042166268</v>
      </c>
      <c r="Q451" s="13">
        <f t="shared" si="84"/>
        <v>40554.768400000001</v>
      </c>
      <c r="R451">
        <f t="shared" si="85"/>
        <v>5.3147402533358385E-4</v>
      </c>
      <c r="S451" s="5">
        <f t="shared" si="93"/>
        <v>1</v>
      </c>
      <c r="T451">
        <f t="shared" si="86"/>
        <v>5.3147402533358385E-4</v>
      </c>
    </row>
    <row r="452" spans="1:21" ht="12.95" customHeight="1" x14ac:dyDescent="0.2">
      <c r="A452" s="22" t="s">
        <v>344</v>
      </c>
      <c r="B452" s="101" t="s">
        <v>250</v>
      </c>
      <c r="C452" s="22">
        <v>55624.531999999999</v>
      </c>
      <c r="D452" s="22" t="s">
        <v>345</v>
      </c>
      <c r="E452">
        <f t="shared" si="81"/>
        <v>3830.624081187203</v>
      </c>
      <c r="F452">
        <f t="shared" si="87"/>
        <v>3830.5</v>
      </c>
      <c r="O452">
        <f t="shared" ca="1" si="94"/>
        <v>0.39116949734617262</v>
      </c>
      <c r="P452" s="14">
        <f t="shared" si="83"/>
        <v>0.40992361147787626</v>
      </c>
      <c r="Q452" s="13">
        <f t="shared" si="84"/>
        <v>40606.031999999999</v>
      </c>
      <c r="R452">
        <f>+(P452-U452)^2</f>
        <v>5.8655280228542355E-8</v>
      </c>
      <c r="T452">
        <f t="shared" si="86"/>
        <v>0</v>
      </c>
      <c r="U452">
        <f>C452-(C$7+C$8*F452)</f>
        <v>0.41016579999995884</v>
      </c>
    </row>
    <row r="453" spans="1:21" ht="12.95" customHeight="1" x14ac:dyDescent="0.2">
      <c r="A453" s="167" t="s">
        <v>361</v>
      </c>
      <c r="B453" s="168" t="s">
        <v>236</v>
      </c>
      <c r="C453" s="194">
        <v>55923.678099999997</v>
      </c>
      <c r="D453" s="194">
        <v>2.0000000000000001E-4</v>
      </c>
      <c r="E453">
        <f t="shared" si="81"/>
        <v>3921.1201762668488</v>
      </c>
      <c r="F453">
        <f t="shared" si="87"/>
        <v>3921</v>
      </c>
      <c r="G453">
        <f t="shared" ref="G453:G469" si="95">C453-(C$7+C$8*F453)</f>
        <v>0.39725760000146693</v>
      </c>
      <c r="K453">
        <f>G453</f>
        <v>0.39725760000146693</v>
      </c>
      <c r="O453">
        <f t="shared" ca="1" si="94"/>
        <v>0.40128879737894646</v>
      </c>
      <c r="P453" s="14">
        <f t="shared" si="83"/>
        <v>0.42841408536058734</v>
      </c>
      <c r="Q453" s="13">
        <f t="shared" si="84"/>
        <v>40905.178099999997</v>
      </c>
      <c r="R453">
        <f t="shared" ref="R453:R469" si="96">+(P453-G453)^2</f>
        <v>9.7072657993308462E-4</v>
      </c>
      <c r="S453" s="5">
        <f>S$18</f>
        <v>1</v>
      </c>
      <c r="T453">
        <f t="shared" si="86"/>
        <v>9.7072657993308462E-4</v>
      </c>
    </row>
    <row r="454" spans="1:21" ht="12.95" customHeight="1" x14ac:dyDescent="0.2">
      <c r="A454" s="167" t="s">
        <v>348</v>
      </c>
      <c r="B454" s="168" t="s">
        <v>236</v>
      </c>
      <c r="C454" s="194">
        <v>55923.678099999997</v>
      </c>
      <c r="D454" s="194">
        <v>2.0000000000000001E-4</v>
      </c>
      <c r="E454">
        <f t="shared" si="81"/>
        <v>3921.1201762668488</v>
      </c>
      <c r="F454">
        <f t="shared" si="87"/>
        <v>3921</v>
      </c>
      <c r="G454">
        <f t="shared" si="95"/>
        <v>0.39725760000146693</v>
      </c>
      <c r="K454">
        <f>G454</f>
        <v>0.39725760000146693</v>
      </c>
      <c r="O454">
        <f t="shared" ca="1" si="94"/>
        <v>0.40128879737894646</v>
      </c>
      <c r="P454" s="14">
        <f t="shared" si="83"/>
        <v>0.42841408536058734</v>
      </c>
      <c r="Q454" s="13">
        <f t="shared" si="84"/>
        <v>40905.178099999997</v>
      </c>
      <c r="R454">
        <f t="shared" si="96"/>
        <v>9.7072657993308462E-4</v>
      </c>
      <c r="S454" s="5">
        <f>S$18</f>
        <v>1</v>
      </c>
      <c r="T454">
        <f t="shared" si="86"/>
        <v>9.7072657993308462E-4</v>
      </c>
    </row>
    <row r="455" spans="1:21" ht="12.95" customHeight="1" x14ac:dyDescent="0.2">
      <c r="A455" s="167" t="s">
        <v>362</v>
      </c>
      <c r="B455" s="168" t="s">
        <v>236</v>
      </c>
      <c r="C455" s="194">
        <v>55966.655400000003</v>
      </c>
      <c r="D455" s="194">
        <v>4.0000000000000002E-4</v>
      </c>
      <c r="E455">
        <f t="shared" si="81"/>
        <v>3934.1214416253711</v>
      </c>
      <c r="F455">
        <f t="shared" si="87"/>
        <v>3934</v>
      </c>
      <c r="G455">
        <f t="shared" si="95"/>
        <v>0.40144040000450332</v>
      </c>
      <c r="K455">
        <f>G455</f>
        <v>0.40144040000450332</v>
      </c>
      <c r="O455">
        <f t="shared" ca="1" si="94"/>
        <v>0.4027423984886267</v>
      </c>
      <c r="P455" s="14">
        <f t="shared" si="83"/>
        <v>0.43110373988988449</v>
      </c>
      <c r="Q455" s="13">
        <f t="shared" si="84"/>
        <v>40948.155400000003</v>
      </c>
      <c r="R455">
        <f t="shared" si="96"/>
        <v>8.7991373315564521E-4</v>
      </c>
      <c r="S455" s="5">
        <f>S$18</f>
        <v>1</v>
      </c>
      <c r="T455">
        <f t="shared" si="86"/>
        <v>8.7991373315564521E-4</v>
      </c>
    </row>
    <row r="456" spans="1:21" ht="12.95" customHeight="1" x14ac:dyDescent="0.2">
      <c r="A456" s="167" t="s">
        <v>363</v>
      </c>
      <c r="B456" s="168" t="s">
        <v>236</v>
      </c>
      <c r="C456" s="194">
        <v>56019.5478</v>
      </c>
      <c r="D456" s="194">
        <v>2.8E-3</v>
      </c>
      <c r="E456">
        <f t="shared" si="81"/>
        <v>3950.1221705648109</v>
      </c>
      <c r="F456">
        <f t="shared" si="87"/>
        <v>3950</v>
      </c>
      <c r="G456">
        <f t="shared" si="95"/>
        <v>0.40385000000242144</v>
      </c>
      <c r="J456">
        <f>G456</f>
        <v>0.40385000000242144</v>
      </c>
      <c r="O456">
        <f t="shared" ca="1" si="94"/>
        <v>0.4045314460082331</v>
      </c>
      <c r="P456" s="14">
        <f t="shared" si="83"/>
        <v>0.43442565870279221</v>
      </c>
      <c r="Q456" s="13">
        <f t="shared" si="84"/>
        <v>41001.0478</v>
      </c>
      <c r="R456">
        <f t="shared" si="96"/>
        <v>9.3487090496155857E-4</v>
      </c>
      <c r="S456" s="5">
        <f>S$17</f>
        <v>1</v>
      </c>
      <c r="T456">
        <f t="shared" si="86"/>
        <v>9.3487090496155857E-4</v>
      </c>
    </row>
    <row r="457" spans="1:21" ht="12.95" customHeight="1" x14ac:dyDescent="0.2">
      <c r="A457" s="169" t="s">
        <v>1736</v>
      </c>
      <c r="B457" s="170" t="s">
        <v>236</v>
      </c>
      <c r="C457" s="195">
        <v>56260.867899999997</v>
      </c>
      <c r="D457" s="195" t="s">
        <v>370</v>
      </c>
      <c r="E457">
        <f t="shared" si="81"/>
        <v>4023.1250501418122</v>
      </c>
      <c r="F457">
        <f t="shared" si="87"/>
        <v>4023</v>
      </c>
      <c r="G457">
        <f t="shared" si="95"/>
        <v>0.41336880000017118</v>
      </c>
      <c r="K457">
        <f t="shared" ref="K457:K469" si="97">G457</f>
        <v>0.41336880000017118</v>
      </c>
      <c r="O457">
        <f t="shared" ca="1" si="94"/>
        <v>0.41269397531643742</v>
      </c>
      <c r="P457" s="14">
        <f t="shared" si="83"/>
        <v>0.44974398510821834</v>
      </c>
      <c r="Q457" s="13">
        <f t="shared" si="84"/>
        <v>41242.367899999997</v>
      </c>
      <c r="R457">
        <f t="shared" si="96"/>
        <v>1.3231540916446957E-3</v>
      </c>
      <c r="S457" s="5">
        <f t="shared" ref="S457:S470" si="98">S$18</f>
        <v>1</v>
      </c>
      <c r="T457">
        <f t="shared" si="86"/>
        <v>1.3231540916446957E-3</v>
      </c>
    </row>
    <row r="458" spans="1:21" ht="12.95" customHeight="1" x14ac:dyDescent="0.2">
      <c r="A458" s="175" t="s">
        <v>1753</v>
      </c>
      <c r="B458" s="176" t="s">
        <v>236</v>
      </c>
      <c r="C458" s="175">
        <v>56260.867899999997</v>
      </c>
      <c r="D458" s="175">
        <v>1E-3</v>
      </c>
      <c r="E458">
        <f t="shared" si="81"/>
        <v>4023.1250501418122</v>
      </c>
      <c r="F458">
        <f t="shared" si="87"/>
        <v>4023</v>
      </c>
      <c r="G458">
        <f t="shared" si="95"/>
        <v>0.41336880000017118</v>
      </c>
      <c r="K458">
        <f t="shared" si="97"/>
        <v>0.41336880000017118</v>
      </c>
      <c r="O458">
        <f t="shared" ca="1" si="94"/>
        <v>0.41269397531643742</v>
      </c>
      <c r="P458" s="14">
        <f t="shared" si="83"/>
        <v>0.44974398510821834</v>
      </c>
      <c r="Q458" s="13">
        <f t="shared" si="84"/>
        <v>41242.367899999997</v>
      </c>
      <c r="R458">
        <f t="shared" si="96"/>
        <v>1.3231540916446957E-3</v>
      </c>
      <c r="S458" s="5">
        <f t="shared" si="98"/>
        <v>1</v>
      </c>
      <c r="T458">
        <f t="shared" si="86"/>
        <v>1.3231540916446957E-3</v>
      </c>
    </row>
    <row r="459" spans="1:21" ht="12.95" customHeight="1" x14ac:dyDescent="0.2">
      <c r="A459" s="171" t="s">
        <v>364</v>
      </c>
      <c r="B459" s="170" t="s">
        <v>236</v>
      </c>
      <c r="C459" s="195">
        <v>56541.856299999999</v>
      </c>
      <c r="D459" s="195">
        <v>1E-4</v>
      </c>
      <c r="E459">
        <f t="shared" si="81"/>
        <v>4108.1281739086871</v>
      </c>
      <c r="F459">
        <f t="shared" si="87"/>
        <v>4108</v>
      </c>
      <c r="G459">
        <f t="shared" si="95"/>
        <v>0.42369480000343174</v>
      </c>
      <c r="K459">
        <f t="shared" si="97"/>
        <v>0.42369480000343174</v>
      </c>
      <c r="O459">
        <f t="shared" ca="1" si="94"/>
        <v>0.42219829026434658</v>
      </c>
      <c r="P459" s="14">
        <f t="shared" si="83"/>
        <v>0.46791541250859708</v>
      </c>
      <c r="Q459" s="13">
        <f t="shared" si="84"/>
        <v>41523.356299999999</v>
      </c>
      <c r="R459">
        <f t="shared" si="96"/>
        <v>1.9554625703319859E-3</v>
      </c>
      <c r="S459" s="5">
        <f t="shared" si="98"/>
        <v>1</v>
      </c>
      <c r="T459">
        <f t="shared" si="86"/>
        <v>1.9554625703319859E-3</v>
      </c>
    </row>
    <row r="460" spans="1:21" ht="12.95" customHeight="1" x14ac:dyDescent="0.2">
      <c r="A460" s="169" t="s">
        <v>1736</v>
      </c>
      <c r="B460" s="170" t="s">
        <v>236</v>
      </c>
      <c r="C460" s="195">
        <v>57090.610699999997</v>
      </c>
      <c r="D460" s="195" t="s">
        <v>370</v>
      </c>
      <c r="E460">
        <f t="shared" si="81"/>
        <v>4274.1344509678711</v>
      </c>
      <c r="F460">
        <f t="shared" si="87"/>
        <v>4274</v>
      </c>
      <c r="G460">
        <f t="shared" si="95"/>
        <v>0.44444439999642782</v>
      </c>
      <c r="K460">
        <f t="shared" si="97"/>
        <v>0.44444439999642782</v>
      </c>
      <c r="O460">
        <f t="shared" ca="1" si="94"/>
        <v>0.44075965828026326</v>
      </c>
      <c r="P460" s="14">
        <f t="shared" si="83"/>
        <v>0.50444252634037301</v>
      </c>
      <c r="Q460" s="13">
        <f t="shared" si="84"/>
        <v>42072.110699999997</v>
      </c>
      <c r="R460">
        <f t="shared" si="96"/>
        <v>3.5997751647840097E-3</v>
      </c>
      <c r="S460" s="5">
        <f t="shared" si="98"/>
        <v>1</v>
      </c>
      <c r="T460">
        <f t="shared" si="86"/>
        <v>3.5997751647840097E-3</v>
      </c>
    </row>
    <row r="461" spans="1:21" ht="12.95" customHeight="1" x14ac:dyDescent="0.2">
      <c r="A461" s="175" t="s">
        <v>1753</v>
      </c>
      <c r="B461" s="176" t="s">
        <v>236</v>
      </c>
      <c r="C461" s="175">
        <v>57090.610699999997</v>
      </c>
      <c r="D461" s="175">
        <v>1E-4</v>
      </c>
      <c r="E461">
        <f t="shared" si="81"/>
        <v>4274.1344509678711</v>
      </c>
      <c r="F461">
        <f t="shared" si="87"/>
        <v>4274</v>
      </c>
      <c r="G461">
        <f t="shared" si="95"/>
        <v>0.44444439999642782</v>
      </c>
      <c r="K461">
        <f t="shared" si="97"/>
        <v>0.44444439999642782</v>
      </c>
      <c r="O461">
        <f t="shared" ca="1" si="94"/>
        <v>0.44075965828026326</v>
      </c>
      <c r="P461" s="14">
        <f t="shared" si="83"/>
        <v>0.50444252634037301</v>
      </c>
      <c r="Q461" s="13">
        <f t="shared" si="84"/>
        <v>42072.110699999997</v>
      </c>
      <c r="R461">
        <f t="shared" si="96"/>
        <v>3.5997751647840097E-3</v>
      </c>
      <c r="S461" s="5">
        <f t="shared" si="98"/>
        <v>1</v>
      </c>
      <c r="T461">
        <f t="shared" si="86"/>
        <v>3.5997751647840097E-3</v>
      </c>
    </row>
    <row r="462" spans="1:21" ht="12.95" customHeight="1" x14ac:dyDescent="0.2">
      <c r="A462" s="175" t="s">
        <v>1754</v>
      </c>
      <c r="B462" s="176" t="s">
        <v>236</v>
      </c>
      <c r="C462" s="175">
        <v>57090.610699999997</v>
      </c>
      <c r="D462" s="175">
        <v>1E-4</v>
      </c>
      <c r="E462">
        <f t="shared" si="81"/>
        <v>4274.1344509678711</v>
      </c>
      <c r="F462">
        <f t="shared" si="87"/>
        <v>4274</v>
      </c>
      <c r="G462">
        <f t="shared" si="95"/>
        <v>0.44444439999642782</v>
      </c>
      <c r="K462">
        <f t="shared" si="97"/>
        <v>0.44444439999642782</v>
      </c>
      <c r="O462">
        <f t="shared" ca="1" si="94"/>
        <v>0.44075965828026326</v>
      </c>
      <c r="P462" s="14">
        <f t="shared" si="83"/>
        <v>0.50444252634037301</v>
      </c>
      <c r="Q462" s="13">
        <f t="shared" si="84"/>
        <v>42072.110699999997</v>
      </c>
      <c r="R462">
        <f t="shared" si="96"/>
        <v>3.5997751647840097E-3</v>
      </c>
      <c r="S462" s="5">
        <f t="shared" si="98"/>
        <v>1</v>
      </c>
      <c r="T462">
        <f t="shared" si="86"/>
        <v>3.5997751647840097E-3</v>
      </c>
    </row>
    <row r="463" spans="1:21" ht="12.95" customHeight="1" x14ac:dyDescent="0.2">
      <c r="A463" s="172" t="s">
        <v>0</v>
      </c>
      <c r="B463" s="173" t="s">
        <v>236</v>
      </c>
      <c r="C463" s="196">
        <v>57328.624600000003</v>
      </c>
      <c r="D463" s="196">
        <v>2.0000000000000001E-4</v>
      </c>
      <c r="E463">
        <f t="shared" si="81"/>
        <v>4346.1371564174087</v>
      </c>
      <c r="F463">
        <f t="shared" si="87"/>
        <v>4346</v>
      </c>
      <c r="G463">
        <f t="shared" si="95"/>
        <v>0.45338759999867762</v>
      </c>
      <c r="K463">
        <f t="shared" si="97"/>
        <v>0.45338759999867762</v>
      </c>
      <c r="O463">
        <f t="shared" ca="1" si="94"/>
        <v>0.44881037211849217</v>
      </c>
      <c r="P463" s="14">
        <f t="shared" si="83"/>
        <v>0.52071308034073416</v>
      </c>
      <c r="Q463" s="13">
        <f t="shared" si="84"/>
        <v>42310.124600000003</v>
      </c>
      <c r="R463">
        <f t="shared" si="96"/>
        <v>4.5327203032886421E-3</v>
      </c>
      <c r="S463" s="5">
        <f t="shared" si="98"/>
        <v>1</v>
      </c>
      <c r="T463">
        <f t="shared" si="86"/>
        <v>4.5327203032886421E-3</v>
      </c>
    </row>
    <row r="464" spans="1:21" ht="12.95" customHeight="1" x14ac:dyDescent="0.2">
      <c r="A464" s="175" t="s">
        <v>1755</v>
      </c>
      <c r="B464" s="176" t="s">
        <v>236</v>
      </c>
      <c r="C464" s="175">
        <v>57361.681900000003</v>
      </c>
      <c r="D464" s="175">
        <v>2.0000000000000001E-4</v>
      </c>
      <c r="E464">
        <f t="shared" si="81"/>
        <v>4356.1374758729407</v>
      </c>
      <c r="F464">
        <f t="shared" si="87"/>
        <v>4356</v>
      </c>
      <c r="G464">
        <f t="shared" si="95"/>
        <v>0.45444360000692541</v>
      </c>
      <c r="K464">
        <f t="shared" si="97"/>
        <v>0.45444360000692541</v>
      </c>
      <c r="O464">
        <f t="shared" ca="1" si="94"/>
        <v>0.44992852681824619</v>
      </c>
      <c r="P464" s="14">
        <f t="shared" si="83"/>
        <v>0.52299333493205602</v>
      </c>
      <c r="Q464" s="13">
        <f t="shared" si="84"/>
        <v>42343.181900000003</v>
      </c>
      <c r="R464">
        <f t="shared" si="96"/>
        <v>4.6990661583056715E-3</v>
      </c>
      <c r="S464" s="5">
        <f t="shared" si="98"/>
        <v>1</v>
      </c>
      <c r="T464">
        <f t="shared" si="86"/>
        <v>4.6990661583056715E-3</v>
      </c>
    </row>
    <row r="465" spans="1:20" ht="12.95" customHeight="1" x14ac:dyDescent="0.2">
      <c r="A465" s="172" t="s">
        <v>0</v>
      </c>
      <c r="B465" s="173" t="s">
        <v>236</v>
      </c>
      <c r="C465" s="196">
        <v>57414.575199999999</v>
      </c>
      <c r="D465" s="196">
        <v>5.4000000000000003E-3</v>
      </c>
      <c r="E465">
        <f t="shared" si="81"/>
        <v>4372.1384770756167</v>
      </c>
      <c r="F465">
        <f t="shared" si="87"/>
        <v>4372</v>
      </c>
      <c r="G465">
        <f t="shared" si="95"/>
        <v>0.45775319999665953</v>
      </c>
      <c r="K465">
        <f t="shared" si="97"/>
        <v>0.45775319999665953</v>
      </c>
      <c r="O465">
        <f t="shared" ca="1" si="94"/>
        <v>0.45171757433785259</v>
      </c>
      <c r="P465" s="14">
        <f t="shared" si="83"/>
        <v>0.52665211966431191</v>
      </c>
      <c r="Q465" s="13">
        <f t="shared" si="84"/>
        <v>42396.075199999999</v>
      </c>
      <c r="R465">
        <f t="shared" si="96"/>
        <v>4.747061131369616E-3</v>
      </c>
      <c r="S465" s="5">
        <f t="shared" si="98"/>
        <v>1</v>
      </c>
      <c r="T465">
        <f t="shared" si="86"/>
        <v>4.747061131369616E-3</v>
      </c>
    </row>
    <row r="466" spans="1:20" ht="12.95" customHeight="1" x14ac:dyDescent="0.2">
      <c r="A466" s="178" t="s">
        <v>1756</v>
      </c>
      <c r="B466" s="179" t="s">
        <v>236</v>
      </c>
      <c r="C466" s="178">
        <v>58065.806100000002</v>
      </c>
      <c r="D466" s="178">
        <v>1E-4</v>
      </c>
      <c r="E466">
        <f t="shared" si="81"/>
        <v>4569.1454026053298</v>
      </c>
      <c r="F466">
        <f t="shared" si="87"/>
        <v>4569</v>
      </c>
      <c r="G466">
        <f t="shared" si="95"/>
        <v>0.48064639999938663</v>
      </c>
      <c r="K466">
        <f t="shared" si="97"/>
        <v>0.48064639999938663</v>
      </c>
      <c r="O466">
        <f t="shared" ca="1" si="94"/>
        <v>0.47374522192300678</v>
      </c>
      <c r="P466" s="14">
        <f t="shared" si="83"/>
        <v>0.57274765067027356</v>
      </c>
      <c r="Q466" s="13">
        <f t="shared" si="84"/>
        <v>43047.306100000002</v>
      </c>
      <c r="R466">
        <f t="shared" si="96"/>
        <v>8.4826403751415494E-3</v>
      </c>
      <c r="S466" s="5">
        <f t="shared" si="98"/>
        <v>1</v>
      </c>
      <c r="T466">
        <f t="shared" si="86"/>
        <v>8.4826403751415494E-3</v>
      </c>
    </row>
    <row r="467" spans="1:20" ht="12.95" customHeight="1" x14ac:dyDescent="0.2">
      <c r="A467" s="180" t="s">
        <v>1757</v>
      </c>
      <c r="B467" s="181" t="s">
        <v>236</v>
      </c>
      <c r="C467" s="197">
        <v>58799.6731</v>
      </c>
      <c r="D467" s="197">
        <v>1E-4</v>
      </c>
      <c r="E467">
        <f t="shared" si="81"/>
        <v>4791.1509637937088</v>
      </c>
      <c r="F467">
        <f t="shared" si="87"/>
        <v>4791</v>
      </c>
      <c r="G467">
        <f t="shared" si="95"/>
        <v>0.49902960000326857</v>
      </c>
      <c r="K467">
        <f t="shared" si="97"/>
        <v>0.49902960000326857</v>
      </c>
      <c r="O467">
        <f t="shared" ca="1" si="94"/>
        <v>0.49856825625754592</v>
      </c>
      <c r="P467" s="14">
        <f t="shared" si="83"/>
        <v>0.6270132618715154</v>
      </c>
      <c r="Q467" s="13">
        <f t="shared" si="84"/>
        <v>43781.1731</v>
      </c>
      <c r="R467">
        <f t="shared" si="96"/>
        <v>1.6379817705205739E-2</v>
      </c>
      <c r="S467" s="5">
        <f t="shared" si="98"/>
        <v>1</v>
      </c>
      <c r="T467">
        <f t="shared" si="86"/>
        <v>1.6379817705205739E-2</v>
      </c>
    </row>
    <row r="468" spans="1:20" ht="12.95" customHeight="1" x14ac:dyDescent="0.2">
      <c r="A468" s="184" t="s">
        <v>1758</v>
      </c>
      <c r="B468" s="183" t="s">
        <v>236</v>
      </c>
      <c r="C468" s="198">
        <v>59166.609700000001</v>
      </c>
      <c r="D468" s="198">
        <v>2.0000000000000001E-4</v>
      </c>
      <c r="E468">
        <f t="shared" si="81"/>
        <v>4902.1546821834936</v>
      </c>
      <c r="F468">
        <f t="shared" si="87"/>
        <v>4902</v>
      </c>
      <c r="G468">
        <f t="shared" si="95"/>
        <v>0.51132119999965653</v>
      </c>
      <c r="K468">
        <f t="shared" si="97"/>
        <v>0.51132119999965653</v>
      </c>
      <c r="O468">
        <f t="shared" ca="1" si="94"/>
        <v>0.5109797734248156</v>
      </c>
      <c r="P468" s="14">
        <f t="shared" si="83"/>
        <v>0.65506813315466528</v>
      </c>
      <c r="Q468" s="13">
        <f t="shared" si="84"/>
        <v>44148.109700000001</v>
      </c>
      <c r="R468">
        <f t="shared" si="96"/>
        <v>2.0663180791470552E-2</v>
      </c>
      <c r="S468" s="5">
        <f t="shared" si="98"/>
        <v>1</v>
      </c>
      <c r="T468">
        <f t="shared" si="86"/>
        <v>2.0663180791470552E-2</v>
      </c>
    </row>
    <row r="469" spans="1:20" ht="12.95" customHeight="1" x14ac:dyDescent="0.2">
      <c r="A469" s="185" t="s">
        <v>1759</v>
      </c>
      <c r="B469" s="186" t="s">
        <v>236</v>
      </c>
      <c r="C469" s="188">
        <v>59546.762999999999</v>
      </c>
      <c r="D469" s="185">
        <v>2.9999999999999997E-4</v>
      </c>
      <c r="E469">
        <f t="shared" si="81"/>
        <v>5017.1566467140065</v>
      </c>
      <c r="F469">
        <f t="shared" si="87"/>
        <v>5017</v>
      </c>
      <c r="G469">
        <f t="shared" si="95"/>
        <v>0.51781519999349257</v>
      </c>
      <c r="K469">
        <f t="shared" si="97"/>
        <v>0.51781519999349257</v>
      </c>
      <c r="O469">
        <f t="shared" ca="1" si="94"/>
        <v>0.52383855247198663</v>
      </c>
      <c r="P469" s="14">
        <f t="shared" si="83"/>
        <v>0.6847823279677796</v>
      </c>
      <c r="Q469" s="13">
        <f t="shared" si="84"/>
        <v>44528.262999999999</v>
      </c>
      <c r="R469">
        <f t="shared" si="96"/>
        <v>2.7878021823981945E-2</v>
      </c>
      <c r="S469" s="5">
        <f t="shared" si="98"/>
        <v>1</v>
      </c>
      <c r="T469">
        <f t="shared" ref="T469" si="99">S469*R469</f>
        <v>2.7878021823981945E-2</v>
      </c>
    </row>
    <row r="470" spans="1:20" ht="12.95" customHeight="1" x14ac:dyDescent="0.25">
      <c r="A470" s="199" t="s">
        <v>1769</v>
      </c>
      <c r="B470" s="200" t="s">
        <v>236</v>
      </c>
      <c r="C470" s="201">
        <v>60293.857000000004</v>
      </c>
      <c r="D470" s="201">
        <v>2.0000000000000001E-4</v>
      </c>
      <c r="E470">
        <f t="shared" ref="E470" si="100">(C470-C$7)/C$8</f>
        <v>5243.1635699446078</v>
      </c>
      <c r="F470">
        <f t="shared" ref="F470" si="101">+ROUND(2*E470,0)/2</f>
        <v>5243</v>
      </c>
      <c r="G470">
        <f t="shared" ref="G470" si="102">C470-(C$7+C$8*F470)</f>
        <v>0.54070080000383314</v>
      </c>
      <c r="K470">
        <f t="shared" ref="K470" si="103">G470</f>
        <v>0.54070080000383314</v>
      </c>
      <c r="O470">
        <f t="shared" ref="O470" ca="1" si="104">+C$11+C$12*F470</f>
        <v>0.54910884868642751</v>
      </c>
      <c r="P470" s="14">
        <f t="shared" ref="P470" si="105">+D$11+D$12*F470+D$13*F470^2</f>
        <v>0.74509964105702842</v>
      </c>
      <c r="Q470" s="13">
        <f t="shared" ref="Q470" si="106">+C470-15018.5</f>
        <v>45275.357000000004</v>
      </c>
      <c r="R470">
        <f t="shared" ref="R470" si="107">+(P470-G470)^2</f>
        <v>4.1778886223889387E-2</v>
      </c>
      <c r="S470" s="5">
        <f t="shared" si="98"/>
        <v>1</v>
      </c>
      <c r="T470">
        <f t="shared" ref="T470" si="108">S470*R470</f>
        <v>4.1778886223889387E-2</v>
      </c>
    </row>
    <row r="471" spans="1:20" ht="12.95" customHeight="1" x14ac:dyDescent="0.2">
      <c r="A471" s="19"/>
      <c r="B471" s="5"/>
      <c r="C471" s="192"/>
      <c r="D471" s="192"/>
    </row>
    <row r="472" spans="1:20" ht="12.95" customHeight="1" x14ac:dyDescent="0.2">
      <c r="A472" s="19"/>
      <c r="B472" s="5"/>
      <c r="C472" s="192"/>
      <c r="D472" s="192"/>
    </row>
    <row r="473" spans="1:20" ht="12.95" customHeight="1" x14ac:dyDescent="0.2">
      <c r="A473" s="19"/>
      <c r="B473" s="5"/>
      <c r="C473" s="192"/>
      <c r="D473" s="192"/>
    </row>
    <row r="474" spans="1:20" ht="12.95" customHeight="1" x14ac:dyDescent="0.2">
      <c r="A474" s="19"/>
      <c r="B474" s="5"/>
      <c r="C474" s="192"/>
      <c r="D474" s="192"/>
    </row>
    <row r="475" spans="1:20" ht="12.95" customHeight="1" x14ac:dyDescent="0.2">
      <c r="A475" s="19"/>
      <c r="B475" s="5"/>
      <c r="C475" s="192"/>
      <c r="D475" s="192"/>
    </row>
    <row r="476" spans="1:20" ht="12.95" customHeight="1" x14ac:dyDescent="0.2">
      <c r="A476" s="19"/>
      <c r="B476" s="5"/>
      <c r="C476" s="192"/>
      <c r="D476" s="192"/>
    </row>
    <row r="477" spans="1:20" x14ac:dyDescent="0.2">
      <c r="A477" s="19"/>
      <c r="B477" s="5"/>
      <c r="C477" s="192"/>
      <c r="D477" s="192"/>
    </row>
    <row r="478" spans="1:20" x14ac:dyDescent="0.2">
      <c r="A478" s="19"/>
      <c r="B478" s="5"/>
      <c r="C478" s="192"/>
      <c r="D478" s="192"/>
    </row>
    <row r="479" spans="1:20" x14ac:dyDescent="0.2">
      <c r="A479" s="19"/>
      <c r="B479" s="5"/>
      <c r="C479" s="192"/>
      <c r="D479" s="192"/>
    </row>
    <row r="480" spans="1:20" x14ac:dyDescent="0.2">
      <c r="A480" s="19"/>
      <c r="B480" s="5"/>
      <c r="C480" s="192"/>
      <c r="D480" s="192"/>
    </row>
    <row r="481" spans="1:4" x14ac:dyDescent="0.2">
      <c r="A481" s="19"/>
      <c r="B481" s="5"/>
      <c r="C481" s="192"/>
      <c r="D481" s="192"/>
    </row>
    <row r="482" spans="1:4" x14ac:dyDescent="0.2">
      <c r="A482" s="19"/>
      <c r="C482" s="192"/>
      <c r="D482" s="192"/>
    </row>
    <row r="483" spans="1:4" x14ac:dyDescent="0.2">
      <c r="A483" s="19"/>
      <c r="C483" s="192"/>
      <c r="D483" s="192"/>
    </row>
    <row r="484" spans="1:4" x14ac:dyDescent="0.2">
      <c r="A484" s="19"/>
      <c r="C484" s="192"/>
      <c r="D484" s="192"/>
    </row>
    <row r="485" spans="1:4" x14ac:dyDescent="0.2">
      <c r="A485" s="19"/>
      <c r="C485" s="192"/>
      <c r="D485" s="192"/>
    </row>
    <row r="486" spans="1:4" x14ac:dyDescent="0.2">
      <c r="A486" s="19"/>
      <c r="C486" s="192"/>
      <c r="D486" s="192"/>
    </row>
    <row r="487" spans="1:4" x14ac:dyDescent="0.2">
      <c r="A487" s="19"/>
      <c r="C487" s="192"/>
      <c r="D487" s="192"/>
    </row>
    <row r="488" spans="1:4" x14ac:dyDescent="0.2">
      <c r="A488" s="19"/>
      <c r="C488" s="192"/>
      <c r="D488" s="192"/>
    </row>
    <row r="489" spans="1:4" x14ac:dyDescent="0.2">
      <c r="A489" s="19"/>
      <c r="C489" s="192"/>
      <c r="D489" s="192"/>
    </row>
    <row r="490" spans="1:4" x14ac:dyDescent="0.2">
      <c r="A490" s="19"/>
      <c r="C490" s="192"/>
      <c r="D490" s="192"/>
    </row>
    <row r="491" spans="1:4" x14ac:dyDescent="0.2">
      <c r="A491" s="19"/>
      <c r="C491" s="192"/>
      <c r="D491" s="192"/>
    </row>
    <row r="492" spans="1:4" x14ac:dyDescent="0.2">
      <c r="A492" s="19"/>
      <c r="C492" s="192"/>
      <c r="D492" s="192"/>
    </row>
    <row r="493" spans="1:4" x14ac:dyDescent="0.2">
      <c r="A493" s="19"/>
      <c r="C493" s="192"/>
      <c r="D493" s="192"/>
    </row>
    <row r="494" spans="1:4" x14ac:dyDescent="0.2">
      <c r="A494" s="19"/>
      <c r="C494" s="192"/>
      <c r="D494" s="192"/>
    </row>
    <row r="495" spans="1:4" x14ac:dyDescent="0.2">
      <c r="A495" s="19"/>
      <c r="C495" s="192"/>
      <c r="D495" s="192"/>
    </row>
    <row r="496" spans="1:4" x14ac:dyDescent="0.2">
      <c r="A496" s="19"/>
      <c r="C496" s="192"/>
      <c r="D496" s="192"/>
    </row>
    <row r="497" spans="1:4" x14ac:dyDescent="0.2">
      <c r="A497" s="19"/>
      <c r="C497" s="192"/>
      <c r="D497" s="192"/>
    </row>
    <row r="498" spans="1:4" x14ac:dyDescent="0.2">
      <c r="A498" s="19"/>
      <c r="C498" s="192"/>
      <c r="D498" s="192"/>
    </row>
    <row r="499" spans="1:4" x14ac:dyDescent="0.2">
      <c r="A499" s="19"/>
      <c r="C499" s="192"/>
      <c r="D499" s="192"/>
    </row>
    <row r="500" spans="1:4" x14ac:dyDescent="0.2">
      <c r="A500" s="19"/>
      <c r="C500" s="192"/>
      <c r="D500" s="192"/>
    </row>
    <row r="501" spans="1:4" x14ac:dyDescent="0.2">
      <c r="A501" s="19"/>
      <c r="C501" s="192"/>
      <c r="D501" s="192"/>
    </row>
    <row r="502" spans="1:4" x14ac:dyDescent="0.2">
      <c r="A502" s="19"/>
      <c r="C502" s="192"/>
      <c r="D502" s="192"/>
    </row>
    <row r="503" spans="1:4" x14ac:dyDescent="0.2">
      <c r="A503" s="19"/>
      <c r="C503" s="192"/>
      <c r="D503" s="192"/>
    </row>
    <row r="504" spans="1:4" x14ac:dyDescent="0.2">
      <c r="A504" s="19"/>
      <c r="C504" s="192"/>
      <c r="D504" s="192"/>
    </row>
    <row r="505" spans="1:4" x14ac:dyDescent="0.2">
      <c r="A505" s="19"/>
      <c r="C505" s="192"/>
      <c r="D505" s="192"/>
    </row>
    <row r="506" spans="1:4" x14ac:dyDescent="0.2">
      <c r="A506" s="19"/>
      <c r="C506" s="192"/>
      <c r="D506" s="192"/>
    </row>
    <row r="507" spans="1:4" x14ac:dyDescent="0.2">
      <c r="A507" s="19"/>
      <c r="C507" s="192"/>
      <c r="D507" s="192"/>
    </row>
    <row r="508" spans="1:4" x14ac:dyDescent="0.2">
      <c r="A508" s="19"/>
      <c r="C508" s="192"/>
      <c r="D508" s="192"/>
    </row>
    <row r="509" spans="1:4" x14ac:dyDescent="0.2">
      <c r="A509" s="19"/>
      <c r="C509" s="192"/>
      <c r="D509" s="192"/>
    </row>
    <row r="510" spans="1:4" x14ac:dyDescent="0.2">
      <c r="A510" s="19"/>
      <c r="C510" s="192"/>
      <c r="D510" s="192"/>
    </row>
    <row r="511" spans="1:4" x14ac:dyDescent="0.2">
      <c r="A511" s="19"/>
      <c r="C511" s="192"/>
      <c r="D511" s="192"/>
    </row>
    <row r="512" spans="1:4" x14ac:dyDescent="0.2">
      <c r="A512" s="19"/>
      <c r="C512" s="192"/>
      <c r="D512" s="192"/>
    </row>
    <row r="513" spans="1:4" x14ac:dyDescent="0.2">
      <c r="A513" s="19"/>
      <c r="C513" s="192"/>
      <c r="D513" s="192"/>
    </row>
    <row r="514" spans="1:4" x14ac:dyDescent="0.2">
      <c r="A514" s="19"/>
      <c r="C514" s="192"/>
      <c r="D514" s="192"/>
    </row>
    <row r="515" spans="1:4" x14ac:dyDescent="0.2">
      <c r="A515" s="19"/>
      <c r="C515" s="192"/>
      <c r="D515" s="192"/>
    </row>
    <row r="516" spans="1:4" x14ac:dyDescent="0.2">
      <c r="A516" s="19"/>
      <c r="C516" s="192"/>
      <c r="D516" s="192"/>
    </row>
    <row r="517" spans="1:4" x14ac:dyDescent="0.2">
      <c r="A517" s="19"/>
      <c r="C517" s="192"/>
      <c r="D517" s="192"/>
    </row>
    <row r="518" spans="1:4" x14ac:dyDescent="0.2">
      <c r="A518" s="19"/>
      <c r="C518" s="192"/>
      <c r="D518" s="192"/>
    </row>
    <row r="519" spans="1:4" x14ac:dyDescent="0.2">
      <c r="A519" s="19"/>
      <c r="C519" s="192"/>
      <c r="D519" s="192"/>
    </row>
    <row r="520" spans="1:4" x14ac:dyDescent="0.2">
      <c r="A520" s="19"/>
      <c r="C520" s="192"/>
      <c r="D520" s="192"/>
    </row>
    <row r="521" spans="1:4" x14ac:dyDescent="0.2">
      <c r="A521" s="19"/>
      <c r="C521" s="192"/>
      <c r="D521" s="192"/>
    </row>
    <row r="522" spans="1:4" x14ac:dyDescent="0.2">
      <c r="A522" s="19"/>
      <c r="C522" s="192"/>
      <c r="D522" s="192"/>
    </row>
    <row r="523" spans="1:4" x14ac:dyDescent="0.2">
      <c r="A523" s="19"/>
      <c r="C523" s="192"/>
      <c r="D523" s="192"/>
    </row>
    <row r="524" spans="1:4" x14ac:dyDescent="0.2">
      <c r="A524" s="19"/>
      <c r="C524" s="192"/>
      <c r="D524" s="192"/>
    </row>
    <row r="525" spans="1:4" x14ac:dyDescent="0.2">
      <c r="A525" s="19"/>
      <c r="C525" s="192"/>
      <c r="D525" s="192"/>
    </row>
    <row r="526" spans="1:4" x14ac:dyDescent="0.2">
      <c r="A526" s="19"/>
      <c r="C526" s="192"/>
      <c r="D526" s="192"/>
    </row>
    <row r="527" spans="1:4" x14ac:dyDescent="0.2">
      <c r="A527" s="19"/>
      <c r="C527" s="192"/>
      <c r="D527" s="192"/>
    </row>
    <row r="528" spans="1:4" x14ac:dyDescent="0.2">
      <c r="A528" s="19"/>
      <c r="C528" s="192"/>
      <c r="D528" s="192"/>
    </row>
    <row r="529" spans="1:4" x14ac:dyDescent="0.2">
      <c r="A529" s="19"/>
      <c r="C529" s="192"/>
      <c r="D529" s="192"/>
    </row>
    <row r="530" spans="1:4" x14ac:dyDescent="0.2">
      <c r="A530" s="19"/>
      <c r="C530" s="192"/>
      <c r="D530" s="192"/>
    </row>
    <row r="531" spans="1:4" x14ac:dyDescent="0.2">
      <c r="A531" s="19"/>
      <c r="C531" s="192"/>
      <c r="D531" s="192"/>
    </row>
    <row r="532" spans="1:4" x14ac:dyDescent="0.2">
      <c r="A532" s="19"/>
      <c r="C532" s="192"/>
      <c r="D532" s="192"/>
    </row>
    <row r="533" spans="1:4" x14ac:dyDescent="0.2">
      <c r="A533" s="19"/>
      <c r="C533" s="192"/>
      <c r="D533" s="192"/>
    </row>
    <row r="534" spans="1:4" x14ac:dyDescent="0.2">
      <c r="A534" s="19"/>
      <c r="C534" s="192"/>
      <c r="D534" s="192"/>
    </row>
    <row r="535" spans="1:4" x14ac:dyDescent="0.2">
      <c r="A535" s="19"/>
      <c r="C535" s="192"/>
      <c r="D535" s="192"/>
    </row>
    <row r="536" spans="1:4" x14ac:dyDescent="0.2">
      <c r="A536" s="19"/>
      <c r="C536" s="192"/>
      <c r="D536" s="192"/>
    </row>
    <row r="537" spans="1:4" x14ac:dyDescent="0.2">
      <c r="A537" s="19"/>
      <c r="C537" s="192"/>
      <c r="D537" s="192"/>
    </row>
    <row r="538" spans="1:4" x14ac:dyDescent="0.2">
      <c r="A538" s="19"/>
      <c r="C538" s="192"/>
      <c r="D538" s="192"/>
    </row>
    <row r="539" spans="1:4" x14ac:dyDescent="0.2">
      <c r="A539" s="19"/>
      <c r="C539" s="192"/>
      <c r="D539" s="192"/>
    </row>
    <row r="540" spans="1:4" x14ac:dyDescent="0.2">
      <c r="A540" s="19"/>
      <c r="C540" s="192"/>
      <c r="D540" s="192"/>
    </row>
    <row r="541" spans="1:4" x14ac:dyDescent="0.2">
      <c r="A541" s="19"/>
      <c r="C541" s="192"/>
      <c r="D541" s="192"/>
    </row>
    <row r="542" spans="1:4" x14ac:dyDescent="0.2">
      <c r="A542" s="19"/>
      <c r="C542" s="192"/>
      <c r="D542" s="192"/>
    </row>
    <row r="543" spans="1:4" x14ac:dyDescent="0.2">
      <c r="A543" s="19"/>
    </row>
    <row r="544" spans="1:4" x14ac:dyDescent="0.2">
      <c r="A544" s="19"/>
    </row>
    <row r="545" spans="1:1" x14ac:dyDescent="0.2">
      <c r="A545" s="19"/>
    </row>
    <row r="546" spans="1:1" x14ac:dyDescent="0.2">
      <c r="A546" s="19"/>
    </row>
    <row r="547" spans="1:1" x14ac:dyDescent="0.2">
      <c r="A547" s="19"/>
    </row>
    <row r="548" spans="1:1" x14ac:dyDescent="0.2">
      <c r="A548" s="19"/>
    </row>
    <row r="549" spans="1:1" x14ac:dyDescent="0.2">
      <c r="A549" s="19"/>
    </row>
  </sheetData>
  <protectedRanges>
    <protectedRange sqref="A467:D467" name="Range1"/>
  </protectedRanges>
  <sortState xmlns:xlrd2="http://schemas.microsoft.com/office/spreadsheetml/2017/richdata2" ref="A21:U469">
    <sortCondition ref="C21:C469"/>
  </sortState>
  <phoneticPr fontId="8" type="noConversion"/>
  <hyperlinks>
    <hyperlink ref="H294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BL2542"/>
  <sheetViews>
    <sheetView workbookViewId="0">
      <pane xSplit="14" ySplit="22" topLeftCell="O453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8.42578125" customWidth="1"/>
    <col min="2" max="2" width="4.42578125" customWidth="1"/>
    <col min="3" max="3" width="12.5703125" style="8" customWidth="1"/>
    <col min="4" max="4" width="9.5703125" style="8" customWidth="1"/>
    <col min="5" max="5" width="11.5703125" customWidth="1"/>
    <col min="6" max="6" width="15.28515625" customWidth="1"/>
    <col min="7" max="7" width="9.42578125" customWidth="1"/>
    <col min="8" max="15" width="8.42578125" customWidth="1"/>
    <col min="16" max="16" width="10.28515625" customWidth="1"/>
    <col min="17" max="17" width="10.85546875" customWidth="1"/>
    <col min="18" max="18" width="10.28515625" customWidth="1"/>
    <col min="19" max="19" width="7.710937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247</v>
      </c>
      <c r="AA1" s="128" t="s">
        <v>15</v>
      </c>
      <c r="AB1" s="129"/>
      <c r="AC1" s="129" t="s">
        <v>16</v>
      </c>
      <c r="AD1" s="129" t="s">
        <v>17</v>
      </c>
      <c r="AE1" s="34"/>
      <c r="AW1" s="130" t="s">
        <v>66</v>
      </c>
      <c r="AX1" s="131" t="s">
        <v>50</v>
      </c>
      <c r="AY1" s="73" t="s">
        <v>18</v>
      </c>
      <c r="AZ1" s="132" t="s">
        <v>19</v>
      </c>
      <c r="BA1" s="133" t="s">
        <v>20</v>
      </c>
      <c r="BB1" s="132" t="s">
        <v>21</v>
      </c>
      <c r="BC1" s="133" t="s">
        <v>22</v>
      </c>
      <c r="BD1" s="132" t="s">
        <v>23</v>
      </c>
      <c r="BE1" s="134" t="s">
        <v>24</v>
      </c>
      <c r="BF1" s="133" t="s">
        <v>25</v>
      </c>
      <c r="BG1" s="132" t="s">
        <v>26</v>
      </c>
      <c r="BH1" s="134" t="s">
        <v>27</v>
      </c>
      <c r="BI1" s="133" t="s">
        <v>28</v>
      </c>
      <c r="BJ1" s="132" t="s">
        <v>29</v>
      </c>
      <c r="BK1" s="134" t="s">
        <v>30</v>
      </c>
      <c r="BL1" s="133" t="s">
        <v>299</v>
      </c>
    </row>
    <row r="2" spans="1:64" ht="12.95" customHeight="1" thickBot="1" x14ac:dyDescent="0.35">
      <c r="A2" t="s">
        <v>147</v>
      </c>
      <c r="B2" s="25" t="s">
        <v>246</v>
      </c>
      <c r="D2" s="90" t="s">
        <v>161</v>
      </c>
      <c r="E2" s="205" t="s">
        <v>1770</v>
      </c>
      <c r="F2" s="206" t="s">
        <v>1774</v>
      </c>
      <c r="AA2" s="135" t="s">
        <v>1</v>
      </c>
      <c r="AB2" s="136">
        <f>C7</f>
        <v>42961.92757</v>
      </c>
      <c r="AC2" s="137" t="s">
        <v>2</v>
      </c>
      <c r="AD2" s="136">
        <f>C8</f>
        <v>3.3056244000000001</v>
      </c>
      <c r="AE2" s="138" t="s">
        <v>13</v>
      </c>
      <c r="AW2">
        <v>-10000</v>
      </c>
      <c r="AX2">
        <f t="shared" ref="AX2:AX65" si="0">AB$3+AB$4*AW2+AB$5*AW2^2+AZ2</f>
        <v>1.0807798464578913</v>
      </c>
      <c r="AY2">
        <f t="shared" ref="AY2:AY65" si="1">AB$3+AB$4*AW2+AB$5*AW2^2</f>
        <v>1.136073862927284</v>
      </c>
      <c r="AZ2" s="139">
        <f t="shared" ref="AZ2:AZ65" si="2">$AB$6*($AB$11/BA2*BB2+$AB$12)</f>
        <v>-5.5294016469392727E-2</v>
      </c>
      <c r="BA2">
        <f t="shared" ref="BA2:BA65" si="3">1+$AB$7*COS(BC2)</f>
        <v>0.85978311783634709</v>
      </c>
      <c r="BB2">
        <f t="shared" ref="BB2:BB65" si="4">SIN(BC2+RADIANS($AB$9))</f>
        <v>-0.68858275267512359</v>
      </c>
      <c r="BC2">
        <f t="shared" ref="BC2:BC65" si="5">2*ATAN(BD2)</f>
        <v>1.2316644229077984</v>
      </c>
      <c r="BD2">
        <f t="shared" ref="BD2:BD65" si="6">SQRT((1+$AB$7)/(1-$AB$7))*TAN(BE2/2)</f>
        <v>0.70763566721232307</v>
      </c>
      <c r="BE2">
        <f t="shared" ref="BE2:BK17" si="7">$BL2+$AB$7*SIN(BF2)</f>
        <v>1.6742891962734958</v>
      </c>
      <c r="BF2">
        <f t="shared" si="7"/>
        <v>1.6742892066148258</v>
      </c>
      <c r="BG2">
        <f t="shared" si="7"/>
        <v>1.6742894441087151</v>
      </c>
      <c r="BH2">
        <f t="shared" si="7"/>
        <v>1.674294898126877</v>
      </c>
      <c r="BI2">
        <f t="shared" si="7"/>
        <v>1.6744200702781074</v>
      </c>
      <c r="BJ2">
        <f t="shared" si="7"/>
        <v>1.6772525293057672</v>
      </c>
      <c r="BK2">
        <f t="shared" si="7"/>
        <v>1.7283198862395039</v>
      </c>
      <c r="BL2">
        <f t="shared" ref="BL2:BL65" si="8">RADIANS($AB$9)+$AB$18*(AW2-AB$15)</f>
        <v>2.0935251898390659</v>
      </c>
    </row>
    <row r="3" spans="1:64" ht="12.95" customHeight="1" thickBot="1" x14ac:dyDescent="0.25">
      <c r="E3" s="203" t="s">
        <v>355</v>
      </c>
      <c r="F3" s="211">
        <v>1</v>
      </c>
      <c r="Z3">
        <v>0.03</v>
      </c>
      <c r="AA3" s="140" t="s">
        <v>31</v>
      </c>
      <c r="AB3" s="141">
        <f t="shared" ref="AB3:AB10" si="9">AC3*AD3</f>
        <v>0.19275155929336396</v>
      </c>
      <c r="AC3" s="142">
        <v>19.275155929336396</v>
      </c>
      <c r="AD3">
        <v>0.01</v>
      </c>
      <c r="AE3" s="143"/>
      <c r="AW3">
        <v>-9800</v>
      </c>
      <c r="AX3">
        <f t="shared" si="0"/>
        <v>1.069123068918266</v>
      </c>
      <c r="AY3">
        <f t="shared" si="1"/>
        <v>1.1027613498060922</v>
      </c>
      <c r="AZ3" s="139">
        <f t="shared" si="2"/>
        <v>-3.3638280887826187E-2</v>
      </c>
      <c r="BA3">
        <f t="shared" si="3"/>
        <v>0.90370091583792733</v>
      </c>
      <c r="BB3">
        <f t="shared" si="4"/>
        <v>-0.60590991824379392</v>
      </c>
      <c r="BC3">
        <f t="shared" si="5"/>
        <v>1.3402881049965663</v>
      </c>
      <c r="BD3">
        <f t="shared" si="6"/>
        <v>0.79248867094328712</v>
      </c>
      <c r="BE3">
        <f t="shared" si="7"/>
        <v>1.7860416964950767</v>
      </c>
      <c r="BF3">
        <f t="shared" si="7"/>
        <v>1.7860421444448289</v>
      </c>
      <c r="BG3">
        <f t="shared" si="7"/>
        <v>1.7860471202093882</v>
      </c>
      <c r="BH3">
        <f t="shared" si="7"/>
        <v>1.7861023827084432</v>
      </c>
      <c r="BI3">
        <f t="shared" si="7"/>
        <v>1.7867152102975399</v>
      </c>
      <c r="BJ3">
        <f t="shared" si="7"/>
        <v>1.7933997922414402</v>
      </c>
      <c r="BK3">
        <f t="shared" si="7"/>
        <v>1.8564891589172468</v>
      </c>
      <c r="BL3">
        <f t="shared" si="8"/>
        <v>2.1978065598852417</v>
      </c>
    </row>
    <row r="4" spans="1:64" ht="12.95" customHeight="1" thickTop="1" thickBot="1" x14ac:dyDescent="0.25">
      <c r="A4" s="10" t="s">
        <v>148</v>
      </c>
      <c r="C4" s="91">
        <v>42961.92757</v>
      </c>
      <c r="D4" s="202">
        <v>3.3056244000000001</v>
      </c>
      <c r="E4" s="203" t="s">
        <v>356</v>
      </c>
      <c r="F4" s="207">
        <f ca="1">NOW()+15018.5+$C$5/24</f>
        <v>60572.745511226851</v>
      </c>
      <c r="Z4">
        <v>-2.5000000000000002E-6</v>
      </c>
      <c r="AA4" s="144" t="s">
        <v>32</v>
      </c>
      <c r="AB4" s="145">
        <f t="shared" si="9"/>
        <v>-2.0627806646487288E-5</v>
      </c>
      <c r="AC4" s="146">
        <v>-20.62780664648729</v>
      </c>
      <c r="AD4" s="14">
        <v>9.9999999999999995E-7</v>
      </c>
      <c r="AE4" s="143"/>
      <c r="AW4">
        <v>-9600</v>
      </c>
      <c r="AX4">
        <f t="shared" si="0"/>
        <v>1.0596574595763613</v>
      </c>
      <c r="AY4">
        <f t="shared" si="1"/>
        <v>1.0700384720746356</v>
      </c>
      <c r="AZ4" s="139">
        <f t="shared" si="2"/>
        <v>-1.0381012498274301E-2</v>
      </c>
      <c r="BA4">
        <f t="shared" si="3"/>
        <v>0.95372695374625716</v>
      </c>
      <c r="BB4">
        <f t="shared" si="4"/>
        <v>-0.50588428321109291</v>
      </c>
      <c r="BC4">
        <f t="shared" si="5"/>
        <v>1.4607904659709159</v>
      </c>
      <c r="BD4">
        <f t="shared" si="6"/>
        <v>0.89562954726930577</v>
      </c>
      <c r="BE4">
        <f t="shared" si="7"/>
        <v>1.9037443250456541</v>
      </c>
      <c r="BF4">
        <f t="shared" si="7"/>
        <v>1.9037484722668896</v>
      </c>
      <c r="BG4">
        <f t="shared" si="7"/>
        <v>1.9037785761078441</v>
      </c>
      <c r="BH4">
        <f t="shared" si="7"/>
        <v>1.9039970153171302</v>
      </c>
      <c r="BI4">
        <f t="shared" si="7"/>
        <v>1.9055779416753968</v>
      </c>
      <c r="BJ4">
        <f t="shared" si="7"/>
        <v>1.9168125235787441</v>
      </c>
      <c r="BK4">
        <f t="shared" si="7"/>
        <v>1.9883667608371032</v>
      </c>
      <c r="BL4">
        <f t="shared" si="8"/>
        <v>2.3020879299314174</v>
      </c>
    </row>
    <row r="5" spans="1:64" ht="12.95" customHeight="1" thickTop="1" x14ac:dyDescent="0.2">
      <c r="A5" s="106" t="s">
        <v>352</v>
      </c>
      <c r="B5" s="36"/>
      <c r="C5" s="107">
        <v>-9.5</v>
      </c>
      <c r="D5" s="36" t="s">
        <v>353</v>
      </c>
      <c r="E5" s="203" t="s">
        <v>357</v>
      </c>
      <c r="F5" s="207">
        <f ca="1">ROUND(2*($F$4-$C$7)/$C$8,0)/2+$F$3</f>
        <v>5328.5</v>
      </c>
      <c r="Z5">
        <v>3E-11</v>
      </c>
      <c r="AA5" s="144" t="s">
        <v>252</v>
      </c>
      <c r="AB5" s="145">
        <f t="shared" si="9"/>
        <v>7.370442371690471E-9</v>
      </c>
      <c r="AC5" s="146">
        <v>737.04423716904716</v>
      </c>
      <c r="AD5">
        <v>9.9999999999999994E-12</v>
      </c>
      <c r="AE5" s="143"/>
      <c r="AW5">
        <v>-9400</v>
      </c>
      <c r="AX5">
        <f t="shared" si="0"/>
        <v>1.0522678181444651</v>
      </c>
      <c r="AY5">
        <f t="shared" si="1"/>
        <v>1.0379052297329145</v>
      </c>
      <c r="AZ5" s="139">
        <f t="shared" si="2"/>
        <v>1.4362588411550605E-2</v>
      </c>
      <c r="BA5">
        <f t="shared" si="3"/>
        <v>1.0104304253488758</v>
      </c>
      <c r="BB5">
        <f t="shared" si="4"/>
        <v>-0.38540982978859373</v>
      </c>
      <c r="BC5">
        <f t="shared" si="5"/>
        <v>1.5955453358178957</v>
      </c>
      <c r="BD5">
        <f t="shared" si="6"/>
        <v>1.0250603981992086</v>
      </c>
      <c r="BE5">
        <f t="shared" si="7"/>
        <v>2.0282124171622677</v>
      </c>
      <c r="BF5">
        <f t="shared" si="7"/>
        <v>2.0282318949212521</v>
      </c>
      <c r="BG5">
        <f t="shared" si="7"/>
        <v>2.0283365179428658</v>
      </c>
      <c r="BH5">
        <f t="shared" si="7"/>
        <v>2.0288981111079996</v>
      </c>
      <c r="BI5">
        <f t="shared" si="7"/>
        <v>2.0319017579258838</v>
      </c>
      <c r="BJ5">
        <f t="shared" si="7"/>
        <v>2.0476684755254735</v>
      </c>
      <c r="BK5">
        <f t="shared" si="7"/>
        <v>2.1236528657571672</v>
      </c>
      <c r="BL5">
        <f t="shared" si="8"/>
        <v>2.4063692999775927</v>
      </c>
    </row>
    <row r="6" spans="1:64" ht="12.95" customHeight="1" x14ac:dyDescent="0.2">
      <c r="A6" s="10" t="s">
        <v>149</v>
      </c>
      <c r="E6" s="203" t="s">
        <v>358</v>
      </c>
      <c r="F6" s="207">
        <f ca="1">ROUND(2*($F$4-$C$15)/$C$16,0)/2+$F$3</f>
        <v>85.5</v>
      </c>
      <c r="AA6" s="144" t="s">
        <v>33</v>
      </c>
      <c r="AB6" s="145">
        <f t="shared" si="9"/>
        <v>0.20194345404158423</v>
      </c>
      <c r="AC6" s="146">
        <v>20.194345404158422</v>
      </c>
      <c r="AD6">
        <v>0.01</v>
      </c>
      <c r="AE6" s="143" t="s">
        <v>13</v>
      </c>
      <c r="AW6">
        <v>-9200</v>
      </c>
      <c r="AX6">
        <f t="shared" si="0"/>
        <v>1.0467346196645178</v>
      </c>
      <c r="AY6">
        <f t="shared" si="1"/>
        <v>1.0063616227809284</v>
      </c>
      <c r="AZ6">
        <f t="shared" si="2"/>
        <v>4.0372996883589238E-2</v>
      </c>
      <c r="BA6">
        <f t="shared" si="3"/>
        <v>1.07402591205694</v>
      </c>
      <c r="BB6">
        <f t="shared" si="4"/>
        <v>-0.24144699008872403</v>
      </c>
      <c r="BC6">
        <f t="shared" si="5"/>
        <v>1.7473405779052125</v>
      </c>
      <c r="BD6">
        <f t="shared" si="6"/>
        <v>1.1941904965952761</v>
      </c>
      <c r="BE6">
        <f t="shared" si="7"/>
        <v>2.160318694475365</v>
      </c>
      <c r="BF6">
        <f t="shared" si="7"/>
        <v>2.1603792790219019</v>
      </c>
      <c r="BG6">
        <f t="shared" si="7"/>
        <v>2.1606377449901011</v>
      </c>
      <c r="BH6">
        <f t="shared" si="7"/>
        <v>2.1617392941195908</v>
      </c>
      <c r="BI6">
        <f t="shared" si="7"/>
        <v>2.1664138342154096</v>
      </c>
      <c r="BJ6">
        <f t="shared" si="7"/>
        <v>2.1859032663816316</v>
      </c>
      <c r="BK6">
        <f t="shared" si="7"/>
        <v>2.2620106148924761</v>
      </c>
      <c r="BL6">
        <f t="shared" si="8"/>
        <v>2.5106506700237685</v>
      </c>
    </row>
    <row r="7" spans="1:64" ht="12.95" customHeight="1" x14ac:dyDescent="0.2">
      <c r="A7" t="s">
        <v>52</v>
      </c>
      <c r="C7" s="187">
        <v>42961.92757</v>
      </c>
      <c r="E7" s="203" t="s">
        <v>1771</v>
      </c>
      <c r="F7" s="209">
        <f ca="1">+$C$15+$C$16*$F$6-15018.5-$C$5/24</f>
        <v>45558.41573998161</v>
      </c>
      <c r="AA7" s="147" t="s">
        <v>39</v>
      </c>
      <c r="AB7" s="148">
        <f t="shared" si="9"/>
        <v>-0.42149122864847721</v>
      </c>
      <c r="AC7" s="146">
        <v>-0.42149122864847721</v>
      </c>
      <c r="AD7">
        <v>1</v>
      </c>
      <c r="AE7" s="143"/>
      <c r="AW7">
        <v>-9000</v>
      </c>
      <c r="AX7">
        <f t="shared" si="0"/>
        <v>1.042680665241345</v>
      </c>
      <c r="AY7">
        <f t="shared" si="1"/>
        <v>0.97540765121867767</v>
      </c>
      <c r="AZ7">
        <f t="shared" si="2"/>
        <v>6.7273014022667277E-2</v>
      </c>
      <c r="BA7">
        <f t="shared" si="3"/>
        <v>1.1439241893678203</v>
      </c>
      <c r="BB7">
        <f t="shared" si="4"/>
        <v>-7.1864577759378975E-2</v>
      </c>
      <c r="BC7">
        <f t="shared" si="5"/>
        <v>1.9192706793255334</v>
      </c>
      <c r="BD7">
        <f t="shared" si="6"/>
        <v>1.4272494258021913</v>
      </c>
      <c r="BE7">
        <f t="shared" si="7"/>
        <v>2.3009220688099195</v>
      </c>
      <c r="BF7">
        <f t="shared" si="7"/>
        <v>2.3010613481110473</v>
      </c>
      <c r="BG7">
        <f t="shared" si="7"/>
        <v>2.3015565798265007</v>
      </c>
      <c r="BH7">
        <f t="shared" si="7"/>
        <v>2.3033152510474721</v>
      </c>
      <c r="BI7">
        <f t="shared" si="7"/>
        <v>2.3095330995287648</v>
      </c>
      <c r="BJ7">
        <f t="shared" si="7"/>
        <v>2.3311856760684342</v>
      </c>
      <c r="BK7">
        <f t="shared" si="7"/>
        <v>2.4030697768024911</v>
      </c>
      <c r="BL7">
        <f t="shared" si="8"/>
        <v>2.6149320400699443</v>
      </c>
    </row>
    <row r="8" spans="1:64" ht="12.95" customHeight="1" x14ac:dyDescent="0.3">
      <c r="A8" t="s">
        <v>53</v>
      </c>
      <c r="C8" s="187">
        <v>3.3056244000000001</v>
      </c>
      <c r="E8" s="204" t="s">
        <v>1772</v>
      </c>
      <c r="F8" s="210">
        <f ca="1">+($C$15+$C$16*$F$6)-($C$16/2)-15018.5-$C$5/24</f>
        <v>45556.762863526157</v>
      </c>
      <c r="AA8" s="144" t="s">
        <v>3</v>
      </c>
      <c r="AB8" s="148">
        <f t="shared" si="9"/>
        <v>109.06256091987045</v>
      </c>
      <c r="AC8" s="146">
        <v>10.906256091987045</v>
      </c>
      <c r="AD8">
        <v>10</v>
      </c>
      <c r="AE8" s="143" t="s">
        <v>14</v>
      </c>
      <c r="AW8">
        <v>-8800</v>
      </c>
      <c r="AX8">
        <f t="shared" si="0"/>
        <v>1.0395011311775384</v>
      </c>
      <c r="AY8">
        <f t="shared" si="1"/>
        <v>0.94504331504616212</v>
      </c>
      <c r="AZ8">
        <f t="shared" si="2"/>
        <v>9.4457816131376188E-2</v>
      </c>
      <c r="BA8">
        <f t="shared" si="3"/>
        <v>1.2179956235368676</v>
      </c>
      <c r="BB8">
        <f t="shared" si="4"/>
        <v>0.12286498164021743</v>
      </c>
      <c r="BC8">
        <f t="shared" si="5"/>
        <v>2.1143734838282673</v>
      </c>
      <c r="BD8">
        <f t="shared" si="6"/>
        <v>1.7727124417949149</v>
      </c>
      <c r="BE8">
        <f t="shared" si="7"/>
        <v>2.4507132194918952</v>
      </c>
      <c r="BF8">
        <f t="shared" si="7"/>
        <v>2.4509607804077054</v>
      </c>
      <c r="BG8">
        <f t="shared" si="7"/>
        <v>2.4517224920861627</v>
      </c>
      <c r="BH8">
        <f t="shared" si="7"/>
        <v>2.4540631816532779</v>
      </c>
      <c r="BI8">
        <f t="shared" si="7"/>
        <v>2.4612280298180447</v>
      </c>
      <c r="BJ8">
        <f t="shared" si="7"/>
        <v>2.4829073829093451</v>
      </c>
      <c r="BK8">
        <f t="shared" si="7"/>
        <v>2.5464307698642332</v>
      </c>
      <c r="BL8">
        <f t="shared" si="8"/>
        <v>2.7192134101161196</v>
      </c>
    </row>
    <row r="9" spans="1:64" ht="12.95" customHeight="1" x14ac:dyDescent="0.3">
      <c r="A9" s="32" t="s">
        <v>354</v>
      </c>
      <c r="B9" s="108">
        <v>434</v>
      </c>
      <c r="C9" s="32" t="str">
        <f>"F"&amp;B9</f>
        <v>F434</v>
      </c>
      <c r="D9" s="32" t="str">
        <f>"G"&amp;B9</f>
        <v>G434</v>
      </c>
      <c r="AA9" s="149" t="s">
        <v>4</v>
      </c>
      <c r="AB9" s="148">
        <f t="shared" si="9"/>
        <v>245.91280088512346</v>
      </c>
      <c r="AC9" s="146">
        <v>24.591280088512345</v>
      </c>
      <c r="AD9">
        <v>10</v>
      </c>
      <c r="AE9" s="143" t="s">
        <v>44</v>
      </c>
      <c r="AW9">
        <v>-8600</v>
      </c>
      <c r="AX9">
        <f t="shared" si="0"/>
        <v>1.0362910545196231</v>
      </c>
      <c r="AY9">
        <f t="shared" si="1"/>
        <v>0.91526861426338191</v>
      </c>
      <c r="AZ9">
        <f t="shared" si="2"/>
        <v>0.12102244025624112</v>
      </c>
      <c r="BA9">
        <f t="shared" si="3"/>
        <v>1.29160063746164</v>
      </c>
      <c r="BB9">
        <f t="shared" si="4"/>
        <v>0.33689828620653783</v>
      </c>
      <c r="BC9">
        <f t="shared" si="5"/>
        <v>2.3348179118008212</v>
      </c>
      <c r="BD9">
        <f t="shared" si="6"/>
        <v>2.3430626148012093</v>
      </c>
      <c r="BE9">
        <f t="shared" si="7"/>
        <v>2.609940823361657</v>
      </c>
      <c r="BF9">
        <f t="shared" si="7"/>
        <v>2.6102830148883052</v>
      </c>
      <c r="BG9">
        <f t="shared" si="7"/>
        <v>2.6112244290152038</v>
      </c>
      <c r="BH9">
        <f t="shared" si="7"/>
        <v>2.613811708611478</v>
      </c>
      <c r="BI9">
        <f t="shared" si="7"/>
        <v>2.6209023398982745</v>
      </c>
      <c r="BJ9">
        <f t="shared" si="7"/>
        <v>2.6401896004767207</v>
      </c>
      <c r="BK9">
        <f t="shared" si="7"/>
        <v>2.6916690036279114</v>
      </c>
      <c r="BL9">
        <f t="shared" si="8"/>
        <v>2.8234947801622954</v>
      </c>
    </row>
    <row r="10" spans="1:64" ht="12.95" customHeight="1" thickBot="1" x14ac:dyDescent="0.25">
      <c r="C10" s="92" t="s">
        <v>156</v>
      </c>
      <c r="D10" s="92" t="s">
        <v>157</v>
      </c>
      <c r="Z10">
        <f>Y10/AD10</f>
        <v>0</v>
      </c>
      <c r="AA10" s="150" t="s">
        <v>41</v>
      </c>
      <c r="AB10" s="151">
        <f t="shared" si="9"/>
        <v>23843.537405307008</v>
      </c>
      <c r="AC10" s="152">
        <v>2.3843537405307007</v>
      </c>
      <c r="AD10">
        <v>10000</v>
      </c>
      <c r="AE10" s="143" t="s">
        <v>40</v>
      </c>
      <c r="AW10">
        <v>-8400</v>
      </c>
      <c r="AX10">
        <f t="shared" si="0"/>
        <v>1.0318146234163215</v>
      </c>
      <c r="AY10">
        <f t="shared" si="1"/>
        <v>0.8860835488703368</v>
      </c>
      <c r="AZ10">
        <f t="shared" si="2"/>
        <v>0.14573107454598477</v>
      </c>
      <c r="BA10">
        <f t="shared" si="3"/>
        <v>1.3568731200022215</v>
      </c>
      <c r="BB10">
        <f t="shared" si="4"/>
        <v>0.55580882522066621</v>
      </c>
      <c r="BC10">
        <f t="shared" si="5"/>
        <v>2.5805328614000782</v>
      </c>
      <c r="BD10">
        <f t="shared" si="6"/>
        <v>3.4706781909966264</v>
      </c>
      <c r="BE10">
        <f t="shared" si="7"/>
        <v>2.7780313413146884</v>
      </c>
      <c r="BF10">
        <f t="shared" si="7"/>
        <v>2.7783856471576023</v>
      </c>
      <c r="BG10">
        <f t="shared" si="7"/>
        <v>2.7792847605367692</v>
      </c>
      <c r="BH10">
        <f t="shared" si="7"/>
        <v>2.7815650462675285</v>
      </c>
      <c r="BI10">
        <f t="shared" si="7"/>
        <v>2.7873394603827264</v>
      </c>
      <c r="BJ10">
        <f t="shared" si="7"/>
        <v>2.8019076991816281</v>
      </c>
      <c r="BK10">
        <f t="shared" si="7"/>
        <v>2.8383394918872593</v>
      </c>
      <c r="BL10">
        <f t="shared" si="8"/>
        <v>2.9277761502084712</v>
      </c>
    </row>
    <row r="11" spans="1:64" ht="12.95" customHeight="1" x14ac:dyDescent="0.2">
      <c r="A11" t="s">
        <v>151</v>
      </c>
      <c r="C11" s="35">
        <f ca="1">INTERCEPT(INDIRECT(D9):G1004,INDIRECT(C9):$F1004)</f>
        <v>-0.11204908662004009</v>
      </c>
      <c r="D11" s="93">
        <f>AB3</f>
        <v>0.19275155929336396</v>
      </c>
      <c r="AA11" s="153" t="s">
        <v>5</v>
      </c>
      <c r="AB11" s="31">
        <f>1-AB7^2</f>
        <v>0.82234514417239712</v>
      </c>
      <c r="AC11" s="31">
        <f>SUM(AE21:AE1950)</f>
        <v>4.072029563529668E-2</v>
      </c>
      <c r="AD11" s="153" t="s">
        <v>6</v>
      </c>
      <c r="AE11" s="143"/>
      <c r="AW11">
        <v>-8200</v>
      </c>
      <c r="AX11">
        <f t="shared" si="0"/>
        <v>1.0245915415412021</v>
      </c>
      <c r="AY11">
        <f t="shared" si="1"/>
        <v>0.85748811886702692</v>
      </c>
      <c r="AZ11">
        <f t="shared" si="2"/>
        <v>0.16710342267417511</v>
      </c>
      <c r="BA11">
        <f t="shared" si="3"/>
        <v>1.4034056616391322</v>
      </c>
      <c r="BB11">
        <f t="shared" si="4"/>
        <v>0.75548376482462298</v>
      </c>
      <c r="BC11">
        <f t="shared" si="5"/>
        <v>2.8475894480018868</v>
      </c>
      <c r="BD11">
        <f t="shared" si="6"/>
        <v>6.7535756451563511</v>
      </c>
      <c r="BE11">
        <f t="shared" si="7"/>
        <v>2.9532310507690425</v>
      </c>
      <c r="BF11">
        <f t="shared" si="7"/>
        <v>2.9534668919904208</v>
      </c>
      <c r="BG11">
        <f t="shared" si="7"/>
        <v>2.9540364507557282</v>
      </c>
      <c r="BH11">
        <f t="shared" si="7"/>
        <v>2.9554116870728273</v>
      </c>
      <c r="BI11">
        <f t="shared" si="7"/>
        <v>2.9587308211210739</v>
      </c>
      <c r="BJ11">
        <f t="shared" si="7"/>
        <v>2.9667332450063078</v>
      </c>
      <c r="BK11">
        <f t="shared" si="7"/>
        <v>2.9859816873447418</v>
      </c>
      <c r="BL11">
        <f t="shared" si="8"/>
        <v>3.0320575202546465</v>
      </c>
    </row>
    <row r="12" spans="1:64" ht="12.95" customHeight="1" x14ac:dyDescent="0.2">
      <c r="A12" t="s">
        <v>152</v>
      </c>
      <c r="C12" s="35">
        <f ca="1">SLOPE(INDIRECT(D9):G1004,INDIRECT(C9):$F1004)</f>
        <v>1.2851090079666732E-4</v>
      </c>
      <c r="D12" s="93">
        <f>AB4</f>
        <v>-2.0627806646487288E-5</v>
      </c>
      <c r="AA12" s="154" t="s">
        <v>35</v>
      </c>
      <c r="AB12" s="31">
        <f>AB7*SIN(RADIANS(AB9))</f>
        <v>0.38479004120109811</v>
      </c>
      <c r="AE12" s="143"/>
      <c r="AW12">
        <v>-8000</v>
      </c>
      <c r="AX12">
        <f t="shared" si="0"/>
        <v>1.0131559804862578</v>
      </c>
      <c r="AY12">
        <f t="shared" si="1"/>
        <v>0.82948232425345247</v>
      </c>
      <c r="AZ12">
        <f t="shared" si="2"/>
        <v>0.18367365623280521</v>
      </c>
      <c r="BA12">
        <f t="shared" si="3"/>
        <v>1.4214486076338388</v>
      </c>
      <c r="BB12">
        <f t="shared" si="4"/>
        <v>0.90702921451829377</v>
      </c>
      <c r="BC12">
        <f t="shared" si="5"/>
        <v>3.1273714524467535</v>
      </c>
      <c r="BD12">
        <f t="shared" si="6"/>
        <v>140.63272663656454</v>
      </c>
      <c r="BE12">
        <f t="shared" si="7"/>
        <v>3.1325202261877378</v>
      </c>
      <c r="BF12">
        <f t="shared" si="7"/>
        <v>3.132532639772649</v>
      </c>
      <c r="BG12">
        <f t="shared" si="7"/>
        <v>3.1325620925629032</v>
      </c>
      <c r="BH12">
        <f t="shared" si="7"/>
        <v>3.1326319729779057</v>
      </c>
      <c r="BI12">
        <f t="shared" si="7"/>
        <v>3.1327977727958745</v>
      </c>
      <c r="BJ12">
        <f t="shared" si="7"/>
        <v>3.1331911521514932</v>
      </c>
      <c r="BK12">
        <f t="shared" si="7"/>
        <v>3.1341244853441701</v>
      </c>
      <c r="BL12">
        <f t="shared" si="8"/>
        <v>3.1363388903008222</v>
      </c>
    </row>
    <row r="13" spans="1:64" ht="12.95" customHeight="1" x14ac:dyDescent="0.3">
      <c r="A13" t="s">
        <v>153</v>
      </c>
      <c r="D13" s="93">
        <f>AB5</f>
        <v>7.370442371690471E-9</v>
      </c>
      <c r="AA13" s="155" t="s">
        <v>7</v>
      </c>
      <c r="AB13" s="156">
        <f>AB6*86400*300000/149600000</f>
        <v>34.989133213622083</v>
      </c>
      <c r="AC13" t="s">
        <v>47</v>
      </c>
      <c r="AE13" s="143"/>
      <c r="AW13">
        <v>-7800</v>
      </c>
      <c r="AX13">
        <f t="shared" si="0"/>
        <v>0.9964304180628869</v>
      </c>
      <c r="AY13">
        <f t="shared" si="1"/>
        <v>0.80206616502961303</v>
      </c>
      <c r="AZ13">
        <f t="shared" si="2"/>
        <v>0.19436425303327393</v>
      </c>
      <c r="BA13">
        <f t="shared" si="3"/>
        <v>1.4066445187561647</v>
      </c>
      <c r="BB13">
        <f t="shared" si="4"/>
        <v>0.98813560245516352</v>
      </c>
      <c r="BC13">
        <f t="shared" si="5"/>
        <v>-2.8753859671919249</v>
      </c>
      <c r="BD13">
        <f t="shared" si="6"/>
        <v>-7.4685390264638105</v>
      </c>
      <c r="BE13">
        <f t="shared" si="7"/>
        <v>3.3120141286179243</v>
      </c>
      <c r="BF13">
        <f t="shared" si="7"/>
        <v>3.3117972526575983</v>
      </c>
      <c r="BG13">
        <f t="shared" si="7"/>
        <v>3.3112751875234872</v>
      </c>
      <c r="BH13">
        <f t="shared" si="7"/>
        <v>3.3100186603327177</v>
      </c>
      <c r="BI13">
        <f t="shared" si="7"/>
        <v>3.3069954968584026</v>
      </c>
      <c r="BJ13">
        <f t="shared" si="7"/>
        <v>3.2997280546710024</v>
      </c>
      <c r="BK13">
        <f t="shared" si="7"/>
        <v>3.2822913423064031</v>
      </c>
      <c r="BL13">
        <f t="shared" si="8"/>
        <v>3.240620260346998</v>
      </c>
    </row>
    <row r="14" spans="1:64" ht="12.95" customHeight="1" x14ac:dyDescent="0.2">
      <c r="A14" t="s">
        <v>154</v>
      </c>
      <c r="AA14" s="155" t="s">
        <v>36</v>
      </c>
      <c r="AB14" s="31">
        <f>2*AB5*365.24/C8</f>
        <v>1.6287273120541025E-6</v>
      </c>
      <c r="AC14" t="s">
        <v>48</v>
      </c>
      <c r="AE14" s="143"/>
      <c r="AW14">
        <v>-7600</v>
      </c>
      <c r="AX14">
        <f t="shared" si="0"/>
        <v>0.97402175094931442</v>
      </c>
      <c r="AY14">
        <f t="shared" si="1"/>
        <v>0.77523964119550892</v>
      </c>
      <c r="AZ14">
        <f t="shared" si="2"/>
        <v>0.19878210975380547</v>
      </c>
      <c r="BA14">
        <f t="shared" si="3"/>
        <v>1.3625932315589775</v>
      </c>
      <c r="BB14">
        <f t="shared" si="4"/>
        <v>0.9934394063885309</v>
      </c>
      <c r="BC14">
        <f t="shared" si="5"/>
        <v>-2.6065812528823802</v>
      </c>
      <c r="BD14">
        <f t="shared" si="6"/>
        <v>-3.6486412200227107</v>
      </c>
      <c r="BE14">
        <f t="shared" si="7"/>
        <v>3.4877820216547235</v>
      </c>
      <c r="BF14">
        <f t="shared" si="7"/>
        <v>3.4874334563744842</v>
      </c>
      <c r="BG14">
        <f t="shared" si="7"/>
        <v>3.4865545677684753</v>
      </c>
      <c r="BH14">
        <f t="shared" si="7"/>
        <v>3.4843397271730825</v>
      </c>
      <c r="BI14">
        <f t="shared" si="7"/>
        <v>3.4787659488878102</v>
      </c>
      <c r="BJ14">
        <f t="shared" si="7"/>
        <v>3.4647867769953877</v>
      </c>
      <c r="BK14">
        <f t="shared" si="7"/>
        <v>3.4300054532576141</v>
      </c>
      <c r="BL14">
        <f t="shared" si="8"/>
        <v>3.3449016303931733</v>
      </c>
    </row>
    <row r="15" spans="1:64" ht="12.95" customHeight="1" x14ac:dyDescent="0.3">
      <c r="A15" s="2" t="s">
        <v>155</v>
      </c>
      <c r="C15" s="94">
        <f ca="1">(C7+C11)+(C8+C12)*INT(MAX(F21:F3526))</f>
        <v>60293.878032766253</v>
      </c>
      <c r="D15" s="94">
        <f>+C7+INT(MAX(F21:F1581))*C8+D11+D12*INT(MAX(F21:F4016))+D13*INT(MAX(F21:F4043)^2)</f>
        <v>60293.603505620551</v>
      </c>
      <c r="E15" s="109"/>
      <c r="F15" s="107"/>
      <c r="R15" t="s">
        <v>369</v>
      </c>
      <c r="S15" s="5">
        <v>0.2</v>
      </c>
      <c r="AA15" s="154" t="s">
        <v>8</v>
      </c>
      <c r="AB15" s="157">
        <f>(AB10-AB2)/AD2</f>
        <v>-5783.5942173868852</v>
      </c>
      <c r="AC15" t="s">
        <v>42</v>
      </c>
      <c r="AE15" s="143"/>
      <c r="AW15">
        <v>-7400</v>
      </c>
      <c r="AX15">
        <f t="shared" si="0"/>
        <v>0.94625873593206222</v>
      </c>
      <c r="AY15">
        <f t="shared" si="1"/>
        <v>0.74900275275114014</v>
      </c>
      <c r="AZ15">
        <f t="shared" si="2"/>
        <v>0.19725598318092208</v>
      </c>
      <c r="BA15">
        <f t="shared" si="3"/>
        <v>1.2987141841265988</v>
      </c>
      <c r="BB15">
        <f t="shared" si="4"/>
        <v>0.93493153401741114</v>
      </c>
      <c r="BC15">
        <f t="shared" si="5"/>
        <v>-2.3584614547656062</v>
      </c>
      <c r="BD15">
        <f t="shared" si="6"/>
        <v>-2.4219747050092018</v>
      </c>
      <c r="BE15">
        <f t="shared" si="7"/>
        <v>3.6566900798838433</v>
      </c>
      <c r="BF15">
        <f t="shared" si="7"/>
        <v>3.6563417607618929</v>
      </c>
      <c r="BG15">
        <f t="shared" si="7"/>
        <v>3.6553925879738784</v>
      </c>
      <c r="BH15">
        <f t="shared" si="7"/>
        <v>3.6528086577559584</v>
      </c>
      <c r="BI15">
        <f t="shared" si="7"/>
        <v>3.6457932843590086</v>
      </c>
      <c r="BJ15">
        <f t="shared" si="7"/>
        <v>3.6268811031658865</v>
      </c>
      <c r="BK15">
        <f t="shared" si="7"/>
        <v>3.5767949321975396</v>
      </c>
      <c r="BL15">
        <f t="shared" si="8"/>
        <v>3.4491830004393491</v>
      </c>
    </row>
    <row r="16" spans="1:64" ht="12.95" customHeight="1" x14ac:dyDescent="0.3">
      <c r="A16" s="10" t="s">
        <v>54</v>
      </c>
      <c r="C16" s="95">
        <f ca="1">+C8+C12</f>
        <v>3.3057529109007966</v>
      </c>
      <c r="D16" s="94">
        <f>+C8+D12+2*D13*MAX(F21:F9437)</f>
        <v>3.3056810586520635</v>
      </c>
      <c r="E16" s="109"/>
      <c r="F16" s="110"/>
      <c r="R16" t="s">
        <v>370</v>
      </c>
      <c r="S16" s="5">
        <v>0.1</v>
      </c>
      <c r="AA16" s="153" t="s">
        <v>9</v>
      </c>
      <c r="AB16" s="157">
        <f>365.24*AB8</f>
        <v>39834.009750373487</v>
      </c>
      <c r="AC16" t="s">
        <v>13</v>
      </c>
      <c r="AD16" s="31"/>
      <c r="AE16" s="143"/>
      <c r="AW16">
        <v>-7200</v>
      </c>
      <c r="AX16">
        <f t="shared" si="0"/>
        <v>0.91397589846361749</v>
      </c>
      <c r="AY16">
        <f t="shared" si="1"/>
        <v>0.72335549969650637</v>
      </c>
      <c r="AZ16">
        <f t="shared" si="2"/>
        <v>0.19062039876711115</v>
      </c>
      <c r="BA16">
        <f t="shared" si="3"/>
        <v>1.225537567933048</v>
      </c>
      <c r="BB16">
        <f t="shared" si="4"/>
        <v>0.83328333530288978</v>
      </c>
      <c r="BC16">
        <f t="shared" si="5"/>
        <v>-2.135415734320099</v>
      </c>
      <c r="BD16">
        <f t="shared" si="6"/>
        <v>-1.8171263005888514</v>
      </c>
      <c r="BE16">
        <f t="shared" si="7"/>
        <v>3.8168539417795753</v>
      </c>
      <c r="BF16">
        <f t="shared" si="7"/>
        <v>3.8165951865179313</v>
      </c>
      <c r="BG16">
        <f t="shared" si="7"/>
        <v>3.8158090881105116</v>
      </c>
      <c r="BH16">
        <f t="shared" si="7"/>
        <v>3.8134239426158261</v>
      </c>
      <c r="BI16">
        <f t="shared" si="7"/>
        <v>3.8062145124935309</v>
      </c>
      <c r="BJ16">
        <f t="shared" si="7"/>
        <v>3.7846650110498534</v>
      </c>
      <c r="BK16">
        <f t="shared" si="7"/>
        <v>3.7221979390242961</v>
      </c>
      <c r="BL16">
        <f t="shared" si="8"/>
        <v>3.5534643704855249</v>
      </c>
    </row>
    <row r="17" spans="1:64" ht="12.95" customHeight="1" thickBot="1" x14ac:dyDescent="0.35">
      <c r="A17" s="35" t="s">
        <v>253</v>
      </c>
      <c r="C17" s="187">
        <f>COUNT(C21:C2184)</f>
        <v>449</v>
      </c>
      <c r="E17" s="109"/>
      <c r="F17" s="110"/>
      <c r="R17" t="s">
        <v>367</v>
      </c>
      <c r="S17" s="5">
        <v>1</v>
      </c>
      <c r="AA17" s="153" t="s">
        <v>10</v>
      </c>
      <c r="AB17" s="158">
        <f>AB13^3/AB8^2</f>
        <v>3.6012076914833901</v>
      </c>
      <c r="AE17" s="143"/>
      <c r="AW17">
        <v>-7000</v>
      </c>
      <c r="AX17">
        <f t="shared" si="0"/>
        <v>0.87821108921656621</v>
      </c>
      <c r="AY17">
        <f t="shared" si="1"/>
        <v>0.69829788203160803</v>
      </c>
      <c r="AZ17">
        <f t="shared" si="2"/>
        <v>0.17991320718495815</v>
      </c>
      <c r="BA17">
        <f t="shared" si="3"/>
        <v>1.151252612653485</v>
      </c>
      <c r="BB17">
        <f t="shared" si="4"/>
        <v>0.70854748363710973</v>
      </c>
      <c r="BC17">
        <f t="shared" si="5"/>
        <v>-1.9378331002787279</v>
      </c>
      <c r="BD17">
        <f t="shared" si="6"/>
        <v>-1.4558160731120651</v>
      </c>
      <c r="BE17">
        <f t="shared" si="7"/>
        <v>3.9675950862441307</v>
      </c>
      <c r="BF17">
        <f t="shared" si="7"/>
        <v>3.9674458222125542</v>
      </c>
      <c r="BG17">
        <f t="shared" si="7"/>
        <v>3.9669235958079212</v>
      </c>
      <c r="BH17">
        <f t="shared" si="7"/>
        <v>3.9650988144496262</v>
      </c>
      <c r="BI17">
        <f t="shared" si="7"/>
        <v>3.9587505880399672</v>
      </c>
      <c r="BJ17">
        <f t="shared" si="7"/>
        <v>3.9369911558332507</v>
      </c>
      <c r="BK17">
        <f t="shared" si="7"/>
        <v>3.8657676973129931</v>
      </c>
      <c r="BL17">
        <f t="shared" si="8"/>
        <v>3.6577457405317002</v>
      </c>
    </row>
    <row r="18" spans="1:64" ht="12.95" customHeight="1" thickTop="1" thickBot="1" x14ac:dyDescent="0.35">
      <c r="A18" s="10" t="s">
        <v>359</v>
      </c>
      <c r="C18" s="212">
        <f ca="1">+C15</f>
        <v>60293.878032766253</v>
      </c>
      <c r="D18" s="213">
        <f ca="1">C16</f>
        <v>3.3057529109007966</v>
      </c>
      <c r="E18" s="109"/>
      <c r="F18" s="31"/>
      <c r="R18" t="s">
        <v>366</v>
      </c>
      <c r="S18" s="5">
        <v>1</v>
      </c>
      <c r="AA18" s="159" t="s">
        <v>11</v>
      </c>
      <c r="AB18" s="160">
        <f>2*PI()/(AB8*365.2422)*AD2</f>
        <v>5.2140685023087808E-4</v>
      </c>
      <c r="AC18" s="161" t="s">
        <v>34</v>
      </c>
      <c r="AD18" s="161"/>
      <c r="AE18" s="162"/>
      <c r="AW18">
        <v>-6800</v>
      </c>
      <c r="AX18">
        <f t="shared" si="0"/>
        <v>0.83997337381921988</v>
      </c>
      <c r="AY18">
        <f t="shared" si="1"/>
        <v>0.67382989975644492</v>
      </c>
      <c r="AZ18">
        <f t="shared" si="2"/>
        <v>0.16614347406277502</v>
      </c>
      <c r="BA18">
        <f t="shared" si="3"/>
        <v>1.0808036755284525</v>
      </c>
      <c r="BB18">
        <f t="shared" si="4"/>
        <v>0.57557253882721782</v>
      </c>
      <c r="BC18">
        <f t="shared" si="5"/>
        <v>-1.7636995089090539</v>
      </c>
      <c r="BD18">
        <f t="shared" si="6"/>
        <v>-1.2142308213722017</v>
      </c>
      <c r="BE18">
        <f t="shared" ref="BE18:BK33" si="10">$BL18+$AB$7*SIN(BF18)</f>
        <v>4.1090976954910516</v>
      </c>
      <c r="BF18">
        <f t="shared" si="10"/>
        <v>4.1090309761819848</v>
      </c>
      <c r="BG18">
        <f t="shared" si="10"/>
        <v>4.1087520575365346</v>
      </c>
      <c r="BH18">
        <f t="shared" si="10"/>
        <v>4.1075872635726967</v>
      </c>
      <c r="BI18">
        <f t="shared" si="10"/>
        <v>4.1027440088033238</v>
      </c>
      <c r="BJ18">
        <f t="shared" si="10"/>
        <v>4.0829545643658705</v>
      </c>
      <c r="BK18">
        <f t="shared" si="10"/>
        <v>4.0070773484312214</v>
      </c>
      <c r="BL18">
        <f t="shared" si="8"/>
        <v>3.762027110577876</v>
      </c>
    </row>
    <row r="19" spans="1:64" ht="12.95" customHeight="1" thickBot="1" x14ac:dyDescent="0.25">
      <c r="A19" s="10" t="s">
        <v>360</v>
      </c>
      <c r="C19" s="214">
        <f>+D15</f>
        <v>60293.603505620551</v>
      </c>
      <c r="D19" s="215">
        <f>+D16</f>
        <v>3.3056810586520635</v>
      </c>
      <c r="E19" s="109"/>
      <c r="F19" s="111"/>
      <c r="H19" t="s">
        <v>56</v>
      </c>
      <c r="J19" t="s">
        <v>57</v>
      </c>
      <c r="K19" t="s">
        <v>58</v>
      </c>
      <c r="L19" t="s">
        <v>59</v>
      </c>
      <c r="O19" t="s">
        <v>60</v>
      </c>
      <c r="AA19" s="163"/>
      <c r="AC19" s="163"/>
      <c r="AW19">
        <v>-6600</v>
      </c>
      <c r="AX19">
        <f t="shared" si="0"/>
        <v>0.80012877329862375</v>
      </c>
      <c r="AY19">
        <f t="shared" si="1"/>
        <v>0.64995155287101691</v>
      </c>
      <c r="AZ19">
        <f t="shared" si="2"/>
        <v>0.15017722042760689</v>
      </c>
      <c r="BA19">
        <f t="shared" si="3"/>
        <v>1.0165276616346883</v>
      </c>
      <c r="BB19">
        <f t="shared" si="4"/>
        <v>0.44361056664591142</v>
      </c>
      <c r="BC19">
        <f t="shared" si="5"/>
        <v>-1.610018732757972</v>
      </c>
      <c r="BD19">
        <f t="shared" si="6"/>
        <v>-1.0400122234886606</v>
      </c>
      <c r="BE19">
        <f t="shared" si="10"/>
        <v>4.2420224663801731</v>
      </c>
      <c r="BF19">
        <f t="shared" si="10"/>
        <v>4.2420002748158883</v>
      </c>
      <c r="BG19">
        <f t="shared" si="10"/>
        <v>4.2418841223501538</v>
      </c>
      <c r="BH19">
        <f t="shared" si="10"/>
        <v>4.2412766030504105</v>
      </c>
      <c r="BI19">
        <f t="shared" si="10"/>
        <v>4.2381107858720259</v>
      </c>
      <c r="BJ19">
        <f t="shared" si="10"/>
        <v>4.2219190663590798</v>
      </c>
      <c r="BK19">
        <f t="shared" si="10"/>
        <v>4.1457245892526364</v>
      </c>
      <c r="BL19">
        <f t="shared" si="8"/>
        <v>3.8663084806240513</v>
      </c>
    </row>
    <row r="20" spans="1:64" ht="12.95" customHeight="1" thickBot="1" x14ac:dyDescent="0.25">
      <c r="A20" s="11" t="s">
        <v>61</v>
      </c>
      <c r="B20" s="11" t="s">
        <v>62</v>
      </c>
      <c r="C20" s="92" t="s">
        <v>63</v>
      </c>
      <c r="D20" s="92" t="s">
        <v>64</v>
      </c>
      <c r="E20" s="11" t="s">
        <v>65</v>
      </c>
      <c r="F20" s="11" t="s">
        <v>66</v>
      </c>
      <c r="G20" s="11" t="s">
        <v>67</v>
      </c>
      <c r="H20" s="12" t="s">
        <v>369</v>
      </c>
      <c r="I20" s="12" t="s">
        <v>370</v>
      </c>
      <c r="J20" s="12" t="s">
        <v>367</v>
      </c>
      <c r="K20" s="12" t="s">
        <v>366</v>
      </c>
      <c r="L20" s="12" t="s">
        <v>1746</v>
      </c>
      <c r="M20" s="12" t="s">
        <v>1747</v>
      </c>
      <c r="N20" s="12" t="s">
        <v>1748</v>
      </c>
      <c r="O20" s="12" t="s">
        <v>158</v>
      </c>
      <c r="P20" s="11" t="s">
        <v>159</v>
      </c>
      <c r="Q20" s="11" t="s">
        <v>160</v>
      </c>
      <c r="R20" s="11" t="s">
        <v>1750</v>
      </c>
      <c r="S20" s="11" t="s">
        <v>1749</v>
      </c>
      <c r="T20" s="11" t="s">
        <v>1751</v>
      </c>
      <c r="U20" s="126" t="s">
        <v>1752</v>
      </c>
      <c r="Z20" s="11" t="s">
        <v>66</v>
      </c>
      <c r="AA20" s="73" t="s">
        <v>43</v>
      </c>
      <c r="AB20" s="73" t="s">
        <v>45</v>
      </c>
      <c r="AC20" s="73" t="s">
        <v>46</v>
      </c>
      <c r="AD20" s="73" t="s">
        <v>37</v>
      </c>
      <c r="AE20" s="73" t="s">
        <v>12</v>
      </c>
      <c r="AF20" s="73" t="s">
        <v>49</v>
      </c>
      <c r="AG20" s="133"/>
      <c r="AH20" s="73" t="s">
        <v>19</v>
      </c>
      <c r="AI20" s="73" t="s">
        <v>20</v>
      </c>
      <c r="AJ20" s="73" t="s">
        <v>21</v>
      </c>
      <c r="AK20" s="73" t="s">
        <v>38</v>
      </c>
      <c r="AL20" s="73" t="s">
        <v>22</v>
      </c>
      <c r="AM20" s="73" t="s">
        <v>23</v>
      </c>
      <c r="AN20" s="11" t="s">
        <v>24</v>
      </c>
      <c r="AO20" s="11" t="s">
        <v>25</v>
      </c>
      <c r="AP20" s="11" t="s">
        <v>26</v>
      </c>
      <c r="AQ20" s="11" t="s">
        <v>27</v>
      </c>
      <c r="AR20" s="11" t="s">
        <v>28</v>
      </c>
      <c r="AS20" s="11" t="s">
        <v>29</v>
      </c>
      <c r="AT20" s="11" t="s">
        <v>30</v>
      </c>
      <c r="AU20" s="11" t="s">
        <v>299</v>
      </c>
      <c r="AV20" s="164"/>
      <c r="AW20">
        <v>-6400</v>
      </c>
      <c r="AX20">
        <f t="shared" si="0"/>
        <v>0.75937331839420308</v>
      </c>
      <c r="AY20">
        <f t="shared" si="1"/>
        <v>0.62666284137532435</v>
      </c>
      <c r="AZ20">
        <f t="shared" si="2"/>
        <v>0.1327104770188787</v>
      </c>
      <c r="BA20">
        <f t="shared" si="3"/>
        <v>0.95913049702509146</v>
      </c>
      <c r="BB20">
        <f t="shared" si="4"/>
        <v>0.31768241080423931</v>
      </c>
      <c r="BC20">
        <f t="shared" si="5"/>
        <v>-1.4736796719439111</v>
      </c>
      <c r="BD20">
        <f t="shared" si="6"/>
        <v>-0.90731129175828062</v>
      </c>
      <c r="BE20">
        <f t="shared" si="10"/>
        <v>4.3672201142831151</v>
      </c>
      <c r="BF20">
        <f t="shared" si="10"/>
        <v>4.3672151487644317</v>
      </c>
      <c r="BG20">
        <f t="shared" si="10"/>
        <v>4.3671803330186112</v>
      </c>
      <c r="BH20">
        <f t="shared" si="10"/>
        <v>4.3669363169400706</v>
      </c>
      <c r="BI20">
        <f t="shared" si="10"/>
        <v>4.3652306815497361</v>
      </c>
      <c r="BJ20">
        <f t="shared" si="10"/>
        <v>4.3535257200935344</v>
      </c>
      <c r="BK20">
        <f t="shared" si="10"/>
        <v>4.2813360430810468</v>
      </c>
      <c r="BL20">
        <f t="shared" si="8"/>
        <v>3.9705898506702271</v>
      </c>
    </row>
    <row r="21" spans="1:64" ht="12.95" customHeight="1" x14ac:dyDescent="0.2">
      <c r="A21" s="125" t="s">
        <v>378</v>
      </c>
      <c r="B21" s="71" t="s">
        <v>236</v>
      </c>
      <c r="C21" s="125">
        <v>11420.653</v>
      </c>
      <c r="D21" s="125" t="s">
        <v>370</v>
      </c>
      <c r="E21">
        <f t="shared" ref="E21:E84" si="11">(C21-C$7)/C$8</f>
        <v>-9541.6994653113034</v>
      </c>
      <c r="F21" s="127">
        <f t="shared" ref="F21:F52" si="12">+ROUND(2*E21,0)/2-0.5</f>
        <v>-9542</v>
      </c>
      <c r="G21">
        <f t="shared" ref="G21:G84" si="13">C21-(C$7+C$8*F21)</f>
        <v>0.99345480000010866</v>
      </c>
      <c r="I21">
        <f t="shared" ref="I21:I52" si="14">G21</f>
        <v>0.99345480000010866</v>
      </c>
      <c r="O21">
        <f t="shared" ref="O21:O84" ca="1" si="15">+C$11+C$12*F21</f>
        <v>-1.3383001020218397</v>
      </c>
      <c r="P21" s="14">
        <f t="shared" ref="P21:P84" si="16">+D$11+D$12*F21+D$13*F21^2</f>
        <v>1.0606591288321634</v>
      </c>
      <c r="Q21" s="13" t="s">
        <v>1760</v>
      </c>
      <c r="R21">
        <f t="shared" ref="R21:R84" si="17">+(P21-G21)^2</f>
        <v>4.5164218137669441E-3</v>
      </c>
      <c r="S21" s="5">
        <f t="shared" ref="S21:S52" si="18">S$16</f>
        <v>0.1</v>
      </c>
      <c r="T21">
        <f t="shared" ref="T21:T84" si="19">S21*R21</f>
        <v>4.5164218137669441E-4</v>
      </c>
      <c r="Z21">
        <f t="shared" ref="Z21:Z84" si="20">F21</f>
        <v>-9542</v>
      </c>
      <c r="AA21" s="139">
        <f t="shared" ref="AA21:AA84" si="21">AB$3+AB$4*Z21+AB$5*Z21^2+AH21</f>
        <v>1.0573080939882868</v>
      </c>
      <c r="AB21" s="139">
        <f t="shared" ref="AB21:AB84" si="22">IF(S21&lt;&gt;0,G21-AH21, -9999)</f>
        <v>0.99680583484398522</v>
      </c>
      <c r="AC21" s="139">
        <f t="shared" ref="AC21:AC84" si="23">+G21-P21</f>
        <v>-6.7204328832054738E-2</v>
      </c>
      <c r="AD21" s="139">
        <f>IF(S21&lt;&gt;0,G21-AA21, -9999)</f>
        <v>-6.3853293988178184E-2</v>
      </c>
      <c r="AE21" s="139">
        <f t="shared" ref="AE21:AE84" si="24">+(G21-AA21)^2*S21</f>
        <v>4.0772431531407123E-4</v>
      </c>
      <c r="AF21">
        <f>IF(S21&lt;&gt;0,G21-P21, -9999)</f>
        <v>-6.7204328832054738E-2</v>
      </c>
      <c r="AG21" s="165"/>
      <c r="AH21">
        <f t="shared" ref="AH21:AH84" si="25">$AB$6*($AB$11/AI21*AJ21+$AB$12)</f>
        <v>-3.3510348438765261E-3</v>
      </c>
      <c r="AI21">
        <f t="shared" ref="AI21:AI84" si="26">1+$AB$7*COS(AL21)</f>
        <v>0.96946440095780473</v>
      </c>
      <c r="AJ21">
        <f t="shared" ref="AJ21:AJ84" si="27">SIN(AL21+RADIANS($AB$9))</f>
        <v>-0.47319239446927741</v>
      </c>
      <c r="AK21">
        <f t="shared" ref="AK21:AK84" si="28">$AB$7*SIN(AL21)</f>
        <v>-0.42038367358728052</v>
      </c>
      <c r="AL21">
        <f t="shared" ref="AL21:AL84" si="29">2*ATAN(AM21)</f>
        <v>1.4982862214782133</v>
      </c>
      <c r="AM21">
        <f t="shared" ref="AM21:AM84" si="30">SQRT((1+$AB$7)/(1-$AB$7))*TAN(AN21/2)</f>
        <v>0.9299971767935733</v>
      </c>
      <c r="AN21" s="139">
        <f t="shared" ref="AN21:AT36" si="31">$AU21+$AB$7*SIN(AO21)</f>
        <v>1.9391056394206698</v>
      </c>
      <c r="AO21" s="139">
        <f t="shared" si="31"/>
        <v>1.9391124896789047</v>
      </c>
      <c r="AP21" s="139">
        <f t="shared" si="31"/>
        <v>1.9391576270418056</v>
      </c>
      <c r="AQ21" s="139">
        <f t="shared" si="31"/>
        <v>1.939454911918268</v>
      </c>
      <c r="AR21" s="139">
        <f t="shared" si="31"/>
        <v>1.9414072121270558</v>
      </c>
      <c r="AS21" s="139">
        <f t="shared" si="31"/>
        <v>1.9539924736519967</v>
      </c>
      <c r="AT21" s="139">
        <f t="shared" si="31"/>
        <v>2.0272630674970307</v>
      </c>
      <c r="AU21" s="139">
        <f t="shared" ref="AU21:AU84" si="32">RADIANS($AB$9)+$AB$18*(F21-AB$15)</f>
        <v>2.3323295272448084</v>
      </c>
      <c r="AW21">
        <v>-6200</v>
      </c>
      <c r="AX21">
        <f t="shared" si="0"/>
        <v>0.71824835322419811</v>
      </c>
      <c r="AY21">
        <f t="shared" si="1"/>
        <v>0.60396376526936679</v>
      </c>
      <c r="AZ21">
        <f t="shared" si="2"/>
        <v>0.11428458795483126</v>
      </c>
      <c r="BA21">
        <f t="shared" si="3"/>
        <v>0.90845397228323754</v>
      </c>
      <c r="BB21">
        <f t="shared" si="4"/>
        <v>0.20010040632224396</v>
      </c>
      <c r="BC21">
        <f t="shared" si="5"/>
        <v>-1.3518557932926933</v>
      </c>
      <c r="BD21">
        <f t="shared" si="6"/>
        <v>-0.80194845635152412</v>
      </c>
      <c r="BE21">
        <f t="shared" si="10"/>
        <v>4.4855662431003633</v>
      </c>
      <c r="BF21">
        <f t="shared" si="10"/>
        <v>4.4855656562712305</v>
      </c>
      <c r="BG21">
        <f t="shared" si="10"/>
        <v>4.4855594652828819</v>
      </c>
      <c r="BH21">
        <f t="shared" si="10"/>
        <v>4.4854941610930279</v>
      </c>
      <c r="BI21">
        <f t="shared" si="10"/>
        <v>4.4848064368272054</v>
      </c>
      <c r="BJ21">
        <f t="shared" si="10"/>
        <v>4.477684160595043</v>
      </c>
      <c r="BK21">
        <f t="shared" si="10"/>
        <v>4.4135713162959727</v>
      </c>
      <c r="BL21">
        <f t="shared" si="8"/>
        <v>4.0748712207164024</v>
      </c>
    </row>
    <row r="22" spans="1:64" ht="12.95" customHeight="1" x14ac:dyDescent="0.2">
      <c r="A22" s="125" t="s">
        <v>378</v>
      </c>
      <c r="B22" s="71" t="s">
        <v>236</v>
      </c>
      <c r="C22" s="125">
        <v>12491.674999999999</v>
      </c>
      <c r="D22" s="125" t="s">
        <v>370</v>
      </c>
      <c r="E22">
        <f t="shared" si="11"/>
        <v>-9217.6995577597991</v>
      </c>
      <c r="F22" s="127">
        <f t="shared" si="12"/>
        <v>-9218</v>
      </c>
      <c r="G22">
        <f t="shared" si="13"/>
        <v>0.99314919999960694</v>
      </c>
      <c r="I22">
        <f t="shared" si="14"/>
        <v>0.99314919999960694</v>
      </c>
      <c r="O22">
        <f t="shared" ca="1" si="15"/>
        <v>-1.2966625701637196</v>
      </c>
      <c r="P22" s="14">
        <f t="shared" si="16"/>
        <v>1.0091764018373977</v>
      </c>
      <c r="Q22" s="13" t="s">
        <v>1761</v>
      </c>
      <c r="R22">
        <f t="shared" si="17"/>
        <v>2.568711987492821E-4</v>
      </c>
      <c r="S22" s="5">
        <f t="shared" si="18"/>
        <v>0.1</v>
      </c>
      <c r="T22">
        <f t="shared" si="19"/>
        <v>2.5687119874928211E-5</v>
      </c>
      <c r="Z22">
        <f t="shared" si="20"/>
        <v>-9218</v>
      </c>
      <c r="AA22" s="139">
        <f t="shared" si="21"/>
        <v>1.0471650306995119</v>
      </c>
      <c r="AB22" s="139">
        <f t="shared" si="22"/>
        <v>0.95516057113749264</v>
      </c>
      <c r="AC22" s="139">
        <f t="shared" si="23"/>
        <v>-1.6027201837790717E-2</v>
      </c>
      <c r="AD22" s="139">
        <f t="shared" ref="AD22:AD85" si="33">IF(S22&lt;&gt;0,G22-AA22, -9999)</f>
        <v>-5.401583069990501E-2</v>
      </c>
      <c r="AE22" s="139">
        <f t="shared" si="24"/>
        <v>2.9177099662008003E-4</v>
      </c>
      <c r="AF22">
        <f t="shared" ref="AF22:AF85" si="34">IF(S22&lt;&gt;0,G22-P22, -9999)</f>
        <v>-1.6027201837790717E-2</v>
      </c>
      <c r="AG22" s="165"/>
      <c r="AH22">
        <f t="shared" si="25"/>
        <v>3.7988628862114238E-2</v>
      </c>
      <c r="AI22">
        <f t="shared" si="26"/>
        <v>1.0680271467406728</v>
      </c>
      <c r="AJ22">
        <f t="shared" si="27"/>
        <v>-0.25543300663478202</v>
      </c>
      <c r="AK22">
        <f t="shared" si="28"/>
        <v>-0.41596533886121556</v>
      </c>
      <c r="AL22">
        <f t="shared" si="29"/>
        <v>1.7329017184775999</v>
      </c>
      <c r="AM22">
        <f t="shared" si="30"/>
        <v>1.1768249170214513</v>
      </c>
      <c r="AN22" s="139">
        <f t="shared" si="31"/>
        <v>2.1480933709498595</v>
      </c>
      <c r="AO22" s="139">
        <f t="shared" si="31"/>
        <v>2.1481488128007826</v>
      </c>
      <c r="AP22" s="139">
        <f t="shared" si="31"/>
        <v>2.1483897641657146</v>
      </c>
      <c r="AQ22" s="139">
        <f t="shared" si="31"/>
        <v>2.1494359104775373</v>
      </c>
      <c r="AR22" s="139">
        <f t="shared" si="31"/>
        <v>2.1539587176673969</v>
      </c>
      <c r="AS22" s="139">
        <f t="shared" si="31"/>
        <v>2.173166645816611</v>
      </c>
      <c r="AT22" s="139">
        <f t="shared" si="31"/>
        <v>2.2494420651771412</v>
      </c>
      <c r="AU22" s="139">
        <f t="shared" si="32"/>
        <v>2.5012653467196126</v>
      </c>
      <c r="AW22">
        <v>-6000</v>
      </c>
      <c r="AX22">
        <f t="shared" si="0"/>
        <v>0.67716865928651526</v>
      </c>
      <c r="AY22">
        <f t="shared" si="1"/>
        <v>0.58185432455314468</v>
      </c>
      <c r="AZ22">
        <f t="shared" si="2"/>
        <v>9.5314334733370615E-2</v>
      </c>
      <c r="BA22">
        <f t="shared" si="3"/>
        <v>0.86395094329152955</v>
      </c>
      <c r="BB22">
        <f t="shared" si="4"/>
        <v>9.1606786582221558E-2</v>
      </c>
      <c r="BC22">
        <f t="shared" si="5"/>
        <v>-1.2421307918636446</v>
      </c>
      <c r="BD22">
        <f t="shared" si="6"/>
        <v>-0.71551862362523799</v>
      </c>
      <c r="BE22">
        <f t="shared" si="10"/>
        <v>4.5978836515033228</v>
      </c>
      <c r="BF22">
        <f t="shared" si="10"/>
        <v>4.5978836341724492</v>
      </c>
      <c r="BG22">
        <f t="shared" si="10"/>
        <v>4.5978832742947455</v>
      </c>
      <c r="BH22">
        <f t="shared" si="10"/>
        <v>4.597875801645082</v>
      </c>
      <c r="BI22">
        <f t="shared" si="10"/>
        <v>4.597720746009375</v>
      </c>
      <c r="BJ22">
        <f t="shared" si="10"/>
        <v>4.5945492076572449</v>
      </c>
      <c r="BK22">
        <f t="shared" si="10"/>
        <v>4.5421266966452505</v>
      </c>
      <c r="BL22">
        <f t="shared" si="8"/>
        <v>4.1791525907625786</v>
      </c>
    </row>
    <row r="23" spans="1:64" ht="12.95" customHeight="1" x14ac:dyDescent="0.2">
      <c r="A23" s="125" t="s">
        <v>378</v>
      </c>
      <c r="B23" s="71" t="s">
        <v>236</v>
      </c>
      <c r="C23" s="125">
        <v>12521.455</v>
      </c>
      <c r="D23" s="125" t="s">
        <v>370</v>
      </c>
      <c r="E23">
        <f t="shared" si="11"/>
        <v>-9208.6906697566719</v>
      </c>
      <c r="F23" s="127">
        <f t="shared" si="12"/>
        <v>-9209</v>
      </c>
      <c r="G23">
        <f t="shared" si="13"/>
        <v>1.0225296000007802</v>
      </c>
      <c r="I23">
        <f t="shared" si="14"/>
        <v>1.0225296000007802</v>
      </c>
      <c r="O23">
        <f t="shared" ca="1" si="15"/>
        <v>-1.2955059720565494</v>
      </c>
      <c r="P23" s="14">
        <f t="shared" si="16"/>
        <v>1.0077684153033308</v>
      </c>
      <c r="Q23" s="13" t="s">
        <v>1762</v>
      </c>
      <c r="R23">
        <f t="shared" si="17"/>
        <v>2.1789257367221311E-4</v>
      </c>
      <c r="S23" s="5">
        <f t="shared" si="18"/>
        <v>0.1</v>
      </c>
      <c r="T23">
        <f t="shared" si="19"/>
        <v>2.1789257367221313E-5</v>
      </c>
      <c r="Z23">
        <f t="shared" si="20"/>
        <v>-9209</v>
      </c>
      <c r="AA23" s="139">
        <f t="shared" si="21"/>
        <v>1.046948287104515</v>
      </c>
      <c r="AB23" s="139">
        <f t="shared" si="22"/>
        <v>0.98334972819959587</v>
      </c>
      <c r="AC23" s="139">
        <f t="shared" si="23"/>
        <v>1.4761184697449359E-2</v>
      </c>
      <c r="AD23" s="139">
        <f t="shared" si="33"/>
        <v>-2.4418687103734849E-2</v>
      </c>
      <c r="AE23" s="139">
        <f t="shared" si="24"/>
        <v>5.9627227987010662E-5</v>
      </c>
      <c r="AF23">
        <f t="shared" si="34"/>
        <v>1.4761184697449359E-2</v>
      </c>
      <c r="AG23" s="165"/>
      <c r="AH23">
        <f t="shared" si="25"/>
        <v>3.9179871801184277E-2</v>
      </c>
      <c r="AI23">
        <f t="shared" si="26"/>
        <v>1.0710199712418227</v>
      </c>
      <c r="AJ23">
        <f t="shared" si="27"/>
        <v>-0.24846607858106276</v>
      </c>
      <c r="AK23">
        <f t="shared" si="28"/>
        <v>-0.41546482343564728</v>
      </c>
      <c r="AL23">
        <f t="shared" si="29"/>
        <v>1.7401009078040504</v>
      </c>
      <c r="AM23">
        <f t="shared" si="30"/>
        <v>1.1854462089414091</v>
      </c>
      <c r="AN23" s="139">
        <f t="shared" si="31"/>
        <v>2.1541974544670186</v>
      </c>
      <c r="AO23" s="139">
        <f t="shared" si="31"/>
        <v>2.1542554282915241</v>
      </c>
      <c r="AP23" s="139">
        <f t="shared" si="31"/>
        <v>2.1545050471846392</v>
      </c>
      <c r="AQ23" s="139">
        <f t="shared" si="31"/>
        <v>2.155578759900171</v>
      </c>
      <c r="AR23" s="139">
        <f t="shared" si="31"/>
        <v>2.1601775337582336</v>
      </c>
      <c r="AS23" s="139">
        <f t="shared" si="31"/>
        <v>2.1795277757683773</v>
      </c>
      <c r="AT23" s="139">
        <f t="shared" si="31"/>
        <v>2.2557235848245631</v>
      </c>
      <c r="AU23" s="139">
        <f t="shared" si="32"/>
        <v>2.5059580083716906</v>
      </c>
      <c r="AW23">
        <v>-5800</v>
      </c>
      <c r="AX23">
        <f t="shared" si="0"/>
        <v>0.63645035990487231</v>
      </c>
      <c r="AY23">
        <f t="shared" si="1"/>
        <v>0.56033451922665767</v>
      </c>
      <c r="AZ23">
        <f t="shared" si="2"/>
        <v>7.6115840678214641E-2</v>
      </c>
      <c r="BA23">
        <f t="shared" si="3"/>
        <v>0.82494442615864072</v>
      </c>
      <c r="BB23">
        <f t="shared" si="4"/>
        <v>-7.8983247789532265E-3</v>
      </c>
      <c r="BC23">
        <f t="shared" si="5"/>
        <v>-1.1424969877546762</v>
      </c>
      <c r="BD23">
        <f t="shared" si="6"/>
        <v>-0.64273138928582141</v>
      </c>
      <c r="BE23">
        <f t="shared" si="10"/>
        <v>4.704913412178878</v>
      </c>
      <c r="BF23">
        <f t="shared" si="10"/>
        <v>4.7049134121788345</v>
      </c>
      <c r="BG23">
        <f t="shared" si="10"/>
        <v>4.7049134121651273</v>
      </c>
      <c r="BH23">
        <f t="shared" si="10"/>
        <v>4.7049134078146855</v>
      </c>
      <c r="BI23">
        <f t="shared" si="10"/>
        <v>4.704912027226027</v>
      </c>
      <c r="BJ23">
        <f t="shared" si="10"/>
        <v>4.7044860780482143</v>
      </c>
      <c r="BK23">
        <f t="shared" si="10"/>
        <v>4.6667384530036093</v>
      </c>
      <c r="BL23">
        <f t="shared" si="8"/>
        <v>4.2834339608087539</v>
      </c>
    </row>
    <row r="24" spans="1:64" ht="12.95" customHeight="1" x14ac:dyDescent="0.2">
      <c r="A24" s="125" t="s">
        <v>378</v>
      </c>
      <c r="B24" s="71" t="s">
        <v>236</v>
      </c>
      <c r="C24" s="125">
        <v>13919.73</v>
      </c>
      <c r="D24" s="125" t="s">
        <v>370</v>
      </c>
      <c r="E24">
        <f t="shared" si="11"/>
        <v>-8785.6919164802875</v>
      </c>
      <c r="F24" s="127">
        <f t="shared" si="12"/>
        <v>-8786</v>
      </c>
      <c r="G24">
        <f t="shared" si="13"/>
        <v>1.0184083999993163</v>
      </c>
      <c r="I24">
        <f t="shared" si="14"/>
        <v>1.0184083999993163</v>
      </c>
      <c r="O24">
        <f t="shared" ca="1" si="15"/>
        <v>-1.2411458610195591</v>
      </c>
      <c r="P24" s="14">
        <f t="shared" si="16"/>
        <v>0.94293989335943162</v>
      </c>
      <c r="Q24" s="13" t="s">
        <v>1763</v>
      </c>
      <c r="R24">
        <f t="shared" si="17"/>
        <v>5.6954954944543196E-3</v>
      </c>
      <c r="S24" s="5">
        <f t="shared" si="18"/>
        <v>0.1</v>
      </c>
      <c r="T24">
        <f t="shared" si="19"/>
        <v>5.69549549445432E-4</v>
      </c>
      <c r="Z24">
        <f t="shared" si="20"/>
        <v>-8786</v>
      </c>
      <c r="AA24" s="139">
        <f t="shared" si="21"/>
        <v>1.0392899397128983</v>
      </c>
      <c r="AB24" s="139">
        <f t="shared" si="22"/>
        <v>0.92205835364584954</v>
      </c>
      <c r="AC24" s="139">
        <f t="shared" si="23"/>
        <v>7.5468506639884692E-2</v>
      </c>
      <c r="AD24" s="139">
        <f t="shared" si="33"/>
        <v>-2.0881539713581976E-2</v>
      </c>
      <c r="AE24" s="139">
        <f t="shared" si="24"/>
        <v>4.3603870080990128E-5</v>
      </c>
      <c r="AF24">
        <f t="shared" si="34"/>
        <v>7.5468506639884692E-2</v>
      </c>
      <c r="AG24" s="165"/>
      <c r="AH24">
        <f t="shared" si="25"/>
        <v>9.6350046353466751E-2</v>
      </c>
      <c r="AI24">
        <f t="shared" si="26"/>
        <v>1.2232356775312752</v>
      </c>
      <c r="AJ24">
        <f t="shared" si="27"/>
        <v>0.13733156238112895</v>
      </c>
      <c r="AK24">
        <f t="shared" si="28"/>
        <v>-0.35752019258323775</v>
      </c>
      <c r="AL24">
        <f t="shared" si="29"/>
        <v>2.1289642045374317</v>
      </c>
      <c r="AM24">
        <f t="shared" si="30"/>
        <v>1.8033300483570509</v>
      </c>
      <c r="AN24" s="139">
        <f t="shared" si="31"/>
        <v>2.4615530914144657</v>
      </c>
      <c r="AO24" s="139">
        <f t="shared" si="31"/>
        <v>2.4618084449692637</v>
      </c>
      <c r="AP24" s="139">
        <f t="shared" si="31"/>
        <v>2.4625871983787269</v>
      </c>
      <c r="AQ24" s="139">
        <f t="shared" si="31"/>
        <v>2.4649591532346391</v>
      </c>
      <c r="AR24" s="139">
        <f t="shared" si="31"/>
        <v>2.4721561130309428</v>
      </c>
      <c r="AS24" s="139">
        <f t="shared" si="31"/>
        <v>2.4937479012804098</v>
      </c>
      <c r="AT24" s="139">
        <f t="shared" si="31"/>
        <v>2.5565414048481379</v>
      </c>
      <c r="AU24" s="139">
        <f t="shared" si="32"/>
        <v>2.7265131060193522</v>
      </c>
      <c r="AW24">
        <v>-5600</v>
      </c>
      <c r="AX24">
        <f t="shared" si="0"/>
        <v>0.59633449698276386</v>
      </c>
      <c r="AY24">
        <f t="shared" si="1"/>
        <v>0.53940434928990599</v>
      </c>
      <c r="AZ24">
        <f t="shared" si="2"/>
        <v>5.6930147692857869E-2</v>
      </c>
      <c r="BA24">
        <f t="shared" si="3"/>
        <v>0.79075603110878134</v>
      </c>
      <c r="BB24">
        <f t="shared" si="4"/>
        <v>-9.8926785198302974E-2</v>
      </c>
      <c r="BC24">
        <f t="shared" si="5"/>
        <v>-1.0513065367060457</v>
      </c>
      <c r="BD24">
        <f t="shared" si="6"/>
        <v>-0.58009284986617837</v>
      </c>
      <c r="BE24">
        <f t="shared" si="10"/>
        <v>4.8073091987265357</v>
      </c>
      <c r="BF24">
        <f t="shared" si="10"/>
        <v>4.8073092006373708</v>
      </c>
      <c r="BG24">
        <f t="shared" si="10"/>
        <v>4.8073091528042964</v>
      </c>
      <c r="BH24">
        <f t="shared" si="10"/>
        <v>4.8073103501811332</v>
      </c>
      <c r="BI24">
        <f t="shared" si="10"/>
        <v>4.8072803724293953</v>
      </c>
      <c r="BJ24">
        <f t="shared" si="10"/>
        <v>4.8080280823325658</v>
      </c>
      <c r="BK24">
        <f t="shared" si="10"/>
        <v>4.7871857007462095</v>
      </c>
      <c r="BL24">
        <f t="shared" si="8"/>
        <v>4.3877153308549293</v>
      </c>
    </row>
    <row r="25" spans="1:64" ht="12.95" customHeight="1" x14ac:dyDescent="0.2">
      <c r="A25" s="125" t="s">
        <v>378</v>
      </c>
      <c r="B25" s="71" t="s">
        <v>236</v>
      </c>
      <c r="C25" s="125">
        <v>14237.078</v>
      </c>
      <c r="D25" s="125" t="s">
        <v>370</v>
      </c>
      <c r="E25">
        <f t="shared" si="11"/>
        <v>-8689.6894789377766</v>
      </c>
      <c r="F25" s="127">
        <f t="shared" si="12"/>
        <v>-8690</v>
      </c>
      <c r="G25">
        <f t="shared" si="13"/>
        <v>1.0264660000011645</v>
      </c>
      <c r="I25">
        <f t="shared" si="14"/>
        <v>1.0264660000011645</v>
      </c>
      <c r="O25">
        <f t="shared" ca="1" si="15"/>
        <v>-1.2288088145430791</v>
      </c>
      <c r="P25" s="14">
        <f t="shared" si="16"/>
        <v>0.92859426223615327</v>
      </c>
      <c r="Q25" s="13" t="s">
        <v>1764</v>
      </c>
      <c r="R25">
        <f t="shared" si="17"/>
        <v>9.5788770531431266E-3</v>
      </c>
      <c r="S25" s="5">
        <f t="shared" si="18"/>
        <v>0.1</v>
      </c>
      <c r="T25">
        <f t="shared" si="19"/>
        <v>9.5788770531431274E-4</v>
      </c>
      <c r="Z25">
        <f t="shared" si="20"/>
        <v>-8690</v>
      </c>
      <c r="AA25" s="139">
        <f t="shared" si="21"/>
        <v>1.0378109667638782</v>
      </c>
      <c r="AB25" s="139">
        <f t="shared" si="22"/>
        <v>0.9172492954734397</v>
      </c>
      <c r="AC25" s="139">
        <f t="shared" si="23"/>
        <v>9.7871737765011235E-2</v>
      </c>
      <c r="AD25" s="139">
        <f t="shared" si="33"/>
        <v>-1.1344966762713682E-2</v>
      </c>
      <c r="AE25" s="139">
        <f t="shared" si="24"/>
        <v>1.2870827084707817E-5</v>
      </c>
      <c r="AF25">
        <f t="shared" si="34"/>
        <v>9.7871737765011235E-2</v>
      </c>
      <c r="AG25" s="165"/>
      <c r="AH25">
        <f t="shared" si="25"/>
        <v>0.10921670452772485</v>
      </c>
      <c r="AI25">
        <f t="shared" si="26"/>
        <v>1.2589619667506855</v>
      </c>
      <c r="AJ25">
        <f t="shared" si="27"/>
        <v>0.23888515053189172</v>
      </c>
      <c r="AK25">
        <f t="shared" si="28"/>
        <v>-0.332556093921341</v>
      </c>
      <c r="AL25">
        <f t="shared" si="29"/>
        <v>2.2324148583992813</v>
      </c>
      <c r="AM25">
        <f t="shared" si="30"/>
        <v>2.0461305861985175</v>
      </c>
      <c r="AN25" s="139">
        <f t="shared" si="31"/>
        <v>2.5371333943160543</v>
      </c>
      <c r="AO25" s="139">
        <f t="shared" si="31"/>
        <v>2.5374388904290228</v>
      </c>
      <c r="AP25" s="139">
        <f t="shared" si="31"/>
        <v>2.5383193194243368</v>
      </c>
      <c r="AQ25" s="139">
        <f t="shared" si="31"/>
        <v>2.5408537048831268</v>
      </c>
      <c r="AR25" s="139">
        <f t="shared" si="31"/>
        <v>2.548124745125131</v>
      </c>
      <c r="AS25" s="139">
        <f t="shared" si="31"/>
        <v>2.5687911140583419</v>
      </c>
      <c r="AT25" s="139">
        <f t="shared" si="31"/>
        <v>2.6261075246881593</v>
      </c>
      <c r="AU25" s="139">
        <f t="shared" si="32"/>
        <v>2.7765681636415165</v>
      </c>
      <c r="AW25">
        <v>-5400</v>
      </c>
      <c r="AX25">
        <f t="shared" si="0"/>
        <v>0.55700566830152098</v>
      </c>
      <c r="AY25">
        <f t="shared" si="1"/>
        <v>0.51906381474288943</v>
      </c>
      <c r="AZ25">
        <f t="shared" si="2"/>
        <v>3.7941853558631541E-2</v>
      </c>
      <c r="BA25">
        <f t="shared" si="3"/>
        <v>0.76076270607248886</v>
      </c>
      <c r="BB25">
        <f t="shared" si="4"/>
        <v>-0.1821608776004387</v>
      </c>
      <c r="BC25">
        <f t="shared" si="5"/>
        <v>-0.96721174182853864</v>
      </c>
      <c r="BD25">
        <f t="shared" si="6"/>
        <v>-0.52520267461692338</v>
      </c>
      <c r="BE25">
        <f t="shared" si="10"/>
        <v>4.905641754084078</v>
      </c>
      <c r="BF25">
        <f t="shared" si="10"/>
        <v>4.9056417628600828</v>
      </c>
      <c r="BG25">
        <f t="shared" si="10"/>
        <v>4.9056416544451054</v>
      </c>
      <c r="BH25">
        <f t="shared" si="10"/>
        <v>4.9056429937527675</v>
      </c>
      <c r="BI25">
        <f t="shared" si="10"/>
        <v>4.9056264479326828</v>
      </c>
      <c r="BJ25">
        <f t="shared" si="10"/>
        <v>4.9058307571408717</v>
      </c>
      <c r="BK25">
        <f t="shared" si="10"/>
        <v>4.903292801605514</v>
      </c>
      <c r="BL25">
        <f t="shared" si="8"/>
        <v>4.4919967009011055</v>
      </c>
    </row>
    <row r="26" spans="1:64" ht="12.95" customHeight="1" x14ac:dyDescent="0.2">
      <c r="A26" s="125" t="s">
        <v>378</v>
      </c>
      <c r="B26" s="71" t="s">
        <v>236</v>
      </c>
      <c r="C26" s="125">
        <v>14246.994000000001</v>
      </c>
      <c r="D26" s="125" t="s">
        <v>370</v>
      </c>
      <c r="E26">
        <f t="shared" si="11"/>
        <v>-8686.6897430936187</v>
      </c>
      <c r="F26" s="127">
        <f t="shared" si="12"/>
        <v>-8687</v>
      </c>
      <c r="G26">
        <f t="shared" si="13"/>
        <v>1.0255928000024142</v>
      </c>
      <c r="I26">
        <f t="shared" si="14"/>
        <v>1.0255928000024142</v>
      </c>
      <c r="O26">
        <f t="shared" ca="1" si="15"/>
        <v>-1.2284232818406891</v>
      </c>
      <c r="P26" s="14">
        <f t="shared" si="16"/>
        <v>0.92814815028493514</v>
      </c>
      <c r="Q26" s="13" t="s">
        <v>1765</v>
      </c>
      <c r="R26">
        <f t="shared" si="17"/>
        <v>9.4954597585621831E-3</v>
      </c>
      <c r="S26" s="5">
        <f t="shared" si="18"/>
        <v>0.1</v>
      </c>
      <c r="T26">
        <f t="shared" si="19"/>
        <v>9.4954597585621831E-4</v>
      </c>
      <c r="Z26">
        <f t="shared" si="20"/>
        <v>-8687</v>
      </c>
      <c r="AA26" s="139">
        <f t="shared" si="21"/>
        <v>1.0377630606374009</v>
      </c>
      <c r="AB26" s="139">
        <f t="shared" si="22"/>
        <v>0.91597788964994842</v>
      </c>
      <c r="AC26" s="139">
        <f t="shared" si="23"/>
        <v>9.7444649717479015E-2</v>
      </c>
      <c r="AD26" s="139">
        <f t="shared" si="33"/>
        <v>-1.2170260634986718E-2</v>
      </c>
      <c r="AE26" s="139">
        <f t="shared" si="24"/>
        <v>1.4811524392350734E-5</v>
      </c>
      <c r="AF26">
        <f t="shared" si="34"/>
        <v>9.7444649717479015E-2</v>
      </c>
      <c r="AG26" s="165"/>
      <c r="AH26">
        <f t="shared" si="25"/>
        <v>0.10961491035246575</v>
      </c>
      <c r="AI26">
        <f t="shared" si="26"/>
        <v>1.2600675977928137</v>
      </c>
      <c r="AJ26">
        <f t="shared" si="27"/>
        <v>0.24211640629588407</v>
      </c>
      <c r="AK26">
        <f t="shared" si="28"/>
        <v>-0.3316921771852302</v>
      </c>
      <c r="AL26">
        <f t="shared" si="29"/>
        <v>2.2357438245981229</v>
      </c>
      <c r="AM26">
        <f t="shared" si="30"/>
        <v>2.0547931887482567</v>
      </c>
      <c r="AN26" s="139">
        <f t="shared" si="31"/>
        <v>2.5395302016668357</v>
      </c>
      <c r="AO26" s="139">
        <f t="shared" si="31"/>
        <v>2.5398371222439495</v>
      </c>
      <c r="AP26" s="139">
        <f t="shared" si="31"/>
        <v>2.5407201977790366</v>
      </c>
      <c r="AQ26" s="139">
        <f t="shared" si="31"/>
        <v>2.5432580194340351</v>
      </c>
      <c r="AR26" s="139">
        <f t="shared" si="31"/>
        <v>2.550527061373395</v>
      </c>
      <c r="AS26" s="139">
        <f t="shared" si="31"/>
        <v>2.5711553768948754</v>
      </c>
      <c r="AT26" s="139">
        <f t="shared" si="31"/>
        <v>2.6282877959887543</v>
      </c>
      <c r="AU26" s="139">
        <f t="shared" si="32"/>
        <v>2.778132384192209</v>
      </c>
      <c r="AW26">
        <v>-5200</v>
      </c>
      <c r="AX26">
        <f t="shared" si="0"/>
        <v>0.51860622619542418</v>
      </c>
      <c r="AY26">
        <f t="shared" si="1"/>
        <v>0.4993129155856082</v>
      </c>
      <c r="AZ26">
        <f t="shared" si="2"/>
        <v>1.9293310609816008E-2</v>
      </c>
      <c r="BA26">
        <f t="shared" si="3"/>
        <v>0.73441651795326957</v>
      </c>
      <c r="BB26">
        <f t="shared" si="4"/>
        <v>-0.25832382452565666</v>
      </c>
      <c r="BC26">
        <f t="shared" si="5"/>
        <v>-0.88910866173688363</v>
      </c>
      <c r="BD26">
        <f t="shared" si="6"/>
        <v>-0.47635624750023847</v>
      </c>
      <c r="BE26">
        <f t="shared" si="10"/>
        <v>5.0004075320435817</v>
      </c>
      <c r="BF26">
        <f t="shared" si="10"/>
        <v>5.0004071232878262</v>
      </c>
      <c r="BG26">
        <f t="shared" si="10"/>
        <v>5.0004105373712262</v>
      </c>
      <c r="BH26">
        <f t="shared" si="10"/>
        <v>5.0003820204411324</v>
      </c>
      <c r="BI26">
        <f t="shared" si="10"/>
        <v>5.000620130539545</v>
      </c>
      <c r="BJ26">
        <f t="shared" si="10"/>
        <v>4.9986260548603152</v>
      </c>
      <c r="BK26">
        <f t="shared" si="10"/>
        <v>5.0149312719376784</v>
      </c>
      <c r="BL26">
        <f t="shared" si="8"/>
        <v>4.5962780709472808</v>
      </c>
    </row>
    <row r="27" spans="1:64" ht="12.95" customHeight="1" x14ac:dyDescent="0.2">
      <c r="A27" s="125" t="s">
        <v>398</v>
      </c>
      <c r="B27" s="71" t="s">
        <v>236</v>
      </c>
      <c r="C27" s="125">
        <v>14392.56</v>
      </c>
      <c r="D27" s="125" t="s">
        <v>370</v>
      </c>
      <c r="E27">
        <f t="shared" si="11"/>
        <v>-8642.6538871143384</v>
      </c>
      <c r="F27" s="127">
        <f t="shared" si="12"/>
        <v>-8643</v>
      </c>
      <c r="O27">
        <f t="shared" ca="1" si="15"/>
        <v>-1.2227688022056358</v>
      </c>
      <c r="P27" s="14">
        <f t="shared" si="16"/>
        <v>0.92162041707522846</v>
      </c>
      <c r="Q27" s="13" t="s">
        <v>1766</v>
      </c>
      <c r="R27">
        <f>+(P27-U27)^2</f>
        <v>4.9505708403095712E-2</v>
      </c>
      <c r="T27">
        <f t="shared" si="19"/>
        <v>0</v>
      </c>
      <c r="U27">
        <f>C27-(C$7+C$8*F27)</f>
        <v>1.1441192000002047</v>
      </c>
      <c r="Z27">
        <f t="shared" si="20"/>
        <v>-8643</v>
      </c>
      <c r="AA27" s="139">
        <f t="shared" si="21"/>
        <v>1.0370410294375636</v>
      </c>
      <c r="AB27" s="139">
        <f>IF(S27&lt;&gt;0,U27-AH27, -9999)</f>
        <v>-9999</v>
      </c>
      <c r="AC27" s="139">
        <f>+U27-P27</f>
        <v>0.22249878292497627</v>
      </c>
      <c r="AD27" s="139">
        <f>IF(S27&lt;&gt;0,U27-AA27, -9999)</f>
        <v>-9999</v>
      </c>
      <c r="AE27" s="139">
        <f>+(U27-AA27)^2*S27</f>
        <v>0</v>
      </c>
      <c r="AF27">
        <f>IF(S27&lt;&gt;0,U27-P27, -9999)</f>
        <v>-9999</v>
      </c>
      <c r="AG27" s="165"/>
      <c r="AH27">
        <f t="shared" si="25"/>
        <v>0.11542061236233524</v>
      </c>
      <c r="AI27">
        <f t="shared" si="26"/>
        <v>1.2761595814740467</v>
      </c>
      <c r="AJ27">
        <f t="shared" si="27"/>
        <v>0.28982288746216106</v>
      </c>
      <c r="AK27">
        <f t="shared" si="28"/>
        <v>-0.31841912848898102</v>
      </c>
      <c r="AL27">
        <f t="shared" si="29"/>
        <v>2.2852390364499744</v>
      </c>
      <c r="AM27">
        <f t="shared" si="30"/>
        <v>2.19098272592209</v>
      </c>
      <c r="AN27" s="139">
        <f t="shared" si="31"/>
        <v>2.5749233483473057</v>
      </c>
      <c r="AO27" s="139">
        <f t="shared" si="31"/>
        <v>2.5752497079432821</v>
      </c>
      <c r="AP27" s="139">
        <f t="shared" si="31"/>
        <v>2.5761669972802927</v>
      </c>
      <c r="AQ27" s="139">
        <f t="shared" si="31"/>
        <v>2.5787423434171912</v>
      </c>
      <c r="AR27" s="139">
        <f t="shared" si="31"/>
        <v>2.5859505750645502</v>
      </c>
      <c r="AS27" s="139">
        <f t="shared" si="31"/>
        <v>2.605957710157472</v>
      </c>
      <c r="AT27" s="139">
        <f t="shared" si="31"/>
        <v>2.6603064401251513</v>
      </c>
      <c r="AU27" s="139">
        <f t="shared" si="32"/>
        <v>2.8010742856023674</v>
      </c>
      <c r="AW27">
        <v>-5000</v>
      </c>
      <c r="AX27">
        <f t="shared" si="0"/>
        <v>0.48124685756760216</v>
      </c>
      <c r="AY27">
        <f t="shared" si="1"/>
        <v>0.48015165181806219</v>
      </c>
      <c r="AZ27">
        <f t="shared" si="2"/>
        <v>1.0952057495399992E-3</v>
      </c>
      <c r="BA27">
        <f t="shared" si="3"/>
        <v>0.71124657566446892</v>
      </c>
      <c r="BB27">
        <f t="shared" si="4"/>
        <v>-0.3281143897195456</v>
      </c>
      <c r="BC27">
        <f t="shared" si="5"/>
        <v>-0.81608863275507981</v>
      </c>
      <c r="BD27">
        <f t="shared" si="6"/>
        <v>-0.43230805568039615</v>
      </c>
      <c r="BE27">
        <f t="shared" si="10"/>
        <v>5.0920386979190733</v>
      </c>
      <c r="BF27">
        <f t="shared" si="10"/>
        <v>5.092035371299338</v>
      </c>
      <c r="BG27">
        <f t="shared" si="10"/>
        <v>5.0920566677346759</v>
      </c>
      <c r="BH27">
        <f t="shared" si="10"/>
        <v>5.091920312035672</v>
      </c>
      <c r="BI27">
        <f t="shared" si="10"/>
        <v>5.0927925587751899</v>
      </c>
      <c r="BJ27">
        <f t="shared" si="10"/>
        <v>5.0871795917638796</v>
      </c>
      <c r="BK27">
        <f t="shared" si="10"/>
        <v>5.1220211786656016</v>
      </c>
      <c r="BL27">
        <f t="shared" si="8"/>
        <v>4.7005594409934561</v>
      </c>
    </row>
    <row r="28" spans="1:64" ht="12.95" customHeight="1" x14ac:dyDescent="0.2">
      <c r="A28" s="125" t="s">
        <v>378</v>
      </c>
      <c r="B28" s="71" t="s">
        <v>236</v>
      </c>
      <c r="C28" s="125">
        <v>14706.504000000001</v>
      </c>
      <c r="D28" s="125" t="s">
        <v>370</v>
      </c>
      <c r="E28">
        <f t="shared" si="11"/>
        <v>-8547.6812096377307</v>
      </c>
      <c r="F28" s="127">
        <f t="shared" si="12"/>
        <v>-8548</v>
      </c>
      <c r="G28">
        <f t="shared" si="13"/>
        <v>1.0538012000033632</v>
      </c>
      <c r="I28">
        <f t="shared" si="14"/>
        <v>1.0538012000033632</v>
      </c>
      <c r="O28">
        <f t="shared" ca="1" si="15"/>
        <v>-1.2105602666299524</v>
      </c>
      <c r="P28" s="14">
        <f t="shared" si="16"/>
        <v>0.90762377433669761</v>
      </c>
      <c r="Q28" s="13" t="s">
        <v>1767</v>
      </c>
      <c r="R28">
        <f t="shared" si="17"/>
        <v>2.1367839774533541E-2</v>
      </c>
      <c r="S28" s="5">
        <f t="shared" si="18"/>
        <v>0.1</v>
      </c>
      <c r="T28">
        <f t="shared" si="19"/>
        <v>2.1367839774533541E-3</v>
      </c>
      <c r="Z28">
        <f t="shared" si="20"/>
        <v>-8548</v>
      </c>
      <c r="AA28" s="139">
        <f t="shared" si="21"/>
        <v>1.0353059226936834</v>
      </c>
      <c r="AB28" s="139">
        <f t="shared" si="22"/>
        <v>0.92611905164637742</v>
      </c>
      <c r="AC28" s="139">
        <f t="shared" si="23"/>
        <v>0.14617742566666558</v>
      </c>
      <c r="AD28" s="139">
        <f t="shared" si="33"/>
        <v>1.8495277309679814E-2</v>
      </c>
      <c r="AE28" s="139">
        <f t="shared" si="24"/>
        <v>3.4207528276195696E-5</v>
      </c>
      <c r="AF28">
        <f t="shared" si="34"/>
        <v>0.14617742566666558</v>
      </c>
      <c r="AG28" s="165"/>
      <c r="AH28">
        <f t="shared" si="25"/>
        <v>0.1276821483569858</v>
      </c>
      <c r="AI28">
        <f t="shared" si="26"/>
        <v>1.3097642867887829</v>
      </c>
      <c r="AJ28">
        <f t="shared" si="27"/>
        <v>0.39416085504218207</v>
      </c>
      <c r="AK28">
        <f t="shared" si="28"/>
        <v>-0.28583376717567771</v>
      </c>
      <c r="AL28">
        <f t="shared" si="29"/>
        <v>2.3963518656248399</v>
      </c>
      <c r="AM28">
        <f t="shared" si="30"/>
        <v>2.5583244508260616</v>
      </c>
      <c r="AN28" s="139">
        <f t="shared" si="31"/>
        <v>2.6528397051745598</v>
      </c>
      <c r="AO28" s="139">
        <f t="shared" si="31"/>
        <v>2.6531957864467679</v>
      </c>
      <c r="AP28" s="139">
        <f t="shared" si="31"/>
        <v>2.6541522033106393</v>
      </c>
      <c r="AQ28" s="139">
        <f t="shared" si="31"/>
        <v>2.6567186975221317</v>
      </c>
      <c r="AR28" s="139">
        <f t="shared" si="31"/>
        <v>2.6635887077602591</v>
      </c>
      <c r="AS28" s="139">
        <f t="shared" si="31"/>
        <v>2.6818600710349352</v>
      </c>
      <c r="AT28" s="139">
        <f t="shared" si="31"/>
        <v>2.7296839213762625</v>
      </c>
      <c r="AU28" s="139">
        <f t="shared" si="32"/>
        <v>2.8506079363743009</v>
      </c>
      <c r="AW28">
        <v>-4800</v>
      </c>
      <c r="AX28">
        <f t="shared" si="0"/>
        <v>0.44501441205409814</v>
      </c>
      <c r="AY28">
        <f t="shared" si="1"/>
        <v>0.4615800234402514</v>
      </c>
      <c r="AZ28">
        <f t="shared" si="2"/>
        <v>-1.6565611386153242E-2</v>
      </c>
      <c r="BA28">
        <f t="shared" si="3"/>
        <v>0.6908531870871788</v>
      </c>
      <c r="BB28">
        <f t="shared" si="4"/>
        <v>-0.39217689194183258</v>
      </c>
      <c r="BC28">
        <f t="shared" si="5"/>
        <v>-0.7473985220147833</v>
      </c>
      <c r="BD28">
        <f t="shared" si="6"/>
        <v>-0.39212506592093371</v>
      </c>
      <c r="BE28">
        <f t="shared" si="10"/>
        <v>5.1809129299934709</v>
      </c>
      <c r="BF28">
        <f t="shared" si="10"/>
        <v>5.1808995033362049</v>
      </c>
      <c r="BG28">
        <f t="shared" si="10"/>
        <v>5.1809700433817865</v>
      </c>
      <c r="BH28">
        <f t="shared" si="10"/>
        <v>5.1805993350254482</v>
      </c>
      <c r="BI28">
        <f t="shared" si="10"/>
        <v>5.1825444891051351</v>
      </c>
      <c r="BJ28">
        <f t="shared" si="10"/>
        <v>5.172253166994631</v>
      </c>
      <c r="BK28">
        <f t="shared" si="10"/>
        <v>5.2245320077320612</v>
      </c>
      <c r="BL28">
        <f t="shared" si="8"/>
        <v>4.8048408110396323</v>
      </c>
    </row>
    <row r="29" spans="1:64" ht="12.95" customHeight="1" x14ac:dyDescent="0.2">
      <c r="A29" s="125" t="s">
        <v>378</v>
      </c>
      <c r="B29" s="71" t="s">
        <v>236</v>
      </c>
      <c r="C29" s="125">
        <v>14709.781999999999</v>
      </c>
      <c r="D29" s="125" t="s">
        <v>370</v>
      </c>
      <c r="E29">
        <f t="shared" si="11"/>
        <v>-8546.6895664250296</v>
      </c>
      <c r="F29" s="127">
        <f t="shared" si="12"/>
        <v>-8547</v>
      </c>
      <c r="G29">
        <f t="shared" si="13"/>
        <v>1.0261768000018492</v>
      </c>
      <c r="I29">
        <f t="shared" si="14"/>
        <v>1.0261768000018492</v>
      </c>
      <c r="O29">
        <f t="shared" ca="1" si="15"/>
        <v>-1.2104317557291557</v>
      </c>
      <c r="P29" s="14">
        <f t="shared" si="16"/>
        <v>0.90747714881770714</v>
      </c>
      <c r="Q29" s="13" t="s">
        <v>1768</v>
      </c>
      <c r="R29">
        <f t="shared" si="17"/>
        <v>1.4089607191236996E-2</v>
      </c>
      <c r="S29" s="5">
        <f t="shared" si="18"/>
        <v>0.1</v>
      </c>
      <c r="T29">
        <f t="shared" si="19"/>
        <v>1.4089607191236997E-3</v>
      </c>
      <c r="Z29">
        <f t="shared" si="20"/>
        <v>-8547</v>
      </c>
      <c r="AA29" s="139">
        <f t="shared" si="21"/>
        <v>1.0352859884775794</v>
      </c>
      <c r="AB29" s="139">
        <f t="shared" si="22"/>
        <v>0.89836796034197697</v>
      </c>
      <c r="AC29" s="139">
        <f t="shared" si="23"/>
        <v>0.11869965118414205</v>
      </c>
      <c r="AD29" s="139">
        <f t="shared" si="33"/>
        <v>-9.1091884757301678E-3</v>
      </c>
      <c r="AE29" s="139">
        <f t="shared" si="24"/>
        <v>8.2977314686375291E-6</v>
      </c>
      <c r="AF29">
        <f t="shared" si="34"/>
        <v>0.11869965118414205</v>
      </c>
      <c r="AG29" s="165"/>
      <c r="AH29">
        <f t="shared" si="25"/>
        <v>0.12780883965987222</v>
      </c>
      <c r="AI29">
        <f t="shared" si="26"/>
        <v>1.3101070846483729</v>
      </c>
      <c r="AJ29">
        <f t="shared" si="27"/>
        <v>0.39526348655326066</v>
      </c>
      <c r="AK29">
        <f t="shared" si="28"/>
        <v>-0.28546182210321891</v>
      </c>
      <c r="AL29">
        <f t="shared" si="29"/>
        <v>2.3975519372685996</v>
      </c>
      <c r="AM29">
        <f t="shared" si="30"/>
        <v>2.5628586965030808</v>
      </c>
      <c r="AN29" s="139">
        <f t="shared" si="31"/>
        <v>2.6536704817770556</v>
      </c>
      <c r="AO29" s="139">
        <f t="shared" si="31"/>
        <v>2.6540267661087582</v>
      </c>
      <c r="AP29" s="139">
        <f t="shared" si="31"/>
        <v>2.654983306830089</v>
      </c>
      <c r="AQ29" s="139">
        <f t="shared" si="31"/>
        <v>2.6575490079559301</v>
      </c>
      <c r="AR29" s="139">
        <f t="shared" si="31"/>
        <v>2.6644139287927766</v>
      </c>
      <c r="AS29" s="139">
        <f t="shared" si="31"/>
        <v>2.6826642304000599</v>
      </c>
      <c r="AT29" s="139">
        <f t="shared" si="31"/>
        <v>2.7304158744062037</v>
      </c>
      <c r="AU29" s="139">
        <f t="shared" si="32"/>
        <v>2.8511293432245317</v>
      </c>
      <c r="AW29">
        <v>-4600</v>
      </c>
      <c r="AX29">
        <f t="shared" si="0"/>
        <v>0.40997774788693708</v>
      </c>
      <c r="AY29">
        <f t="shared" si="1"/>
        <v>0.44359803045217583</v>
      </c>
      <c r="AZ29">
        <f t="shared" si="2"/>
        <v>-3.3620282565238732E-2</v>
      </c>
      <c r="BA29">
        <f t="shared" si="3"/>
        <v>0.67289934710293697</v>
      </c>
      <c r="BB29">
        <f t="shared" si="4"/>
        <v>-0.45109004046524864</v>
      </c>
      <c r="BC29">
        <f t="shared" si="5"/>
        <v>-0.68240906870818752</v>
      </c>
      <c r="BD29">
        <f t="shared" si="6"/>
        <v>-0.35509271387201136</v>
      </c>
      <c r="BE29">
        <f t="shared" si="10"/>
        <v>5.2673620998076727</v>
      </c>
      <c r="BF29">
        <f t="shared" si="10"/>
        <v>5.2673244214364026</v>
      </c>
      <c r="BG29">
        <f t="shared" si="10"/>
        <v>5.2674940603575688</v>
      </c>
      <c r="BH29">
        <f t="shared" si="10"/>
        <v>5.2667299305111293</v>
      </c>
      <c r="BI29">
        <f t="shared" si="10"/>
        <v>5.2701645177898335</v>
      </c>
      <c r="BJ29">
        <f t="shared" si="10"/>
        <v>5.254573928870232</v>
      </c>
      <c r="BK29">
        <f t="shared" si="10"/>
        <v>5.3224829956274036</v>
      </c>
      <c r="BL29">
        <f t="shared" si="8"/>
        <v>4.9091221810858077</v>
      </c>
    </row>
    <row r="30" spans="1:64" ht="12.95" customHeight="1" x14ac:dyDescent="0.2">
      <c r="A30" s="125" t="s">
        <v>378</v>
      </c>
      <c r="B30" s="71" t="s">
        <v>236</v>
      </c>
      <c r="C30" s="125">
        <v>15096.549000000001</v>
      </c>
      <c r="D30" s="125" t="s">
        <v>370</v>
      </c>
      <c r="E30">
        <f t="shared" si="11"/>
        <v>-8429.6868603704643</v>
      </c>
      <c r="F30" s="127">
        <f t="shared" si="12"/>
        <v>-8430</v>
      </c>
      <c r="G30">
        <f t="shared" si="13"/>
        <v>1.0351220000029571</v>
      </c>
      <c r="I30">
        <f t="shared" si="14"/>
        <v>1.0351220000029571</v>
      </c>
      <c r="O30">
        <f t="shared" ca="1" si="15"/>
        <v>-1.1953959803359455</v>
      </c>
      <c r="P30" s="14">
        <f t="shared" si="16"/>
        <v>0.89042371942319798</v>
      </c>
      <c r="Q30" s="13">
        <f t="shared" ref="Q30:Q84" si="35">+C30-15018.5</f>
        <v>78.049000000000888</v>
      </c>
      <c r="R30">
        <f t="shared" si="17"/>
        <v>2.0937592402738684E-2</v>
      </c>
      <c r="S30" s="5">
        <f t="shared" si="18"/>
        <v>0.1</v>
      </c>
      <c r="T30">
        <f t="shared" si="19"/>
        <v>2.0937592402738687E-3</v>
      </c>
      <c r="Z30">
        <f t="shared" si="20"/>
        <v>-8430</v>
      </c>
      <c r="AA30" s="139">
        <f t="shared" si="21"/>
        <v>1.0326235117177589</v>
      </c>
      <c r="AB30" s="139">
        <f t="shared" si="22"/>
        <v>0.89292220770839603</v>
      </c>
      <c r="AC30" s="139">
        <f t="shared" si="23"/>
        <v>0.14469828057975909</v>
      </c>
      <c r="AD30" s="139">
        <f t="shared" si="33"/>
        <v>2.4984882851981638E-3</v>
      </c>
      <c r="AE30" s="139">
        <f t="shared" si="24"/>
        <v>6.2424437112724617E-7</v>
      </c>
      <c r="AF30">
        <f t="shared" si="34"/>
        <v>0.14469828057975909</v>
      </c>
      <c r="AG30" s="165"/>
      <c r="AH30">
        <f t="shared" si="25"/>
        <v>0.14219979229456101</v>
      </c>
      <c r="AI30">
        <f t="shared" si="26"/>
        <v>1.3480082303266099</v>
      </c>
      <c r="AJ30">
        <f t="shared" si="27"/>
        <v>0.523513265239545</v>
      </c>
      <c r="AK30">
        <f t="shared" si="28"/>
        <v>-0.23779219384274192</v>
      </c>
      <c r="AL30">
        <f t="shared" si="29"/>
        <v>2.5421664767309626</v>
      </c>
      <c r="AM30">
        <f t="shared" si="30"/>
        <v>3.2360164837201388</v>
      </c>
      <c r="AN30" s="139">
        <f t="shared" si="31"/>
        <v>2.7523068148114489</v>
      </c>
      <c r="AO30" s="139">
        <f t="shared" si="31"/>
        <v>2.7526670912275586</v>
      </c>
      <c r="AP30" s="139">
        <f t="shared" si="31"/>
        <v>2.7535906714570224</v>
      </c>
      <c r="AQ30" s="139">
        <f t="shared" si="31"/>
        <v>2.7559567101647477</v>
      </c>
      <c r="AR30" s="139">
        <f t="shared" si="31"/>
        <v>2.7620077440892672</v>
      </c>
      <c r="AS30" s="139">
        <f t="shared" si="31"/>
        <v>2.7774174550790698</v>
      </c>
      <c r="AT30" s="139">
        <f t="shared" si="31"/>
        <v>2.816265573726787</v>
      </c>
      <c r="AU30" s="139">
        <f t="shared" si="32"/>
        <v>2.9121339447015444</v>
      </c>
      <c r="AW30">
        <v>-4400</v>
      </c>
      <c r="AX30">
        <f t="shared" si="0"/>
        <v>0.37619218402563731</v>
      </c>
      <c r="AY30">
        <f t="shared" si="1"/>
        <v>0.42620567285383554</v>
      </c>
      <c r="AZ30">
        <f t="shared" si="2"/>
        <v>-5.0013488828198206E-2</v>
      </c>
      <c r="BA30">
        <f t="shared" si="3"/>
        <v>0.6571019500384111</v>
      </c>
      <c r="BB30">
        <f t="shared" si="4"/>
        <v>-0.50536532165859849</v>
      </c>
      <c r="BC30">
        <f t="shared" si="5"/>
        <v>-0.62059011949012355</v>
      </c>
      <c r="BD30">
        <f t="shared" si="6"/>
        <v>-0.32065287157971145</v>
      </c>
      <c r="BE30">
        <f t="shared" si="10"/>
        <v>5.3516794120254172</v>
      </c>
      <c r="BF30">
        <f t="shared" si="10"/>
        <v>5.3515958507112318</v>
      </c>
      <c r="BG30">
        <f t="shared" si="10"/>
        <v>5.3519281016457949</v>
      </c>
      <c r="BH30">
        <f t="shared" si="10"/>
        <v>5.3506061475756912</v>
      </c>
      <c r="BI30">
        <f t="shared" si="10"/>
        <v>5.355852074276279</v>
      </c>
      <c r="BJ30">
        <f t="shared" si="10"/>
        <v>5.3348107817249257</v>
      </c>
      <c r="BK30">
        <f t="shared" si="10"/>
        <v>5.4159429203898339</v>
      </c>
      <c r="BL30">
        <f t="shared" si="8"/>
        <v>5.013403551131983</v>
      </c>
    </row>
    <row r="31" spans="1:64" ht="12.95" customHeight="1" x14ac:dyDescent="0.2">
      <c r="A31" s="125" t="s">
        <v>378</v>
      </c>
      <c r="B31" s="71" t="s">
        <v>236</v>
      </c>
      <c r="C31" s="125">
        <v>15347.755999999999</v>
      </c>
      <c r="D31" s="125" t="s">
        <v>370</v>
      </c>
      <c r="E31">
        <f t="shared" si="11"/>
        <v>-8353.6930481273066</v>
      </c>
      <c r="F31" s="127">
        <f t="shared" si="12"/>
        <v>-8354</v>
      </c>
      <c r="G31">
        <f t="shared" si="13"/>
        <v>1.0146676000022126</v>
      </c>
      <c r="I31">
        <f t="shared" si="14"/>
        <v>1.0146676000022126</v>
      </c>
      <c r="O31">
        <f t="shared" ca="1" si="15"/>
        <v>-1.185629151875399</v>
      </c>
      <c r="P31" s="14">
        <f t="shared" si="16"/>
        <v>0.87945438775581453</v>
      </c>
      <c r="Q31" s="13">
        <f t="shared" si="35"/>
        <v>329.2559999999994</v>
      </c>
      <c r="R31">
        <f t="shared" si="17"/>
        <v>1.8282612765989484E-2</v>
      </c>
      <c r="S31" s="5">
        <f t="shared" si="18"/>
        <v>0.1</v>
      </c>
      <c r="T31">
        <f t="shared" si="19"/>
        <v>1.8282612765989485E-3</v>
      </c>
      <c r="Z31">
        <f t="shared" si="20"/>
        <v>-8354</v>
      </c>
      <c r="AA31" s="139">
        <f t="shared" si="21"/>
        <v>1.0304524981789098</v>
      </c>
      <c r="AB31" s="139">
        <f t="shared" si="22"/>
        <v>0.86366948957911727</v>
      </c>
      <c r="AC31" s="139">
        <f t="shared" si="23"/>
        <v>0.13521321224639804</v>
      </c>
      <c r="AD31" s="139">
        <f t="shared" si="33"/>
        <v>-1.578489817669726E-2</v>
      </c>
      <c r="AE31" s="139">
        <f t="shared" si="24"/>
        <v>2.4916301044870046E-5</v>
      </c>
      <c r="AF31">
        <f t="shared" si="34"/>
        <v>0.13521321224639804</v>
      </c>
      <c r="AG31" s="165"/>
      <c r="AH31">
        <f t="shared" si="25"/>
        <v>0.15099811042309533</v>
      </c>
      <c r="AI31">
        <f t="shared" si="26"/>
        <v>1.3696326567115775</v>
      </c>
      <c r="AJ31">
        <f t="shared" si="27"/>
        <v>0.60447511230194573</v>
      </c>
      <c r="AK31">
        <f t="shared" si="28"/>
        <v>-0.20255012939996855</v>
      </c>
      <c r="AL31">
        <f t="shared" si="29"/>
        <v>2.6403040713992527</v>
      </c>
      <c r="AM31">
        <f t="shared" si="30"/>
        <v>3.9058177237588954</v>
      </c>
      <c r="AN31" s="139">
        <f t="shared" si="31"/>
        <v>2.8177881389481301</v>
      </c>
      <c r="AO31" s="139">
        <f t="shared" si="31"/>
        <v>2.8181272736201697</v>
      </c>
      <c r="AP31" s="139">
        <f t="shared" si="31"/>
        <v>2.8189757693132571</v>
      </c>
      <c r="AQ31" s="139">
        <f t="shared" si="31"/>
        <v>2.8210976050873504</v>
      </c>
      <c r="AR31" s="139">
        <f t="shared" si="31"/>
        <v>2.8263971772138925</v>
      </c>
      <c r="AS31" s="139">
        <f t="shared" si="31"/>
        <v>2.8395940678893528</v>
      </c>
      <c r="AT31" s="139">
        <f t="shared" si="31"/>
        <v>2.8722281226329973</v>
      </c>
      <c r="AU31" s="139">
        <f t="shared" si="32"/>
        <v>2.9517608653190912</v>
      </c>
      <c r="AW31">
        <v>-4200</v>
      </c>
      <c r="AX31">
        <f t="shared" si="0"/>
        <v>0.34370294740999124</v>
      </c>
      <c r="AY31">
        <f t="shared" si="1"/>
        <v>0.40940295064523047</v>
      </c>
      <c r="AZ31">
        <f t="shared" si="2"/>
        <v>-6.5700003235239238E-2</v>
      </c>
      <c r="BA31">
        <f t="shared" si="3"/>
        <v>0.64322370974154452</v>
      </c>
      <c r="BB31">
        <f t="shared" si="4"/>
        <v>-0.55544997202621649</v>
      </c>
      <c r="BC31">
        <f t="shared" si="5"/>
        <v>-0.56149140178780088</v>
      </c>
      <c r="BD31">
        <f t="shared" si="6"/>
        <v>-0.2883618600801538</v>
      </c>
      <c r="BE31">
        <f t="shared" si="10"/>
        <v>5.434125020576289</v>
      </c>
      <c r="BF31">
        <f t="shared" si="10"/>
        <v>5.4339686372563287</v>
      </c>
      <c r="BG31">
        <f t="shared" si="10"/>
        <v>5.4345301292437878</v>
      </c>
      <c r="BH31">
        <f t="shared" si="10"/>
        <v>5.4325124310214488</v>
      </c>
      <c r="BI31">
        <f t="shared" si="10"/>
        <v>5.439741556927844</v>
      </c>
      <c r="BJ31">
        <f t="shared" si="10"/>
        <v>5.4135579666342535</v>
      </c>
      <c r="BK31">
        <f t="shared" si="10"/>
        <v>5.5050293543490207</v>
      </c>
      <c r="BL31">
        <f t="shared" si="8"/>
        <v>5.1176849211781592</v>
      </c>
    </row>
    <row r="32" spans="1:64" ht="12.95" customHeight="1" x14ac:dyDescent="0.2">
      <c r="A32" s="125" t="s">
        <v>378</v>
      </c>
      <c r="B32" s="71" t="s">
        <v>236</v>
      </c>
      <c r="C32" s="125">
        <v>15403.991</v>
      </c>
      <c r="D32" s="125" t="s">
        <v>370</v>
      </c>
      <c r="E32">
        <f t="shared" si="11"/>
        <v>-8336.6811335250295</v>
      </c>
      <c r="F32" s="127">
        <f t="shared" si="12"/>
        <v>-8337</v>
      </c>
      <c r="G32">
        <f t="shared" si="13"/>
        <v>1.0540528000001359</v>
      </c>
      <c r="I32">
        <f t="shared" si="14"/>
        <v>1.0540528000001359</v>
      </c>
      <c r="O32">
        <f t="shared" ca="1" si="15"/>
        <v>-1.1834444665618555</v>
      </c>
      <c r="P32" s="14">
        <f t="shared" si="16"/>
        <v>0.87701237413118416</v>
      </c>
      <c r="Q32" s="13">
        <f t="shared" si="35"/>
        <v>385.49099999999999</v>
      </c>
      <c r="R32">
        <f t="shared" si="17"/>
        <v>3.13433123918598E-2</v>
      </c>
      <c r="S32" s="5">
        <f t="shared" si="18"/>
        <v>0.1</v>
      </c>
      <c r="T32">
        <f t="shared" si="19"/>
        <v>3.1343312391859802E-3</v>
      </c>
      <c r="Z32">
        <f t="shared" si="20"/>
        <v>-8337</v>
      </c>
      <c r="AA32" s="139">
        <f t="shared" si="21"/>
        <v>1.0299085481857788</v>
      </c>
      <c r="AB32" s="139">
        <f t="shared" si="22"/>
        <v>0.90115662594554125</v>
      </c>
      <c r="AC32" s="139">
        <f t="shared" si="23"/>
        <v>0.17704042586895175</v>
      </c>
      <c r="AD32" s="139">
        <f t="shared" si="33"/>
        <v>2.4144251814357087E-2</v>
      </c>
      <c r="AE32" s="139">
        <f t="shared" si="24"/>
        <v>5.829448956750855E-5</v>
      </c>
      <c r="AF32">
        <f t="shared" si="34"/>
        <v>0.17704042586895175</v>
      </c>
      <c r="AG32" s="165"/>
      <c r="AH32">
        <f t="shared" si="25"/>
        <v>0.15289617405459469</v>
      </c>
      <c r="AI32">
        <f t="shared" si="26"/>
        <v>1.3740697059312867</v>
      </c>
      <c r="AJ32">
        <f t="shared" si="27"/>
        <v>0.62213828033910212</v>
      </c>
      <c r="AK32">
        <f t="shared" si="28"/>
        <v>-0.19423365035977572</v>
      </c>
      <c r="AL32">
        <f t="shared" si="29"/>
        <v>2.6626682128294155</v>
      </c>
      <c r="AM32">
        <f t="shared" si="30"/>
        <v>4.0958965303188171</v>
      </c>
      <c r="AN32" s="139">
        <f t="shared" si="31"/>
        <v>2.8325713156005641</v>
      </c>
      <c r="AO32" s="139">
        <f t="shared" si="31"/>
        <v>2.8329029743615983</v>
      </c>
      <c r="AP32" s="139">
        <f t="shared" si="31"/>
        <v>2.8337287742767225</v>
      </c>
      <c r="AQ32" s="139">
        <f t="shared" si="31"/>
        <v>2.8357840000758743</v>
      </c>
      <c r="AR32" s="139">
        <f t="shared" si="31"/>
        <v>2.8408932222348469</v>
      </c>
      <c r="AS32" s="139">
        <f t="shared" si="31"/>
        <v>2.8535599211877929</v>
      </c>
      <c r="AT32" s="139">
        <f t="shared" si="31"/>
        <v>2.8847640637882015</v>
      </c>
      <c r="AU32" s="139">
        <f t="shared" si="32"/>
        <v>2.9606247817730162</v>
      </c>
      <c r="AW32">
        <v>-4000</v>
      </c>
      <c r="AX32">
        <f t="shared" si="0"/>
        <v>0.31254784111075845</v>
      </c>
      <c r="AY32">
        <f t="shared" si="1"/>
        <v>0.39318986382636067</v>
      </c>
      <c r="AZ32">
        <f t="shared" si="2"/>
        <v>-8.0642022715602238E-2</v>
      </c>
      <c r="BA32">
        <f t="shared" si="3"/>
        <v>0.63106608580648538</v>
      </c>
      <c r="BB32">
        <f t="shared" si="4"/>
        <v>-0.60173199933513966</v>
      </c>
      <c r="BC32">
        <f t="shared" si="5"/>
        <v>-0.50472752442921165</v>
      </c>
      <c r="BD32">
        <f t="shared" si="6"/>
        <v>-0.25786132486508745</v>
      </c>
      <c r="BE32">
        <f t="shared" si="10"/>
        <v>5.5149304476983678</v>
      </c>
      <c r="BF32">
        <f t="shared" si="10"/>
        <v>5.514673826722003</v>
      </c>
      <c r="BG32">
        <f t="shared" si="10"/>
        <v>5.5155203319920822</v>
      </c>
      <c r="BH32">
        <f t="shared" si="10"/>
        <v>5.5127253667636582</v>
      </c>
      <c r="BI32">
        <f t="shared" si="10"/>
        <v>5.5219252591624004</v>
      </c>
      <c r="BJ32">
        <f t="shared" si="10"/>
        <v>5.4913252517951561</v>
      </c>
      <c r="BK32">
        <f t="shared" si="10"/>
        <v>5.5899073867317739</v>
      </c>
      <c r="BL32">
        <f t="shared" si="8"/>
        <v>5.2219662912243345</v>
      </c>
    </row>
    <row r="33" spans="1:64" ht="12.95" customHeight="1" x14ac:dyDescent="0.2">
      <c r="A33" s="125" t="s">
        <v>378</v>
      </c>
      <c r="B33" s="71" t="s">
        <v>236</v>
      </c>
      <c r="C33" s="125">
        <v>15506.451999999999</v>
      </c>
      <c r="D33" s="125" t="s">
        <v>370</v>
      </c>
      <c r="E33">
        <f t="shared" si="11"/>
        <v>-8305.6851740324764</v>
      </c>
      <c r="F33" s="127">
        <f t="shared" si="12"/>
        <v>-8306</v>
      </c>
      <c r="G33">
        <f t="shared" si="13"/>
        <v>1.0406964000012522</v>
      </c>
      <c r="I33">
        <f t="shared" si="14"/>
        <v>1.0406964000012522</v>
      </c>
      <c r="O33">
        <f t="shared" ca="1" si="15"/>
        <v>-1.1794606286371589</v>
      </c>
      <c r="P33" s="14">
        <f t="shared" si="16"/>
        <v>0.87257025768098961</v>
      </c>
      <c r="Q33" s="13">
        <f t="shared" si="35"/>
        <v>487.95199999999932</v>
      </c>
      <c r="R33">
        <f t="shared" si="17"/>
        <v>2.8266399731493187E-2</v>
      </c>
      <c r="S33" s="5">
        <f t="shared" si="18"/>
        <v>0.1</v>
      </c>
      <c r="T33">
        <f t="shared" si="19"/>
        <v>2.8266399731493187E-3</v>
      </c>
      <c r="Z33">
        <f t="shared" si="20"/>
        <v>-8306</v>
      </c>
      <c r="AA33" s="139">
        <f t="shared" si="21"/>
        <v>1.0288557775234404</v>
      </c>
      <c r="AB33" s="139">
        <f t="shared" si="22"/>
        <v>0.88441088015880132</v>
      </c>
      <c r="AC33" s="139">
        <f t="shared" si="23"/>
        <v>0.16812614232026257</v>
      </c>
      <c r="AD33" s="139">
        <f t="shared" si="33"/>
        <v>1.1840622477811813E-2</v>
      </c>
      <c r="AE33" s="139">
        <f t="shared" si="24"/>
        <v>1.4020034066206236E-5</v>
      </c>
      <c r="AF33">
        <f t="shared" si="34"/>
        <v>0.16812614232026257</v>
      </c>
      <c r="AG33" s="165"/>
      <c r="AH33">
        <f t="shared" si="25"/>
        <v>0.15628551984245087</v>
      </c>
      <c r="AI33">
        <f t="shared" si="26"/>
        <v>1.3817419720514361</v>
      </c>
      <c r="AJ33">
        <f t="shared" si="27"/>
        <v>0.65381269326194347</v>
      </c>
      <c r="AK33">
        <f t="shared" si="28"/>
        <v>-0.17868386217530502</v>
      </c>
      <c r="AL33">
        <f t="shared" si="29"/>
        <v>2.7038096644719483</v>
      </c>
      <c r="AM33">
        <f t="shared" si="30"/>
        <v>4.4952755717350072</v>
      </c>
      <c r="AN33" s="139">
        <f t="shared" si="31"/>
        <v>2.8596465020518846</v>
      </c>
      <c r="AO33" s="139">
        <f t="shared" si="31"/>
        <v>2.8599619357084234</v>
      </c>
      <c r="AP33" s="139">
        <f t="shared" si="31"/>
        <v>2.8607409159288233</v>
      </c>
      <c r="AQ33" s="139">
        <f t="shared" si="31"/>
        <v>2.8626639005530636</v>
      </c>
      <c r="AR33" s="139">
        <f t="shared" si="31"/>
        <v>2.8674064526220757</v>
      </c>
      <c r="AS33" s="139">
        <f t="shared" si="31"/>
        <v>2.8790760187100033</v>
      </c>
      <c r="AT33" s="139">
        <f t="shared" si="31"/>
        <v>2.9076388610538757</v>
      </c>
      <c r="AU33" s="139">
        <f t="shared" si="32"/>
        <v>2.9767883941301734</v>
      </c>
      <c r="AW33">
        <v>-3800</v>
      </c>
      <c r="AX33">
        <f t="shared" si="0"/>
        <v>0.28275926047057409</v>
      </c>
      <c r="AY33">
        <f t="shared" si="1"/>
        <v>0.37756641239722605</v>
      </c>
      <c r="AZ33">
        <f t="shared" si="2"/>
        <v>-9.4807151926651942E-2</v>
      </c>
      <c r="BA33">
        <f t="shared" si="3"/>
        <v>0.62046322367956663</v>
      </c>
      <c r="BB33">
        <f t="shared" si="4"/>
        <v>-0.64454599558217085</v>
      </c>
      <c r="BC33">
        <f t="shared" si="5"/>
        <v>-0.4499660672324563</v>
      </c>
      <c r="BD33">
        <f t="shared" si="6"/>
        <v>-0.22885751512737304</v>
      </c>
      <c r="BE33">
        <f t="shared" si="10"/>
        <v>5.5943022713215704</v>
      </c>
      <c r="BF33">
        <f t="shared" si="10"/>
        <v>5.5939240810920792</v>
      </c>
      <c r="BG33">
        <f t="shared" si="10"/>
        <v>5.5950862156286583</v>
      </c>
      <c r="BH33">
        <f t="shared" si="10"/>
        <v>5.5915115579542469</v>
      </c>
      <c r="BI33">
        <f t="shared" si="10"/>
        <v>5.6024737080791507</v>
      </c>
      <c r="BJ33">
        <f t="shared" si="10"/>
        <v>5.5685338432556275</v>
      </c>
      <c r="BK33">
        <f t="shared" si="10"/>
        <v>5.670787830008388</v>
      </c>
      <c r="BL33">
        <f t="shared" si="8"/>
        <v>5.3262476612705099</v>
      </c>
    </row>
    <row r="34" spans="1:64" ht="12.95" customHeight="1" x14ac:dyDescent="0.2">
      <c r="A34" s="125" t="s">
        <v>378</v>
      </c>
      <c r="B34" s="71" t="s">
        <v>236</v>
      </c>
      <c r="C34" s="125">
        <v>15717.989</v>
      </c>
      <c r="D34" s="125" t="s">
        <v>370</v>
      </c>
      <c r="E34">
        <f t="shared" si="11"/>
        <v>-8241.6921202541944</v>
      </c>
      <c r="F34" s="127">
        <f t="shared" si="12"/>
        <v>-8242</v>
      </c>
      <c r="G34">
        <f t="shared" si="13"/>
        <v>1.0177348000015627</v>
      </c>
      <c r="I34">
        <f t="shared" si="14"/>
        <v>1.0177348000015627</v>
      </c>
      <c r="O34">
        <f t="shared" ca="1" si="15"/>
        <v>-1.1712359309861722</v>
      </c>
      <c r="P34" s="14">
        <f t="shared" si="16"/>
        <v>0.86344424891214344</v>
      </c>
      <c r="Q34" s="13">
        <f t="shared" si="35"/>
        <v>699.48899999999958</v>
      </c>
      <c r="R34">
        <f t="shared" si="17"/>
        <v>2.380557415547669E-2</v>
      </c>
      <c r="S34" s="5">
        <f t="shared" si="18"/>
        <v>0.1</v>
      </c>
      <c r="T34">
        <f t="shared" si="19"/>
        <v>2.3805574155476694E-3</v>
      </c>
      <c r="Z34">
        <f t="shared" si="20"/>
        <v>-8242</v>
      </c>
      <c r="AA34" s="139">
        <f t="shared" si="21"/>
        <v>1.0264120173169777</v>
      </c>
      <c r="AB34" s="139">
        <f t="shared" si="22"/>
        <v>0.8547670315967284</v>
      </c>
      <c r="AC34" s="139">
        <f t="shared" si="23"/>
        <v>0.15429055108941925</v>
      </c>
      <c r="AD34" s="139">
        <f t="shared" si="33"/>
        <v>-8.6772173154150423E-3</v>
      </c>
      <c r="AE34" s="139">
        <f t="shared" si="24"/>
        <v>7.5294100338938634E-6</v>
      </c>
      <c r="AF34">
        <f t="shared" si="34"/>
        <v>0.15429055108941925</v>
      </c>
      <c r="AG34" s="165"/>
      <c r="AH34">
        <f t="shared" si="25"/>
        <v>0.16296776840483432</v>
      </c>
      <c r="AI34">
        <f t="shared" si="26"/>
        <v>1.3957206086495084</v>
      </c>
      <c r="AJ34">
        <f t="shared" si="27"/>
        <v>0.71658841162744946</v>
      </c>
      <c r="AK34">
        <f t="shared" si="28"/>
        <v>-0.14512083143940965</v>
      </c>
      <c r="AL34">
        <f t="shared" si="29"/>
        <v>2.7900960144151803</v>
      </c>
      <c r="AM34">
        <f t="shared" si="30"/>
        <v>5.6312510698313156</v>
      </c>
      <c r="AN34" s="139">
        <f t="shared" si="31"/>
        <v>2.9159816109196961</v>
      </c>
      <c r="AO34" s="139">
        <f t="shared" si="31"/>
        <v>2.9162532437711914</v>
      </c>
      <c r="AP34" s="139">
        <f t="shared" si="31"/>
        <v>2.9169143659759937</v>
      </c>
      <c r="AQ34" s="139">
        <f t="shared" si="31"/>
        <v>2.9185230424679593</v>
      </c>
      <c r="AR34" s="139">
        <f t="shared" si="31"/>
        <v>2.922434915112361</v>
      </c>
      <c r="AS34" s="139">
        <f t="shared" si="31"/>
        <v>2.9319334737200462</v>
      </c>
      <c r="AT34" s="139">
        <f t="shared" si="31"/>
        <v>2.9549194242421866</v>
      </c>
      <c r="AU34" s="139">
        <f t="shared" si="32"/>
        <v>3.0101584325449497</v>
      </c>
      <c r="AW34">
        <v>-3600</v>
      </c>
      <c r="AX34">
        <f t="shared" si="0"/>
        <v>0.25436564854103549</v>
      </c>
      <c r="AY34">
        <f t="shared" si="1"/>
        <v>0.3625325963578267</v>
      </c>
      <c r="AZ34">
        <f t="shared" si="2"/>
        <v>-0.1081669478167912</v>
      </c>
      <c r="BA34">
        <f t="shared" si="3"/>
        <v>0.61127682360638391</v>
      </c>
      <c r="BB34">
        <f t="shared" si="4"/>
        <v>-0.68417910542997495</v>
      </c>
      <c r="BC34">
        <f t="shared" si="5"/>
        <v>-0.39691786172149729</v>
      </c>
      <c r="BD34">
        <f t="shared" si="6"/>
        <v>-0.20110614151599313</v>
      </c>
      <c r="BE34">
        <f t="shared" ref="BE34:BK70" si="36">$BL34+$AB$7*SIN(BF34)</f>
        <v>5.6724255208303518</v>
      </c>
      <c r="BF34">
        <f t="shared" si="36"/>
        <v>5.671917270880483</v>
      </c>
      <c r="BG34">
        <f t="shared" si="36"/>
        <v>5.6733889837142844</v>
      </c>
      <c r="BH34">
        <f t="shared" si="36"/>
        <v>5.6691232449374498</v>
      </c>
      <c r="BI34">
        <f t="shared" si="36"/>
        <v>5.6814527108293831</v>
      </c>
      <c r="BJ34">
        <f t="shared" si="36"/>
        <v>5.6455169619893839</v>
      </c>
      <c r="BK34">
        <f t="shared" si="36"/>
        <v>5.7479249294672243</v>
      </c>
      <c r="BL34">
        <f t="shared" si="8"/>
        <v>5.4305290313166861</v>
      </c>
    </row>
    <row r="35" spans="1:64" ht="12.95" customHeight="1" x14ac:dyDescent="0.2">
      <c r="A35" s="125" t="s">
        <v>378</v>
      </c>
      <c r="B35" s="71" t="s">
        <v>236</v>
      </c>
      <c r="C35" s="125">
        <v>15737.841</v>
      </c>
      <c r="D35" s="125" t="s">
        <v>370</v>
      </c>
      <c r="E35">
        <f t="shared" si="11"/>
        <v>-8235.6865982717209</v>
      </c>
      <c r="F35" s="127">
        <f t="shared" si="12"/>
        <v>-8236</v>
      </c>
      <c r="G35">
        <f t="shared" si="13"/>
        <v>1.0359884000026796</v>
      </c>
      <c r="I35">
        <f t="shared" si="14"/>
        <v>1.0359884000026796</v>
      </c>
      <c r="O35">
        <f t="shared" ca="1" si="15"/>
        <v>-1.1704648655813921</v>
      </c>
      <c r="P35" s="14">
        <f t="shared" si="16"/>
        <v>0.86259178117586033</v>
      </c>
      <c r="Q35" s="13">
        <f t="shared" si="35"/>
        <v>719.34100000000035</v>
      </c>
      <c r="R35">
        <f t="shared" si="17"/>
        <v>3.0066387420573239E-2</v>
      </c>
      <c r="S35" s="5">
        <f t="shared" si="18"/>
        <v>0.1</v>
      </c>
      <c r="T35">
        <f t="shared" si="19"/>
        <v>3.0066387420573243E-3</v>
      </c>
      <c r="Z35">
        <f t="shared" si="20"/>
        <v>-8236</v>
      </c>
      <c r="AA35" s="139">
        <f t="shared" si="21"/>
        <v>1.0261629223324591</v>
      </c>
      <c r="AB35" s="139">
        <f t="shared" si="22"/>
        <v>0.87241725884608079</v>
      </c>
      <c r="AC35" s="139">
        <f t="shared" si="23"/>
        <v>0.17339661882681923</v>
      </c>
      <c r="AD35" s="139">
        <f t="shared" si="33"/>
        <v>9.8254776702204616E-3</v>
      </c>
      <c r="AE35" s="139">
        <f t="shared" si="24"/>
        <v>9.6540011448000914E-6</v>
      </c>
      <c r="AF35">
        <f t="shared" si="34"/>
        <v>0.17339661882681923</v>
      </c>
      <c r="AG35" s="165"/>
      <c r="AH35">
        <f t="shared" si="25"/>
        <v>0.16357114115659882</v>
      </c>
      <c r="AI35">
        <f t="shared" si="26"/>
        <v>1.3968936482144136</v>
      </c>
      <c r="AJ35">
        <f t="shared" si="27"/>
        <v>0.72226601132608403</v>
      </c>
      <c r="AK35">
        <f t="shared" si="28"/>
        <v>-0.1418812455353286</v>
      </c>
      <c r="AL35">
        <f t="shared" si="29"/>
        <v>2.7982704014811448</v>
      </c>
      <c r="AM35">
        <f t="shared" si="30"/>
        <v>5.7680976352798679</v>
      </c>
      <c r="AN35" s="139">
        <f t="shared" si="31"/>
        <v>2.9212904632869026</v>
      </c>
      <c r="AO35" s="139">
        <f t="shared" si="31"/>
        <v>2.9215573087845201</v>
      </c>
      <c r="AP35" s="139">
        <f t="shared" si="31"/>
        <v>2.9222060016405513</v>
      </c>
      <c r="AQ35" s="139">
        <f t="shared" si="31"/>
        <v>2.9237825625796354</v>
      </c>
      <c r="AR35" s="139">
        <f t="shared" si="31"/>
        <v>2.9276118989758033</v>
      </c>
      <c r="AS35" s="139">
        <f t="shared" si="31"/>
        <v>2.936899908705823</v>
      </c>
      <c r="AT35" s="139">
        <f t="shared" si="31"/>
        <v>2.9593553709292109</v>
      </c>
      <c r="AU35" s="139">
        <f t="shared" si="32"/>
        <v>3.0132868736463347</v>
      </c>
      <c r="AW35">
        <v>-3400</v>
      </c>
      <c r="AX35">
        <f t="shared" si="0"/>
        <v>0.22739248854505517</v>
      </c>
      <c r="AY35">
        <f t="shared" si="1"/>
        <v>0.34808841570816262</v>
      </c>
      <c r="AZ35">
        <f t="shared" si="2"/>
        <v>-0.12069592716310747</v>
      </c>
      <c r="BA35">
        <f t="shared" si="3"/>
        <v>0.60339184546545277</v>
      </c>
      <c r="BB35">
        <f t="shared" si="4"/>
        <v>-0.72087678256623722</v>
      </c>
      <c r="BC35">
        <f t="shared" si="5"/>
        <v>-0.34532882357546218</v>
      </c>
      <c r="BD35">
        <f t="shared" si="6"/>
        <v>-0.17440100527328736</v>
      </c>
      <c r="BE35">
        <f t="shared" si="36"/>
        <v>5.7494670798047505</v>
      </c>
      <c r="BF35">
        <f t="shared" si="36"/>
        <v>5.7488383813460935</v>
      </c>
      <c r="BG35">
        <f t="shared" si="36"/>
        <v>5.7505707067291754</v>
      </c>
      <c r="BH35">
        <f t="shared" si="36"/>
        <v>5.7457931249743668</v>
      </c>
      <c r="BI35">
        <f t="shared" si="36"/>
        <v>5.7589368345492229</v>
      </c>
      <c r="BJ35">
        <f t="shared" si="36"/>
        <v>5.7225240023664385</v>
      </c>
      <c r="BK35">
        <f t="shared" si="36"/>
        <v>5.8216136009024648</v>
      </c>
      <c r="BL35">
        <f t="shared" si="8"/>
        <v>5.5348104013628614</v>
      </c>
    </row>
    <row r="36" spans="1:64" ht="12.95" customHeight="1" x14ac:dyDescent="0.2">
      <c r="A36" s="125" t="s">
        <v>378</v>
      </c>
      <c r="B36" s="71" t="s">
        <v>236</v>
      </c>
      <c r="C36" s="125">
        <v>15780.805</v>
      </c>
      <c r="D36" s="125" t="s">
        <v>370</v>
      </c>
      <c r="E36">
        <f t="shared" si="11"/>
        <v>-8222.6893563588164</v>
      </c>
      <c r="F36" s="127">
        <f t="shared" si="12"/>
        <v>-8223</v>
      </c>
      <c r="G36">
        <f t="shared" si="13"/>
        <v>1.0268711999997322</v>
      </c>
      <c r="I36">
        <f t="shared" si="14"/>
        <v>1.0268711999997322</v>
      </c>
      <c r="O36">
        <f t="shared" ca="1" si="15"/>
        <v>-1.1687942238710354</v>
      </c>
      <c r="P36" s="14">
        <f t="shared" si="16"/>
        <v>0.8607465882465124</v>
      </c>
      <c r="Q36" s="13">
        <f t="shared" si="35"/>
        <v>762.30500000000029</v>
      </c>
      <c r="R36">
        <f t="shared" si="17"/>
        <v>2.7597386630158014E-2</v>
      </c>
      <c r="S36" s="5">
        <f t="shared" si="18"/>
        <v>0.1</v>
      </c>
      <c r="T36">
        <f t="shared" si="19"/>
        <v>2.7597386630158014E-3</v>
      </c>
      <c r="Z36">
        <f t="shared" si="20"/>
        <v>-8223</v>
      </c>
      <c r="AA36" s="139">
        <f t="shared" si="21"/>
        <v>1.0256108363630003</v>
      </c>
      <c r="AB36" s="139">
        <f t="shared" si="22"/>
        <v>0.86200695188324417</v>
      </c>
      <c r="AC36" s="139">
        <f t="shared" si="23"/>
        <v>0.1661246117532198</v>
      </c>
      <c r="AD36" s="139">
        <f t="shared" si="33"/>
        <v>1.260363636731876E-3</v>
      </c>
      <c r="AE36" s="139">
        <f t="shared" si="24"/>
        <v>1.5885164967960005E-7</v>
      </c>
      <c r="AF36">
        <f t="shared" si="34"/>
        <v>0.1661246117532198</v>
      </c>
      <c r="AG36" s="165"/>
      <c r="AH36">
        <f t="shared" si="25"/>
        <v>0.164864248116488</v>
      </c>
      <c r="AI36">
        <f t="shared" si="26"/>
        <v>1.3993503252005173</v>
      </c>
      <c r="AJ36">
        <f t="shared" si="27"/>
        <v>0.73443248820763685</v>
      </c>
      <c r="AK36">
        <f t="shared" si="28"/>
        <v>-0.13481162260667315</v>
      </c>
      <c r="AL36">
        <f t="shared" si="29"/>
        <v>2.8160273639289577</v>
      </c>
      <c r="AM36">
        <f t="shared" si="30"/>
        <v>6.0888040509970347</v>
      </c>
      <c r="AN36" s="139">
        <f t="shared" si="31"/>
        <v>2.9328076800100931</v>
      </c>
      <c r="AO36" s="139">
        <f t="shared" si="31"/>
        <v>2.9330637731743066</v>
      </c>
      <c r="AP36" s="139">
        <f t="shared" si="31"/>
        <v>2.9336847747056174</v>
      </c>
      <c r="AQ36" s="139">
        <f t="shared" si="31"/>
        <v>2.9351903070257919</v>
      </c>
      <c r="AR36" s="139">
        <f t="shared" si="31"/>
        <v>2.9388383000921028</v>
      </c>
      <c r="AS36" s="139">
        <f t="shared" si="31"/>
        <v>2.9476663708439643</v>
      </c>
      <c r="AT36" s="139">
        <f t="shared" si="31"/>
        <v>2.9689683824388169</v>
      </c>
      <c r="AU36" s="139">
        <f t="shared" si="32"/>
        <v>3.0200651626993364</v>
      </c>
      <c r="AW36">
        <v>-3200</v>
      </c>
      <c r="AX36">
        <f t="shared" si="0"/>
        <v>0.20186295286314559</v>
      </c>
      <c r="AY36">
        <f t="shared" si="1"/>
        <v>0.33423387044823372</v>
      </c>
      <c r="AZ36">
        <f t="shared" si="2"/>
        <v>-0.13237091758508812</v>
      </c>
      <c r="BA36">
        <f t="shared" si="3"/>
        <v>0.59671297275874158</v>
      </c>
      <c r="BB36">
        <f t="shared" si="4"/>
        <v>-0.75484807563985379</v>
      </c>
      <c r="BC36">
        <f t="shared" si="5"/>
        <v>-0.29497293347228271</v>
      </c>
      <c r="BD36">
        <f t="shared" si="6"/>
        <v>-0.14856524191328102</v>
      </c>
      <c r="BE36">
        <f t="shared" si="36"/>
        <v>5.8255792022427242</v>
      </c>
      <c r="BF36">
        <f t="shared" si="36"/>
        <v>5.8248601191581253</v>
      </c>
      <c r="BG36">
        <f t="shared" si="36"/>
        <v>5.8267616092296377</v>
      </c>
      <c r="BH36">
        <f t="shared" si="36"/>
        <v>5.8217295622451211</v>
      </c>
      <c r="BI36">
        <f t="shared" si="36"/>
        <v>5.8350193060748428</v>
      </c>
      <c r="BJ36">
        <f t="shared" si="36"/>
        <v>5.7997272562723214</v>
      </c>
      <c r="BK36">
        <f t="shared" si="36"/>
        <v>5.8921862264268672</v>
      </c>
      <c r="BL36">
        <f t="shared" si="8"/>
        <v>5.6390917714090367</v>
      </c>
    </row>
    <row r="37" spans="1:64" ht="12.95" customHeight="1" x14ac:dyDescent="0.2">
      <c r="A37" s="125" t="s">
        <v>378</v>
      </c>
      <c r="B37" s="71" t="s">
        <v>236</v>
      </c>
      <c r="C37" s="125">
        <v>15800.615</v>
      </c>
      <c r="D37" s="125" t="s">
        <v>370</v>
      </c>
      <c r="E37">
        <f t="shared" si="11"/>
        <v>-8216.6965399940782</v>
      </c>
      <c r="F37" s="127">
        <f t="shared" si="12"/>
        <v>-8217</v>
      </c>
      <c r="G37">
        <f t="shared" si="13"/>
        <v>1.0031247999995685</v>
      </c>
      <c r="I37">
        <f t="shared" si="14"/>
        <v>1.0031247999995685</v>
      </c>
      <c r="O37">
        <f t="shared" ca="1" si="15"/>
        <v>-1.1680231584662555</v>
      </c>
      <c r="P37" s="14">
        <f t="shared" si="16"/>
        <v>0.85989580097108997</v>
      </c>
      <c r="Q37" s="13">
        <f t="shared" si="35"/>
        <v>782.11499999999978</v>
      </c>
      <c r="R37">
        <f t="shared" si="17"/>
        <v>2.05145461626999E-2</v>
      </c>
      <c r="S37" s="5">
        <f t="shared" si="18"/>
        <v>0.1</v>
      </c>
      <c r="T37">
        <f t="shared" si="19"/>
        <v>2.0514546162699902E-3</v>
      </c>
      <c r="Z37">
        <f t="shared" si="20"/>
        <v>-8217</v>
      </c>
      <c r="AA37" s="139">
        <f t="shared" si="21"/>
        <v>1.0253502289858079</v>
      </c>
      <c r="AB37" s="139">
        <f t="shared" si="22"/>
        <v>0.83767037198485061</v>
      </c>
      <c r="AC37" s="139">
        <f t="shared" si="23"/>
        <v>0.14322899902847852</v>
      </c>
      <c r="AD37" s="139">
        <f t="shared" si="33"/>
        <v>-2.2225428986239359E-2</v>
      </c>
      <c r="AE37" s="139">
        <f t="shared" si="24"/>
        <v>4.9396969362236882E-5</v>
      </c>
      <c r="AF37">
        <f t="shared" si="34"/>
        <v>0.14322899902847852</v>
      </c>
      <c r="AG37" s="165"/>
      <c r="AH37">
        <f t="shared" si="25"/>
        <v>0.16545442801471794</v>
      </c>
      <c r="AI37">
        <f t="shared" si="26"/>
        <v>1.4004444516620285</v>
      </c>
      <c r="AJ37">
        <f t="shared" si="27"/>
        <v>0.73998371319993506</v>
      </c>
      <c r="AK37">
        <f t="shared" si="28"/>
        <v>-0.13152603149453074</v>
      </c>
      <c r="AL37">
        <f t="shared" si="29"/>
        <v>2.8242434031550618</v>
      </c>
      <c r="AM37">
        <f t="shared" si="30"/>
        <v>6.2492243624387305</v>
      </c>
      <c r="AN37" s="139">
        <f t="shared" ref="AN37:AT52" si="37">$AU37+$AB$7*SIN(AO37)</f>
        <v>2.9381298983981128</v>
      </c>
      <c r="AO37" s="139">
        <f t="shared" si="37"/>
        <v>2.938380857204459</v>
      </c>
      <c r="AP37" s="139">
        <f t="shared" si="37"/>
        <v>2.9389887349362747</v>
      </c>
      <c r="AQ37" s="139">
        <f t="shared" si="37"/>
        <v>2.9404608351692367</v>
      </c>
      <c r="AR37" s="139">
        <f t="shared" si="37"/>
        <v>2.944024003859028</v>
      </c>
      <c r="AS37" s="139">
        <f t="shared" si="37"/>
        <v>2.9526381183572044</v>
      </c>
      <c r="AT37" s="139">
        <f t="shared" si="37"/>
        <v>2.9734059566787958</v>
      </c>
      <c r="AU37" s="139">
        <f t="shared" si="32"/>
        <v>3.0231936038007214</v>
      </c>
      <c r="AW37">
        <v>-3000</v>
      </c>
      <c r="AX37">
        <f t="shared" si="0"/>
        <v>0.17779834244327122</v>
      </c>
      <c r="AY37">
        <f t="shared" si="1"/>
        <v>0.32096896057804009</v>
      </c>
      <c r="AZ37">
        <f t="shared" si="2"/>
        <v>-0.14317061813476886</v>
      </c>
      <c r="BA37">
        <f t="shared" si="3"/>
        <v>0.59116177165944617</v>
      </c>
      <c r="BB37">
        <f t="shared" si="4"/>
        <v>-0.78627024236857868</v>
      </c>
      <c r="BC37">
        <f t="shared" si="5"/>
        <v>-0.24564614984081118</v>
      </c>
      <c r="BD37">
        <f t="shared" si="6"/>
        <v>-0.1234444407865927</v>
      </c>
      <c r="BE37">
        <f t="shared" si="36"/>
        <v>5.9009030673804439</v>
      </c>
      <c r="BF37">
        <f t="shared" si="36"/>
        <v>5.9001427573854439</v>
      </c>
      <c r="BG37">
        <f t="shared" si="36"/>
        <v>5.9020867900586023</v>
      </c>
      <c r="BH37">
        <f t="shared" si="36"/>
        <v>5.8971130655280346</v>
      </c>
      <c r="BI37">
        <f t="shared" si="36"/>
        <v>5.9098184722089986</v>
      </c>
      <c r="BJ37">
        <f t="shared" si="36"/>
        <v>5.8772303220631352</v>
      </c>
      <c r="BK37">
        <f t="shared" si="36"/>
        <v>5.9600090432222155</v>
      </c>
      <c r="BL37">
        <f t="shared" si="8"/>
        <v>5.743373141455212</v>
      </c>
    </row>
    <row r="38" spans="1:64" ht="12.95" customHeight="1" x14ac:dyDescent="0.2">
      <c r="A38" s="125" t="s">
        <v>378</v>
      </c>
      <c r="B38" s="71" t="s">
        <v>236</v>
      </c>
      <c r="C38" s="125">
        <v>15843.630999999999</v>
      </c>
      <c r="D38" s="125" t="s">
        <v>370</v>
      </c>
      <c r="E38">
        <f t="shared" si="11"/>
        <v>-8203.6835673163587</v>
      </c>
      <c r="F38" s="127">
        <f t="shared" si="12"/>
        <v>-8204</v>
      </c>
      <c r="G38">
        <f t="shared" si="13"/>
        <v>1.046007599999939</v>
      </c>
      <c r="I38">
        <f t="shared" si="14"/>
        <v>1.046007599999939</v>
      </c>
      <c r="O38">
        <f t="shared" ca="1" si="15"/>
        <v>-1.1663525167558988</v>
      </c>
      <c r="P38" s="14">
        <f t="shared" si="16"/>
        <v>0.85805424904027383</v>
      </c>
      <c r="Q38" s="13">
        <f t="shared" si="35"/>
        <v>825.1309999999994</v>
      </c>
      <c r="R38">
        <f t="shared" si="17"/>
        <v>3.5326462136967059E-2</v>
      </c>
      <c r="S38" s="5">
        <f t="shared" si="18"/>
        <v>0.1</v>
      </c>
      <c r="T38">
        <f t="shared" si="19"/>
        <v>3.5326462136967061E-3</v>
      </c>
      <c r="Z38">
        <f t="shared" si="20"/>
        <v>-8204</v>
      </c>
      <c r="AA38" s="139">
        <f t="shared" si="21"/>
        <v>1.0247727845879635</v>
      </c>
      <c r="AB38" s="139">
        <f t="shared" si="22"/>
        <v>0.87928906445224941</v>
      </c>
      <c r="AC38" s="139">
        <f t="shared" si="23"/>
        <v>0.18795335095966514</v>
      </c>
      <c r="AD38" s="139">
        <f t="shared" si="33"/>
        <v>2.1234815411975472E-2</v>
      </c>
      <c r="AE38" s="139">
        <f t="shared" si="24"/>
        <v>4.5091738558067106E-5</v>
      </c>
      <c r="AF38">
        <f t="shared" si="34"/>
        <v>0.18795335095966514</v>
      </c>
      <c r="AG38" s="165"/>
      <c r="AH38">
        <f t="shared" si="25"/>
        <v>0.16671853554768956</v>
      </c>
      <c r="AI38">
        <f t="shared" si="26"/>
        <v>1.4027275434556759</v>
      </c>
      <c r="AJ38">
        <f t="shared" si="27"/>
        <v>0.75186767544329924</v>
      </c>
      <c r="AK38">
        <f t="shared" si="28"/>
        <v>-0.12435988730197371</v>
      </c>
      <c r="AL38">
        <f t="shared" si="29"/>
        <v>2.8420875363808169</v>
      </c>
      <c r="AM38">
        <f t="shared" si="30"/>
        <v>6.6276899246681111</v>
      </c>
      <c r="AN38" s="139">
        <f t="shared" si="37"/>
        <v>2.9496750480642735</v>
      </c>
      <c r="AO38" s="139">
        <f t="shared" si="37"/>
        <v>2.9499145208062063</v>
      </c>
      <c r="AP38" s="139">
        <f t="shared" si="37"/>
        <v>2.9504932436429279</v>
      </c>
      <c r="AQ38" s="139">
        <f t="shared" si="37"/>
        <v>2.9518915496405969</v>
      </c>
      <c r="AR38" s="139">
        <f t="shared" si="37"/>
        <v>2.9552685835258359</v>
      </c>
      <c r="AS38" s="139">
        <f t="shared" si="37"/>
        <v>2.9634156444768083</v>
      </c>
      <c r="AT38" s="139">
        <f t="shared" si="37"/>
        <v>2.9830223554011881</v>
      </c>
      <c r="AU38" s="139">
        <f t="shared" si="32"/>
        <v>3.0299718928537231</v>
      </c>
      <c r="AW38">
        <v>-2800</v>
      </c>
      <c r="AX38">
        <f t="shared" si="0"/>
        <v>0.15521844456535033</v>
      </c>
      <c r="AY38">
        <f t="shared" si="1"/>
        <v>0.30829368609758168</v>
      </c>
      <c r="AZ38">
        <f t="shared" si="2"/>
        <v>-0.15307524153223134</v>
      </c>
      <c r="BA38">
        <f t="shared" si="3"/>
        <v>0.58667448195895122</v>
      </c>
      <c r="BB38">
        <f t="shared" si="4"/>
        <v>-0.81529254564976295</v>
      </c>
      <c r="BC38">
        <f t="shared" si="5"/>
        <v>-0.19716116206595602</v>
      </c>
      <c r="BD38">
        <f t="shared" si="6"/>
        <v>-9.8901166954485559E-2</v>
      </c>
      <c r="BE38">
        <f t="shared" si="36"/>
        <v>5.9755721718530239</v>
      </c>
      <c r="BF38">
        <f t="shared" si="36"/>
        <v>5.9748337982540383</v>
      </c>
      <c r="BG38">
        <f t="shared" si="36"/>
        <v>5.9766717875763522</v>
      </c>
      <c r="BH38">
        <f t="shared" si="36"/>
        <v>5.9720945924524935</v>
      </c>
      <c r="BI38">
        <f t="shared" si="36"/>
        <v>5.9834810575381967</v>
      </c>
      <c r="BJ38">
        <f t="shared" si="36"/>
        <v>5.9550774873091878</v>
      </c>
      <c r="BK38">
        <f t="shared" si="36"/>
        <v>6.0254781644628235</v>
      </c>
      <c r="BL38">
        <f t="shared" si="8"/>
        <v>5.8476545115013883</v>
      </c>
    </row>
    <row r="39" spans="1:64" ht="12.95" customHeight="1" x14ac:dyDescent="0.2">
      <c r="A39" s="125" t="s">
        <v>378</v>
      </c>
      <c r="B39" s="71" t="s">
        <v>236</v>
      </c>
      <c r="C39" s="125">
        <v>16114.68</v>
      </c>
      <c r="D39" s="125" t="s">
        <v>370</v>
      </c>
      <c r="E39">
        <f t="shared" si="11"/>
        <v>-8121.6872582378082</v>
      </c>
      <c r="F39" s="127">
        <f t="shared" si="12"/>
        <v>-8122</v>
      </c>
      <c r="G39">
        <f t="shared" si="13"/>
        <v>1.0338068000019121</v>
      </c>
      <c r="I39">
        <f t="shared" si="14"/>
        <v>1.0338068000019121</v>
      </c>
      <c r="O39">
        <f t="shared" ca="1" si="15"/>
        <v>-1.1558146228905721</v>
      </c>
      <c r="P39" s="14">
        <f t="shared" si="16"/>
        <v>0.84649572183812394</v>
      </c>
      <c r="Q39" s="13">
        <f t="shared" si="35"/>
        <v>1096.1800000000003</v>
      </c>
      <c r="R39">
        <f t="shared" si="17"/>
        <v>3.508544000288074E-2</v>
      </c>
      <c r="S39" s="5">
        <f t="shared" si="18"/>
        <v>0.1</v>
      </c>
      <c r="T39">
        <f t="shared" si="19"/>
        <v>3.508544000288074E-3</v>
      </c>
      <c r="Z39">
        <f t="shared" si="20"/>
        <v>-8122</v>
      </c>
      <c r="AA39" s="139">
        <f t="shared" si="21"/>
        <v>1.0207047730307439</v>
      </c>
      <c r="AB39" s="139">
        <f t="shared" si="22"/>
        <v>0.85959774880929196</v>
      </c>
      <c r="AC39" s="139">
        <f t="shared" si="23"/>
        <v>0.18731107816378811</v>
      </c>
      <c r="AD39" s="139">
        <f t="shared" si="33"/>
        <v>1.3102026971168135E-2</v>
      </c>
      <c r="AE39" s="139">
        <f t="shared" si="24"/>
        <v>1.7166311075321726E-5</v>
      </c>
      <c r="AF39">
        <f t="shared" si="34"/>
        <v>0.18731107816378811</v>
      </c>
      <c r="AG39" s="165"/>
      <c r="AH39">
        <f t="shared" si="25"/>
        <v>0.17420905119262006</v>
      </c>
      <c r="AI39">
        <f t="shared" si="26"/>
        <v>1.4142380169010591</v>
      </c>
      <c r="AJ39">
        <f t="shared" si="27"/>
        <v>0.82182699948514071</v>
      </c>
      <c r="AK39">
        <f t="shared" si="28"/>
        <v>-7.7857056080234494E-2</v>
      </c>
      <c r="AL39">
        <f t="shared" si="29"/>
        <v>2.9558076418608952</v>
      </c>
      <c r="AM39">
        <f t="shared" si="30"/>
        <v>10.734149062716773</v>
      </c>
      <c r="AN39" s="139">
        <f t="shared" si="37"/>
        <v>3.0228696936554824</v>
      </c>
      <c r="AO39" s="139">
        <f t="shared" si="37"/>
        <v>3.0230265602028488</v>
      </c>
      <c r="AP39" s="139">
        <f t="shared" si="37"/>
        <v>3.0234013535983366</v>
      </c>
      <c r="AQ39" s="139">
        <f t="shared" si="37"/>
        <v>3.024296761281954</v>
      </c>
      <c r="AR39" s="139">
        <f t="shared" si="37"/>
        <v>3.0264355719462706</v>
      </c>
      <c r="AS39" s="139">
        <f t="shared" si="37"/>
        <v>3.031542308442329</v>
      </c>
      <c r="AT39" s="139">
        <f t="shared" si="37"/>
        <v>3.0437240299770587</v>
      </c>
      <c r="AU39" s="139">
        <f t="shared" si="32"/>
        <v>3.0727272545726549</v>
      </c>
      <c r="AW39">
        <v>-2600</v>
      </c>
      <c r="AX39">
        <f t="shared" si="0"/>
        <v>0.13414190833674805</v>
      </c>
      <c r="AY39">
        <f t="shared" si="1"/>
        <v>0.29620804700685849</v>
      </c>
      <c r="AZ39">
        <f t="shared" si="2"/>
        <v>-0.16206613867011044</v>
      </c>
      <c r="BA39">
        <f t="shared" si="3"/>
        <v>0.58320036830557331</v>
      </c>
      <c r="BB39">
        <f t="shared" si="4"/>
        <v>-0.84203915393276851</v>
      </c>
      <c r="BC39">
        <f t="shared" si="5"/>
        <v>-0.14934295560184416</v>
      </c>
      <c r="BD39">
        <f t="shared" si="6"/>
        <v>-7.4810573183345275E-2</v>
      </c>
      <c r="BE39">
        <f t="shared" si="36"/>
        <v>6.0497153088167535</v>
      </c>
      <c r="BF39">
        <f t="shared" si="36"/>
        <v>6.0490679738375217</v>
      </c>
      <c r="BG39">
        <f t="shared" si="36"/>
        <v>6.0506465711333677</v>
      </c>
      <c r="BH39">
        <f t="shared" si="36"/>
        <v>6.0467959445500545</v>
      </c>
      <c r="BI39">
        <f t="shared" si="36"/>
        <v>6.0561825249543855</v>
      </c>
      <c r="BJ39">
        <f t="shared" si="36"/>
        <v>6.0332635539102899</v>
      </c>
      <c r="BK39">
        <f t="shared" si="36"/>
        <v>6.0890152756437441</v>
      </c>
      <c r="BL39">
        <f t="shared" si="8"/>
        <v>5.9519358815475636</v>
      </c>
    </row>
    <row r="40" spans="1:64" ht="12.95" customHeight="1" x14ac:dyDescent="0.2">
      <c r="A40" s="125" t="s">
        <v>378</v>
      </c>
      <c r="B40" s="71" t="s">
        <v>236</v>
      </c>
      <c r="C40" s="125">
        <v>16180.782999999999</v>
      </c>
      <c r="D40" s="125" t="s">
        <v>370</v>
      </c>
      <c r="E40">
        <f t="shared" si="11"/>
        <v>-8101.6901284973574</v>
      </c>
      <c r="F40" s="127">
        <f t="shared" si="12"/>
        <v>-8102</v>
      </c>
      <c r="G40">
        <f t="shared" si="13"/>
        <v>1.0243188000022201</v>
      </c>
      <c r="I40">
        <f t="shared" si="14"/>
        <v>1.0243188000022201</v>
      </c>
      <c r="O40">
        <f t="shared" ca="1" si="15"/>
        <v>-1.1532444048746386</v>
      </c>
      <c r="P40" s="14">
        <f t="shared" si="16"/>
        <v>0.84369160456442804</v>
      </c>
      <c r="Q40" s="13">
        <f t="shared" si="35"/>
        <v>1162.2829999999994</v>
      </c>
      <c r="R40">
        <f t="shared" si="17"/>
        <v>3.2626183731722325E-2</v>
      </c>
      <c r="S40" s="5">
        <f t="shared" si="18"/>
        <v>0.1</v>
      </c>
      <c r="T40">
        <f t="shared" si="19"/>
        <v>3.2626183731722328E-3</v>
      </c>
      <c r="Z40">
        <f t="shared" si="20"/>
        <v>-8102</v>
      </c>
      <c r="AA40" s="139">
        <f t="shared" si="21"/>
        <v>1.019594840096949</v>
      </c>
      <c r="AB40" s="139">
        <f t="shared" si="22"/>
        <v>0.84841556446969912</v>
      </c>
      <c r="AC40" s="139">
        <f t="shared" si="23"/>
        <v>0.18062719543779204</v>
      </c>
      <c r="AD40" s="139">
        <f t="shared" si="33"/>
        <v>4.7239599052710801E-3</v>
      </c>
      <c r="AE40" s="139">
        <f t="shared" si="24"/>
        <v>2.2315797186608753E-6</v>
      </c>
      <c r="AF40">
        <f t="shared" si="34"/>
        <v>0.18062719543779204</v>
      </c>
      <c r="AG40" s="165"/>
      <c r="AH40">
        <f t="shared" si="25"/>
        <v>0.17590323553252102</v>
      </c>
      <c r="AI40">
        <f t="shared" si="26"/>
        <v>1.4162543444262421</v>
      </c>
      <c r="AJ40">
        <f t="shared" si="27"/>
        <v>0.8374470481082229</v>
      </c>
      <c r="AK40">
        <f t="shared" si="28"/>
        <v>-6.6235765066030489E-2</v>
      </c>
      <c r="AL40">
        <f t="shared" si="29"/>
        <v>2.983792324485858</v>
      </c>
      <c r="AM40">
        <f t="shared" si="30"/>
        <v>12.6479338200377</v>
      </c>
      <c r="AN40" s="139">
        <f t="shared" si="37"/>
        <v>3.0408008054162621</v>
      </c>
      <c r="AO40" s="139">
        <f t="shared" si="37"/>
        <v>3.0409352970258587</v>
      </c>
      <c r="AP40" s="139">
        <f t="shared" si="37"/>
        <v>3.0412560003519542</v>
      </c>
      <c r="AQ40" s="139">
        <f t="shared" si="37"/>
        <v>3.042020694988294</v>
      </c>
      <c r="AR40" s="139">
        <f t="shared" si="37"/>
        <v>3.043843820988291</v>
      </c>
      <c r="AS40" s="139">
        <f t="shared" si="37"/>
        <v>3.0481890744223104</v>
      </c>
      <c r="AT40" s="139">
        <f t="shared" si="37"/>
        <v>3.0585386144911673</v>
      </c>
      <c r="AU40" s="139">
        <f t="shared" si="32"/>
        <v>3.0831553915772725</v>
      </c>
      <c r="AW40">
        <v>-2400</v>
      </c>
      <c r="AX40">
        <f t="shared" si="0"/>
        <v>0.11458669259769153</v>
      </c>
      <c r="AY40">
        <f t="shared" si="1"/>
        <v>0.28471204330587058</v>
      </c>
      <c r="AZ40">
        <f t="shared" si="2"/>
        <v>-0.17012535070817905</v>
      </c>
      <c r="BA40">
        <f t="shared" si="3"/>
        <v>0.58070054876995103</v>
      </c>
      <c r="BB40">
        <f t="shared" si="4"/>
        <v>-0.86661114490466185</v>
      </c>
      <c r="BC40">
        <f t="shared" si="5"/>
        <v>-0.10202517002508034</v>
      </c>
      <c r="BD40">
        <f t="shared" si="6"/>
        <v>-5.1056880862957496E-2</v>
      </c>
      <c r="BE40">
        <f t="shared" si="36"/>
        <v>6.1234589129170978</v>
      </c>
      <c r="BF40">
        <f t="shared" si="36"/>
        <v>6.122967968564982</v>
      </c>
      <c r="BG40">
        <f t="shared" si="36"/>
        <v>6.1241477471893759</v>
      </c>
      <c r="BH40">
        <f t="shared" si="36"/>
        <v>6.1213122649274991</v>
      </c>
      <c r="BI40">
        <f t="shared" si="36"/>
        <v>6.1281249003202802</v>
      </c>
      <c r="BJ40">
        <f t="shared" si="36"/>
        <v>6.1117437454363239</v>
      </c>
      <c r="BK40">
        <f t="shared" si="36"/>
        <v>6.1510630530720452</v>
      </c>
      <c r="BL40">
        <f t="shared" si="8"/>
        <v>6.0562172515937398</v>
      </c>
    </row>
    <row r="41" spans="1:64" ht="12.95" customHeight="1" x14ac:dyDescent="0.2">
      <c r="A41" s="125" t="s">
        <v>378</v>
      </c>
      <c r="B41" s="71" t="s">
        <v>236</v>
      </c>
      <c r="C41" s="125">
        <v>16210.565000000001</v>
      </c>
      <c r="D41" s="125" t="s">
        <v>370</v>
      </c>
      <c r="E41">
        <f t="shared" si="11"/>
        <v>-8092.6806354648143</v>
      </c>
      <c r="F41" s="127">
        <f t="shared" si="12"/>
        <v>-8093</v>
      </c>
      <c r="G41">
        <f t="shared" si="13"/>
        <v>1.0556992000001628</v>
      </c>
      <c r="I41">
        <f t="shared" si="14"/>
        <v>1.0556992000001628</v>
      </c>
      <c r="O41">
        <f t="shared" ca="1" si="15"/>
        <v>-1.1520878067674687</v>
      </c>
      <c r="P41" s="14">
        <f t="shared" si="16"/>
        <v>0.84243167547672382</v>
      </c>
      <c r="Q41" s="13">
        <f t="shared" si="35"/>
        <v>1192.0650000000005</v>
      </c>
      <c r="R41">
        <f t="shared" si="17"/>
        <v>4.5483037016355657E-2</v>
      </c>
      <c r="S41" s="5">
        <f t="shared" si="18"/>
        <v>0.1</v>
      </c>
      <c r="T41">
        <f t="shared" si="19"/>
        <v>4.5483037016355657E-3</v>
      </c>
      <c r="Z41">
        <f t="shared" si="20"/>
        <v>-8093</v>
      </c>
      <c r="AA41" s="139">
        <f t="shared" si="21"/>
        <v>1.0190795810845714</v>
      </c>
      <c r="AB41" s="139">
        <f t="shared" si="22"/>
        <v>0.87905129439231522</v>
      </c>
      <c r="AC41" s="139">
        <f t="shared" si="23"/>
        <v>0.213267524523439</v>
      </c>
      <c r="AD41" s="139">
        <f t="shared" si="33"/>
        <v>3.6619618915591401E-2</v>
      </c>
      <c r="AE41" s="139">
        <f t="shared" si="24"/>
        <v>1.3409964895231397E-4</v>
      </c>
      <c r="AF41">
        <f t="shared" si="34"/>
        <v>0.213267524523439</v>
      </c>
      <c r="AG41" s="165"/>
      <c r="AH41">
        <f t="shared" si="25"/>
        <v>0.17664790560784757</v>
      </c>
      <c r="AI41">
        <f t="shared" si="26"/>
        <v>1.4170569197080243</v>
      </c>
      <c r="AJ41">
        <f t="shared" si="27"/>
        <v>0.84427591356135578</v>
      </c>
      <c r="AK41">
        <f t="shared" si="28"/>
        <v>-6.0978533528262477E-2</v>
      </c>
      <c r="AL41">
        <f t="shared" si="29"/>
        <v>2.9964098469341733</v>
      </c>
      <c r="AM41">
        <f t="shared" si="30"/>
        <v>13.751530249048194</v>
      </c>
      <c r="AN41" s="139">
        <f t="shared" si="37"/>
        <v>3.0488775281961566</v>
      </c>
      <c r="AO41" s="139">
        <f t="shared" si="37"/>
        <v>3.0490017263577318</v>
      </c>
      <c r="AP41" s="139">
        <f t="shared" si="37"/>
        <v>3.0492976536035417</v>
      </c>
      <c r="AQ41" s="139">
        <f t="shared" si="37"/>
        <v>3.0500027275190313</v>
      </c>
      <c r="AR41" s="139">
        <f t="shared" si="37"/>
        <v>3.0516824477391529</v>
      </c>
      <c r="AS41" s="139">
        <f t="shared" si="37"/>
        <v>3.0556830834807722</v>
      </c>
      <c r="AT41" s="139">
        <f t="shared" si="37"/>
        <v>3.0652060794204523</v>
      </c>
      <c r="AU41" s="139">
        <f t="shared" si="32"/>
        <v>3.0878480532293504</v>
      </c>
      <c r="AW41">
        <v>-2200</v>
      </c>
      <c r="AX41">
        <f t="shared" si="0"/>
        <v>9.6570591399289557E-2</v>
      </c>
      <c r="AY41">
        <f t="shared" si="1"/>
        <v>0.27380567499461789</v>
      </c>
      <c r="AZ41">
        <f t="shared" si="2"/>
        <v>-0.17723508359532833</v>
      </c>
      <c r="BA41">
        <f t="shared" si="3"/>
        <v>0.57914721029285643</v>
      </c>
      <c r="BB41">
        <f t="shared" si="4"/>
        <v>-0.88908768353180256</v>
      </c>
      <c r="BC41">
        <f t="shared" si="5"/>
        <v>-5.5047201632205646E-2</v>
      </c>
      <c r="BD41">
        <f t="shared" si="6"/>
        <v>-2.7530553077886585E-2</v>
      </c>
      <c r="BE41">
        <f t="shared" si="36"/>
        <v>6.1969286421604322</v>
      </c>
      <c r="BF41">
        <f t="shared" si="36"/>
        <v>6.196646065591997</v>
      </c>
      <c r="BG41">
        <f t="shared" si="36"/>
        <v>6.1973189852566613</v>
      </c>
      <c r="BH41">
        <f t="shared" si="36"/>
        <v>6.1957164491520054</v>
      </c>
      <c r="BI41">
        <f t="shared" si="36"/>
        <v>6.1995324736067126</v>
      </c>
      <c r="BJ41">
        <f t="shared" si="36"/>
        <v>6.1904434875882899</v>
      </c>
      <c r="BK41">
        <f t="shared" si="36"/>
        <v>6.2120803542980889</v>
      </c>
      <c r="BL41">
        <f t="shared" si="8"/>
        <v>6.1604986216399151</v>
      </c>
    </row>
    <row r="42" spans="1:64" ht="12.95" customHeight="1" x14ac:dyDescent="0.2">
      <c r="A42" s="125" t="s">
        <v>378</v>
      </c>
      <c r="B42" s="71" t="s">
        <v>236</v>
      </c>
      <c r="C42" s="125">
        <v>16223.759</v>
      </c>
      <c r="D42" s="125" t="s">
        <v>370</v>
      </c>
      <c r="E42">
        <f t="shared" si="11"/>
        <v>-8088.6892564079571</v>
      </c>
      <c r="F42" s="127">
        <f t="shared" si="12"/>
        <v>-8089</v>
      </c>
      <c r="G42">
        <f t="shared" si="13"/>
        <v>1.0272015999998985</v>
      </c>
      <c r="I42">
        <f t="shared" si="14"/>
        <v>1.0272015999998985</v>
      </c>
      <c r="O42">
        <f t="shared" ca="1" si="15"/>
        <v>-1.1515737631642819</v>
      </c>
      <c r="P42" s="14">
        <f t="shared" si="16"/>
        <v>0.84187209025630316</v>
      </c>
      <c r="Q42" s="13">
        <f t="shared" si="35"/>
        <v>1205.259</v>
      </c>
      <c r="R42">
        <f t="shared" si="17"/>
        <v>3.4347027181801389E-2</v>
      </c>
      <c r="S42" s="5">
        <f t="shared" si="18"/>
        <v>0.1</v>
      </c>
      <c r="T42">
        <f t="shared" si="19"/>
        <v>3.434702718180139E-3</v>
      </c>
      <c r="Z42">
        <f t="shared" si="20"/>
        <v>-8089</v>
      </c>
      <c r="AA42" s="139">
        <f t="shared" si="21"/>
        <v>1.0188473911876139</v>
      </c>
      <c r="AB42" s="139">
        <f t="shared" si="22"/>
        <v>0.85022629906858771</v>
      </c>
      <c r="AC42" s="139">
        <f t="shared" si="23"/>
        <v>0.1853295097435953</v>
      </c>
      <c r="AD42" s="139">
        <f t="shared" si="33"/>
        <v>8.354208812284547E-3</v>
      </c>
      <c r="AE42" s="139">
        <f t="shared" si="24"/>
        <v>6.9792804879252779E-6</v>
      </c>
      <c r="AF42">
        <f t="shared" si="34"/>
        <v>0.1853295097435953</v>
      </c>
      <c r="AG42" s="165"/>
      <c r="AH42">
        <f t="shared" si="25"/>
        <v>0.17697530093131078</v>
      </c>
      <c r="AI42">
        <f t="shared" si="26"/>
        <v>1.4173925739517486</v>
      </c>
      <c r="AJ42">
        <f t="shared" si="27"/>
        <v>0.84727023135201585</v>
      </c>
      <c r="AK42">
        <f t="shared" si="28"/>
        <v>-5.8636976708703777E-2</v>
      </c>
      <c r="AL42">
        <f t="shared" si="29"/>
        <v>3.0020220516065388</v>
      </c>
      <c r="AM42">
        <f t="shared" si="30"/>
        <v>14.306395890218306</v>
      </c>
      <c r="AN42" s="139">
        <f t="shared" si="37"/>
        <v>3.0524685786458576</v>
      </c>
      <c r="AO42" s="139">
        <f t="shared" si="37"/>
        <v>3.0525881610613328</v>
      </c>
      <c r="AP42" s="139">
        <f t="shared" si="37"/>
        <v>3.0528729976261979</v>
      </c>
      <c r="AQ42" s="139">
        <f t="shared" si="37"/>
        <v>3.0535514284613097</v>
      </c>
      <c r="AR42" s="139">
        <f t="shared" si="37"/>
        <v>3.0551671689233673</v>
      </c>
      <c r="AS42" s="139">
        <f t="shared" si="37"/>
        <v>3.059014288918108</v>
      </c>
      <c r="AT42" s="139">
        <f t="shared" si="37"/>
        <v>3.0681695597965168</v>
      </c>
      <c r="AU42" s="139">
        <f t="shared" si="32"/>
        <v>3.0899336806302742</v>
      </c>
      <c r="AW42">
        <v>-2000</v>
      </c>
      <c r="AX42">
        <f t="shared" si="0"/>
        <v>8.0111800003765249E-2</v>
      </c>
      <c r="AY42">
        <f t="shared" si="1"/>
        <v>0.26348894207310042</v>
      </c>
      <c r="AZ42">
        <f t="shared" si="2"/>
        <v>-0.18337714206933517</v>
      </c>
      <c r="BA42">
        <f t="shared" si="3"/>
        <v>0.57852312192653743</v>
      </c>
      <c r="BB42">
        <f t="shared" si="4"/>
        <v>-0.90952649866405877</v>
      </c>
      <c r="BC42">
        <f t="shared" si="5"/>
        <v>-8.2519504403797649E-3</v>
      </c>
      <c r="BD42">
        <f t="shared" si="6"/>
        <v>-4.1259986334315933E-3</v>
      </c>
      <c r="BE42">
        <f t="shared" si="36"/>
        <v>6.2702501968299682</v>
      </c>
      <c r="BF42">
        <f t="shared" si="36"/>
        <v>6.270206724601211</v>
      </c>
      <c r="BG42">
        <f t="shared" si="36"/>
        <v>6.2703098723261048</v>
      </c>
      <c r="BH42">
        <f t="shared" si="36"/>
        <v>6.2700651307234478</v>
      </c>
      <c r="BI42">
        <f t="shared" si="36"/>
        <v>6.2706458349792253</v>
      </c>
      <c r="BJ42">
        <f t="shared" si="36"/>
        <v>6.2692679768534996</v>
      </c>
      <c r="BK42">
        <f t="shared" si="36"/>
        <v>6.2725372327416062</v>
      </c>
      <c r="BL42">
        <f t="shared" si="8"/>
        <v>6.2647799916860905</v>
      </c>
    </row>
    <row r="43" spans="1:64" ht="12.95" customHeight="1" x14ac:dyDescent="0.2">
      <c r="A43" s="125" t="s">
        <v>398</v>
      </c>
      <c r="B43" s="71" t="s">
        <v>236</v>
      </c>
      <c r="C43" s="125">
        <v>16230.39</v>
      </c>
      <c r="D43" s="125" t="s">
        <v>370</v>
      </c>
      <c r="E43">
        <f t="shared" si="11"/>
        <v>-8086.6832813794572</v>
      </c>
      <c r="F43" s="127">
        <f t="shared" si="12"/>
        <v>-8087</v>
      </c>
      <c r="G43">
        <f t="shared" si="13"/>
        <v>1.046952799999417</v>
      </c>
      <c r="I43">
        <f t="shared" si="14"/>
        <v>1.046952799999417</v>
      </c>
      <c r="O43">
        <f t="shared" ca="1" si="15"/>
        <v>-1.1513167413626888</v>
      </c>
      <c r="P43" s="14">
        <f t="shared" si="16"/>
        <v>0.84159238609140119</v>
      </c>
      <c r="Q43" s="13">
        <f t="shared" si="35"/>
        <v>1211.8899999999994</v>
      </c>
      <c r="R43">
        <f t="shared" si="17"/>
        <v>4.2172899600471589E-2</v>
      </c>
      <c r="S43" s="5">
        <f t="shared" si="18"/>
        <v>0.1</v>
      </c>
      <c r="T43">
        <f t="shared" si="19"/>
        <v>4.2172899600471589E-3</v>
      </c>
      <c r="Z43">
        <f t="shared" si="20"/>
        <v>-8087</v>
      </c>
      <c r="AA43" s="139">
        <f t="shared" si="21"/>
        <v>1.0187305569196345</v>
      </c>
      <c r="AB43" s="139">
        <f t="shared" si="22"/>
        <v>0.86981462917118368</v>
      </c>
      <c r="AC43" s="139">
        <f t="shared" si="23"/>
        <v>0.20536041390801585</v>
      </c>
      <c r="AD43" s="139">
        <f t="shared" si="33"/>
        <v>2.8222243079782494E-2</v>
      </c>
      <c r="AE43" s="139">
        <f t="shared" si="24"/>
        <v>7.9649500445433096E-5</v>
      </c>
      <c r="AF43">
        <f t="shared" si="34"/>
        <v>0.20536041390801585</v>
      </c>
      <c r="AG43" s="165"/>
      <c r="AH43">
        <f t="shared" si="25"/>
        <v>0.17713817082823338</v>
      </c>
      <c r="AI43">
        <f t="shared" si="26"/>
        <v>1.4175555276314151</v>
      </c>
      <c r="AJ43">
        <f t="shared" si="27"/>
        <v>0.84875790272976792</v>
      </c>
      <c r="AK43">
        <f t="shared" si="28"/>
        <v>-5.7465095249667648E-2</v>
      </c>
      <c r="AL43">
        <f t="shared" si="29"/>
        <v>3.0048291259320234</v>
      </c>
      <c r="AM43">
        <f t="shared" si="30"/>
        <v>14.600980867333467</v>
      </c>
      <c r="AN43" s="139">
        <f t="shared" si="37"/>
        <v>3.0542644109414638</v>
      </c>
      <c r="AO43" s="139">
        <f t="shared" si="37"/>
        <v>3.0543816764671563</v>
      </c>
      <c r="AP43" s="139">
        <f t="shared" si="37"/>
        <v>3.0546609502601116</v>
      </c>
      <c r="AQ43" s="139">
        <f t="shared" si="37"/>
        <v>3.0553260276244507</v>
      </c>
      <c r="AR43" s="139">
        <f t="shared" si="37"/>
        <v>3.0569097245400298</v>
      </c>
      <c r="AS43" s="139">
        <f t="shared" si="37"/>
        <v>3.0606800091734381</v>
      </c>
      <c r="AT43" s="139">
        <f t="shared" si="37"/>
        <v>3.06965133572464</v>
      </c>
      <c r="AU43" s="139">
        <f t="shared" si="32"/>
        <v>3.0909764943307358</v>
      </c>
      <c r="AW43">
        <v>-1800</v>
      </c>
      <c r="AX43">
        <f t="shared" si="0"/>
        <v>6.5229458964444792E-2</v>
      </c>
      <c r="AY43">
        <f t="shared" si="1"/>
        <v>0.25376184454131817</v>
      </c>
      <c r="AZ43">
        <f t="shared" si="2"/>
        <v>-0.18853238557687338</v>
      </c>
      <c r="BA43">
        <f t="shared" si="3"/>
        <v>0.578821369209223</v>
      </c>
      <c r="BB43">
        <f t="shared" si="4"/>
        <v>-0.92796380624477803</v>
      </c>
      <c r="BC43">
        <f t="shared" si="5"/>
        <v>3.8515946133705979E-2</v>
      </c>
      <c r="BD43">
        <f t="shared" si="6"/>
        <v>1.9260354151867502E-2</v>
      </c>
      <c r="BE43">
        <f t="shared" si="36"/>
        <v>6.343549511343765</v>
      </c>
      <c r="BF43">
        <f t="shared" si="36"/>
        <v>6.343749921300005</v>
      </c>
      <c r="BG43">
        <f t="shared" si="36"/>
        <v>6.3432735764268022</v>
      </c>
      <c r="BH43">
        <f t="shared" si="36"/>
        <v>6.34440580038987</v>
      </c>
      <c r="BI43">
        <f t="shared" si="36"/>
        <v>6.3417147435370449</v>
      </c>
      <c r="BJ43">
        <f t="shared" si="36"/>
        <v>6.3481115468883216</v>
      </c>
      <c r="BK43">
        <f t="shared" si="36"/>
        <v>6.3329098306774121</v>
      </c>
      <c r="BL43">
        <f t="shared" si="8"/>
        <v>6.3690613617322658</v>
      </c>
    </row>
    <row r="44" spans="1:64" ht="12.95" customHeight="1" x14ac:dyDescent="0.2">
      <c r="A44" s="125" t="s">
        <v>378</v>
      </c>
      <c r="B44" s="71" t="s">
        <v>236</v>
      </c>
      <c r="C44" s="125">
        <v>16266.698</v>
      </c>
      <c r="D44" s="125" t="s">
        <v>370</v>
      </c>
      <c r="E44">
        <f t="shared" si="11"/>
        <v>-8075.6995773627514</v>
      </c>
      <c r="F44" s="127">
        <f t="shared" si="12"/>
        <v>-8076</v>
      </c>
      <c r="G44">
        <f t="shared" si="13"/>
        <v>0.99308440000095288</v>
      </c>
      <c r="I44">
        <f t="shared" si="14"/>
        <v>0.99308440000095288</v>
      </c>
      <c r="O44">
        <f t="shared" ca="1" si="15"/>
        <v>-1.1499031214539255</v>
      </c>
      <c r="P44" s="14">
        <f t="shared" si="16"/>
        <v>0.84005506715769995</v>
      </c>
      <c r="Q44" s="13">
        <f t="shared" si="35"/>
        <v>1248.1980000000003</v>
      </c>
      <c r="R44">
        <f t="shared" si="17"/>
        <v>2.341797671045109E-2</v>
      </c>
      <c r="S44" s="5">
        <f t="shared" si="18"/>
        <v>0.1</v>
      </c>
      <c r="T44">
        <f t="shared" si="19"/>
        <v>2.3417976710451093E-3</v>
      </c>
      <c r="Z44">
        <f t="shared" si="20"/>
        <v>-8076</v>
      </c>
      <c r="AA44" s="139">
        <f t="shared" si="21"/>
        <v>1.0180791036713197</v>
      </c>
      <c r="AB44" s="139">
        <f t="shared" si="22"/>
        <v>0.81506036348733313</v>
      </c>
      <c r="AC44" s="139">
        <f t="shared" si="23"/>
        <v>0.15302933284325293</v>
      </c>
      <c r="AD44" s="139">
        <f t="shared" si="33"/>
        <v>-2.4994703670366825E-2</v>
      </c>
      <c r="AE44" s="139">
        <f t="shared" si="24"/>
        <v>6.247352115694488E-5</v>
      </c>
      <c r="AF44">
        <f t="shared" si="34"/>
        <v>0.15302933284325293</v>
      </c>
      <c r="AG44" s="165"/>
      <c r="AH44">
        <f t="shared" si="25"/>
        <v>0.17802403651361975</v>
      </c>
      <c r="AI44">
        <f t="shared" si="26"/>
        <v>1.4183934855710847</v>
      </c>
      <c r="AJ44">
        <f t="shared" si="27"/>
        <v>0.85682587813244393</v>
      </c>
      <c r="AK44">
        <f t="shared" si="28"/>
        <v>-5.1007323584769455E-2</v>
      </c>
      <c r="AL44">
        <f t="shared" si="29"/>
        <v>3.0202789754030204</v>
      </c>
      <c r="AM44">
        <f t="shared" si="30"/>
        <v>16.465963222393935</v>
      </c>
      <c r="AN44" s="139">
        <f t="shared" si="37"/>
        <v>3.06414494368852</v>
      </c>
      <c r="AO44" s="139">
        <f t="shared" si="37"/>
        <v>3.0642493645875457</v>
      </c>
      <c r="AP44" s="139">
        <f t="shared" si="37"/>
        <v>3.0644978466128485</v>
      </c>
      <c r="AQ44" s="139">
        <f t="shared" si="37"/>
        <v>3.0650891201783668</v>
      </c>
      <c r="AR44" s="139">
        <f t="shared" si="37"/>
        <v>3.0664959734590593</v>
      </c>
      <c r="AS44" s="139">
        <f t="shared" si="37"/>
        <v>3.0698427919374316</v>
      </c>
      <c r="AT44" s="139">
        <f t="shared" si="37"/>
        <v>3.0778015050549761</v>
      </c>
      <c r="AU44" s="139">
        <f t="shared" si="32"/>
        <v>3.0967119696832754</v>
      </c>
      <c r="AW44">
        <v>-1600</v>
      </c>
      <c r="AX44">
        <f t="shared" si="0"/>
        <v>5.1944110016126255E-2</v>
      </c>
      <c r="AY44">
        <f t="shared" si="1"/>
        <v>0.24462438239927123</v>
      </c>
      <c r="AZ44">
        <f t="shared" si="2"/>
        <v>-0.19268027238314497</v>
      </c>
      <c r="BA44">
        <f t="shared" si="3"/>
        <v>0.58004525598822898</v>
      </c>
      <c r="BB44">
        <f t="shared" si="4"/>
        <v>-0.94441381676303138</v>
      </c>
      <c r="BC44">
        <f t="shared" si="5"/>
        <v>8.5411599756698001E-2</v>
      </c>
      <c r="BD44">
        <f t="shared" si="6"/>
        <v>4.2731780902668125E-2</v>
      </c>
      <c r="BE44">
        <f t="shared" si="36"/>
        <v>6.4169525686102586</v>
      </c>
      <c r="BF44">
        <f t="shared" si="36"/>
        <v>6.4173749426331117</v>
      </c>
      <c r="BG44">
        <f t="shared" si="36"/>
        <v>6.4163638265371148</v>
      </c>
      <c r="BH44">
        <f t="shared" si="36"/>
        <v>6.4187845557469752</v>
      </c>
      <c r="BI44">
        <f t="shared" si="36"/>
        <v>6.4129903556959551</v>
      </c>
      <c r="BJ44">
        <f t="shared" si="36"/>
        <v>6.4268669063500328</v>
      </c>
      <c r="BK44">
        <f t="shared" si="36"/>
        <v>6.3936752060672175</v>
      </c>
      <c r="BL44">
        <f t="shared" si="8"/>
        <v>6.473342731778442</v>
      </c>
    </row>
    <row r="45" spans="1:64" ht="12.95" customHeight="1" x14ac:dyDescent="0.2">
      <c r="A45" s="125" t="s">
        <v>453</v>
      </c>
      <c r="B45" s="71" t="s">
        <v>236</v>
      </c>
      <c r="C45" s="125">
        <v>16306.388999999999</v>
      </c>
      <c r="D45" s="125" t="s">
        <v>370</v>
      </c>
      <c r="E45">
        <f t="shared" si="11"/>
        <v>-8063.692466089009</v>
      </c>
      <c r="F45" s="127">
        <f t="shared" si="12"/>
        <v>-8064</v>
      </c>
      <c r="G45">
        <f t="shared" si="13"/>
        <v>1.0165916000005382</v>
      </c>
      <c r="I45">
        <f t="shared" si="14"/>
        <v>1.0165916000005382</v>
      </c>
      <c r="O45">
        <f t="shared" ca="1" si="15"/>
        <v>-1.1483609906443655</v>
      </c>
      <c r="P45" s="14">
        <f t="shared" si="16"/>
        <v>0.838380026199393</v>
      </c>
      <c r="Q45" s="13">
        <f t="shared" si="35"/>
        <v>1287.8889999999992</v>
      </c>
      <c r="R45">
        <f t="shared" si="17"/>
        <v>3.175936503668101E-2</v>
      </c>
      <c r="S45" s="5">
        <f t="shared" si="18"/>
        <v>0.1</v>
      </c>
      <c r="T45">
        <f t="shared" si="19"/>
        <v>3.175936503668101E-3</v>
      </c>
      <c r="Z45">
        <f t="shared" si="20"/>
        <v>-8064</v>
      </c>
      <c r="AA45" s="139">
        <f t="shared" si="21"/>
        <v>1.0173511661909129</v>
      </c>
      <c r="AB45" s="139">
        <f t="shared" si="22"/>
        <v>0.83762046000901835</v>
      </c>
      <c r="AC45" s="139">
        <f t="shared" si="23"/>
        <v>0.17821157380114516</v>
      </c>
      <c r="AD45" s="139">
        <f t="shared" si="33"/>
        <v>-7.5956619037476081E-4</v>
      </c>
      <c r="AE45" s="139">
        <f t="shared" si="24"/>
        <v>5.7694079756042745E-8</v>
      </c>
      <c r="AF45">
        <f t="shared" si="34"/>
        <v>0.17821157380114516</v>
      </c>
      <c r="AG45" s="165"/>
      <c r="AH45">
        <f t="shared" si="25"/>
        <v>0.17897113999151984</v>
      </c>
      <c r="AI45">
        <f t="shared" si="26"/>
        <v>1.4191945640090737</v>
      </c>
      <c r="AJ45">
        <f t="shared" si="27"/>
        <v>0.86540365085371795</v>
      </c>
      <c r="AK45">
        <f t="shared" si="28"/>
        <v>-4.3940565914031893E-2</v>
      </c>
      <c r="AL45">
        <f t="shared" si="29"/>
        <v>3.0371526402136588</v>
      </c>
      <c r="AM45">
        <f t="shared" si="30"/>
        <v>19.132338766467431</v>
      </c>
      <c r="AN45" s="139">
        <f t="shared" si="37"/>
        <v>3.074929793535699</v>
      </c>
      <c r="AO45" s="139">
        <f t="shared" si="37"/>
        <v>3.0750200222307691</v>
      </c>
      <c r="AP45" s="139">
        <f t="shared" si="37"/>
        <v>3.0752345661067291</v>
      </c>
      <c r="AQ45" s="139">
        <f t="shared" si="37"/>
        <v>3.0757446917158284</v>
      </c>
      <c r="AR45" s="139">
        <f t="shared" si="37"/>
        <v>3.0769575597385184</v>
      </c>
      <c r="AS45" s="139">
        <f t="shared" si="37"/>
        <v>3.0798408800471817</v>
      </c>
      <c r="AT45" s="139">
        <f t="shared" si="37"/>
        <v>3.0866933055933172</v>
      </c>
      <c r="AU45" s="139">
        <f t="shared" si="32"/>
        <v>3.1029688518860459</v>
      </c>
      <c r="AW45">
        <v>-1400</v>
      </c>
      <c r="AX45">
        <f t="shared" si="0"/>
        <v>4.0278014443875548E-2</v>
      </c>
      <c r="AY45">
        <f t="shared" si="1"/>
        <v>0.23607655564695948</v>
      </c>
      <c r="AZ45">
        <f t="shared" si="2"/>
        <v>-0.19579854120308393</v>
      </c>
      <c r="BA45">
        <f t="shared" si="3"/>
        <v>0.58220835070909227</v>
      </c>
      <c r="BB45">
        <f t="shared" si="4"/>
        <v>-0.95886792103670493</v>
      </c>
      <c r="BC45">
        <f t="shared" si="5"/>
        <v>0.13259131461593215</v>
      </c>
      <c r="BD45">
        <f t="shared" si="6"/>
        <v>6.6392954024740866E-2</v>
      </c>
      <c r="BE45">
        <f t="shared" si="36"/>
        <v>6.490585155308251</v>
      </c>
      <c r="BF45">
        <f t="shared" si="36"/>
        <v>6.4911842530942021</v>
      </c>
      <c r="BG45">
        <f t="shared" si="36"/>
        <v>6.489731787475276</v>
      </c>
      <c r="BH45">
        <f t="shared" si="36"/>
        <v>6.4932539464018983</v>
      </c>
      <c r="BI45">
        <f t="shared" si="36"/>
        <v>6.4847173569264553</v>
      </c>
      <c r="BJ45">
        <f t="shared" si="36"/>
        <v>6.5054343562859795</v>
      </c>
      <c r="BK45">
        <f t="shared" si="36"/>
        <v>6.4553061494427277</v>
      </c>
      <c r="BL45">
        <f t="shared" si="8"/>
        <v>6.5776241018246173</v>
      </c>
    </row>
    <row r="46" spans="1:64" ht="12.95" customHeight="1" x14ac:dyDescent="0.2">
      <c r="A46" s="125" t="s">
        <v>453</v>
      </c>
      <c r="B46" s="71" t="s">
        <v>236</v>
      </c>
      <c r="C46" s="125">
        <v>16316.312</v>
      </c>
      <c r="D46" s="125" t="s">
        <v>370</v>
      </c>
      <c r="E46">
        <f t="shared" si="11"/>
        <v>-8060.6906126418962</v>
      </c>
      <c r="F46" s="127">
        <f t="shared" si="12"/>
        <v>-8061</v>
      </c>
      <c r="G46">
        <f t="shared" si="13"/>
        <v>1.0227184000013949</v>
      </c>
      <c r="I46">
        <f t="shared" si="14"/>
        <v>1.0227184000013949</v>
      </c>
      <c r="O46">
        <f t="shared" ca="1" si="15"/>
        <v>-1.1479754579419754</v>
      </c>
      <c r="P46" s="14">
        <f t="shared" si="16"/>
        <v>0.83796159762972311</v>
      </c>
      <c r="Q46" s="13">
        <f t="shared" si="35"/>
        <v>1297.8119999999999</v>
      </c>
      <c r="R46">
        <f t="shared" si="17"/>
        <v>3.4135076022604995E-2</v>
      </c>
      <c r="S46" s="5">
        <f t="shared" si="18"/>
        <v>0.1</v>
      </c>
      <c r="T46">
        <f t="shared" si="19"/>
        <v>3.4135076022604998E-3</v>
      </c>
      <c r="Z46">
        <f t="shared" si="20"/>
        <v>-8061</v>
      </c>
      <c r="AA46" s="139">
        <f t="shared" si="21"/>
        <v>1.0171663423333361</v>
      </c>
      <c r="AB46" s="139">
        <f t="shared" si="22"/>
        <v>0.84351365529778188</v>
      </c>
      <c r="AC46" s="139">
        <f t="shared" si="23"/>
        <v>0.1847568023716718</v>
      </c>
      <c r="AD46" s="139">
        <f t="shared" si="33"/>
        <v>5.5520576680587741E-3</v>
      </c>
      <c r="AE46" s="139">
        <f t="shared" si="24"/>
        <v>3.0825344349450231E-6</v>
      </c>
      <c r="AF46">
        <f t="shared" si="34"/>
        <v>0.1847568023716718</v>
      </c>
      <c r="AG46" s="165"/>
      <c r="AH46">
        <f t="shared" si="25"/>
        <v>0.17920474470361303</v>
      </c>
      <c r="AI46">
        <f t="shared" si="26"/>
        <v>1.4193763126885262</v>
      </c>
      <c r="AJ46">
        <f t="shared" si="27"/>
        <v>0.867511097667794</v>
      </c>
      <c r="AK46">
        <f t="shared" si="28"/>
        <v>-4.2170655477220265E-2</v>
      </c>
      <c r="AL46">
        <f t="shared" si="29"/>
        <v>3.0413738881912207</v>
      </c>
      <c r="AM46">
        <f t="shared" si="30"/>
        <v>19.939636503663593</v>
      </c>
      <c r="AN46" s="139">
        <f t="shared" si="37"/>
        <v>3.0776268994093212</v>
      </c>
      <c r="AO46" s="139">
        <f t="shared" si="37"/>
        <v>3.0777135535539193</v>
      </c>
      <c r="AP46" s="139">
        <f t="shared" si="37"/>
        <v>3.0779195618077688</v>
      </c>
      <c r="AQ46" s="139">
        <f t="shared" si="37"/>
        <v>3.0784093071158574</v>
      </c>
      <c r="AR46" s="139">
        <f t="shared" si="37"/>
        <v>3.0795735224234644</v>
      </c>
      <c r="AS46" s="139">
        <f t="shared" si="37"/>
        <v>3.0823407429484058</v>
      </c>
      <c r="AT46" s="139">
        <f t="shared" si="37"/>
        <v>3.0889163593145139</v>
      </c>
      <c r="AU46" s="139">
        <f t="shared" si="32"/>
        <v>3.1045330724367384</v>
      </c>
      <c r="AW46">
        <v>-1200</v>
      </c>
      <c r="AX46">
        <f t="shared" si="0"/>
        <v>3.0255316465002291E-2</v>
      </c>
      <c r="AY46">
        <f t="shared" si="1"/>
        <v>0.22811836428438301</v>
      </c>
      <c r="AZ46">
        <f t="shared" si="2"/>
        <v>-0.19786304781938072</v>
      </c>
      <c r="BA46">
        <f t="shared" si="3"/>
        <v>0.58533468825823132</v>
      </c>
      <c r="BB46">
        <f t="shared" si="4"/>
        <v>-0.97129357816977824</v>
      </c>
      <c r="BC46">
        <f t="shared" si="5"/>
        <v>0.18021422930791925</v>
      </c>
      <c r="BD46">
        <f t="shared" si="6"/>
        <v>9.0351777943505296E-2</v>
      </c>
      <c r="BE46">
        <f t="shared" si="36"/>
        <v>6.5645728873151539</v>
      </c>
      <c r="BF46">
        <f t="shared" si="36"/>
        <v>6.5652870354236397</v>
      </c>
      <c r="BG46">
        <f t="shared" si="36"/>
        <v>6.5635234192935528</v>
      </c>
      <c r="BH46">
        <f t="shared" si="36"/>
        <v>6.5678803754886923</v>
      </c>
      <c r="BI46">
        <f t="shared" si="36"/>
        <v>6.557126543122779</v>
      </c>
      <c r="BJ46">
        <f t="shared" si="36"/>
        <v>6.5837311003238748</v>
      </c>
      <c r="BK46">
        <f t="shared" si="36"/>
        <v>6.5182660471533138</v>
      </c>
      <c r="BL46">
        <f t="shared" si="8"/>
        <v>6.6819054718707935</v>
      </c>
    </row>
    <row r="47" spans="1:64" ht="12.95" customHeight="1" x14ac:dyDescent="0.2">
      <c r="A47" s="125" t="s">
        <v>453</v>
      </c>
      <c r="B47" s="71" t="s">
        <v>236</v>
      </c>
      <c r="C47" s="125">
        <v>16326.234</v>
      </c>
      <c r="D47" s="125" t="s">
        <v>370</v>
      </c>
      <c r="E47">
        <f t="shared" si="11"/>
        <v>-8057.6890617094905</v>
      </c>
      <c r="F47" s="127">
        <f t="shared" si="12"/>
        <v>-8058</v>
      </c>
      <c r="G47">
        <f t="shared" si="13"/>
        <v>1.0278452000020479</v>
      </c>
      <c r="I47">
        <f t="shared" si="14"/>
        <v>1.0278452000020479</v>
      </c>
      <c r="O47">
        <f t="shared" ca="1" si="15"/>
        <v>-1.1475899252395854</v>
      </c>
      <c r="P47" s="14">
        <f t="shared" si="16"/>
        <v>0.83754330172801583</v>
      </c>
      <c r="Q47" s="13">
        <f t="shared" si="35"/>
        <v>1307.7340000000004</v>
      </c>
      <c r="R47">
        <f t="shared" si="17"/>
        <v>3.6214812486700061E-2</v>
      </c>
      <c r="S47" s="5">
        <f t="shared" si="18"/>
        <v>0.1</v>
      </c>
      <c r="T47">
        <f t="shared" si="19"/>
        <v>3.6214812486700062E-3</v>
      </c>
      <c r="Z47">
        <f t="shared" si="20"/>
        <v>-8058</v>
      </c>
      <c r="AA47" s="139">
        <f t="shared" si="21"/>
        <v>1.0169803758712452</v>
      </c>
      <c r="AB47" s="139">
        <f t="shared" si="22"/>
        <v>0.84840812585881853</v>
      </c>
      <c r="AC47" s="139">
        <f t="shared" si="23"/>
        <v>0.1903018982740321</v>
      </c>
      <c r="AD47" s="139">
        <f t="shared" si="33"/>
        <v>1.0864824130802697E-2</v>
      </c>
      <c r="AE47" s="139">
        <f t="shared" si="24"/>
        <v>1.180444033932726E-5</v>
      </c>
      <c r="AF47">
        <f t="shared" si="34"/>
        <v>0.1903018982740321</v>
      </c>
      <c r="AG47" s="165"/>
      <c r="AH47">
        <f t="shared" si="25"/>
        <v>0.17943707414322937</v>
      </c>
      <c r="AI47">
        <f t="shared" si="26"/>
        <v>1.4195506307911194</v>
      </c>
      <c r="AJ47">
        <f t="shared" si="27"/>
        <v>0.86960360275842163</v>
      </c>
      <c r="AK47">
        <f t="shared" si="28"/>
        <v>-4.0399554828942467E-2</v>
      </c>
      <c r="AL47">
        <f t="shared" si="29"/>
        <v>3.0455961819935879</v>
      </c>
      <c r="AM47">
        <f t="shared" si="30"/>
        <v>20.818097204305552</v>
      </c>
      <c r="AN47" s="139">
        <f t="shared" si="37"/>
        <v>3.0803243351335068</v>
      </c>
      <c r="AO47" s="139">
        <f t="shared" si="37"/>
        <v>3.0804074049212917</v>
      </c>
      <c r="AP47" s="139">
        <f t="shared" si="37"/>
        <v>3.0806048586609909</v>
      </c>
      <c r="AQ47" s="139">
        <f t="shared" si="37"/>
        <v>3.081074189182099</v>
      </c>
      <c r="AR47" s="139">
        <f t="shared" si="37"/>
        <v>3.0821896940092737</v>
      </c>
      <c r="AS47" s="139">
        <f t="shared" si="37"/>
        <v>3.0848407316083644</v>
      </c>
      <c r="AT47" s="139">
        <f t="shared" si="37"/>
        <v>3.0911394512464567</v>
      </c>
      <c r="AU47" s="139">
        <f t="shared" si="32"/>
        <v>3.1060972929874313</v>
      </c>
      <c r="AW47">
        <v>-1000</v>
      </c>
      <c r="AX47">
        <f t="shared" si="0"/>
        <v>2.1902071604315204E-2</v>
      </c>
      <c r="AY47">
        <f t="shared" si="1"/>
        <v>0.2207498083115417</v>
      </c>
      <c r="AZ47">
        <f t="shared" si="2"/>
        <v>-0.1988477367072265</v>
      </c>
      <c r="BA47">
        <f t="shared" si="3"/>
        <v>0.58945917088795197</v>
      </c>
      <c r="BB47">
        <f t="shared" si="4"/>
        <v>-0.98163284294091235</v>
      </c>
      <c r="BC47">
        <f t="shared" si="5"/>
        <v>0.22844437719792124</v>
      </c>
      <c r="BD47">
        <f t="shared" si="6"/>
        <v>0.1147215358909659</v>
      </c>
      <c r="BE47">
        <f t="shared" si="36"/>
        <v>6.6390417851731272</v>
      </c>
      <c r="BF47">
        <f t="shared" si="36"/>
        <v>6.6398020647519953</v>
      </c>
      <c r="BG47">
        <f t="shared" si="36"/>
        <v>6.6378778602705548</v>
      </c>
      <c r="BH47">
        <f t="shared" si="36"/>
        <v>6.6427505396957933</v>
      </c>
      <c r="BI47">
        <f t="shared" si="36"/>
        <v>6.6304283860396538</v>
      </c>
      <c r="BJ47">
        <f t="shared" si="36"/>
        <v>6.6617007368923113</v>
      </c>
      <c r="BK47">
        <f t="shared" si="36"/>
        <v>6.5830038467878023</v>
      </c>
      <c r="BL47">
        <f t="shared" si="8"/>
        <v>6.7861868419169689</v>
      </c>
    </row>
    <row r="48" spans="1:64" ht="12.95" customHeight="1" x14ac:dyDescent="0.2">
      <c r="A48" s="125" t="s">
        <v>453</v>
      </c>
      <c r="B48" s="71" t="s">
        <v>236</v>
      </c>
      <c r="C48" s="125">
        <v>16329.521000000001</v>
      </c>
      <c r="D48" s="125" t="s">
        <v>370</v>
      </c>
      <c r="E48">
        <f t="shared" si="11"/>
        <v>-8056.6946958644176</v>
      </c>
      <c r="F48" s="127">
        <f t="shared" si="12"/>
        <v>-8057</v>
      </c>
      <c r="G48">
        <f t="shared" si="13"/>
        <v>1.0092208000023675</v>
      </c>
      <c r="I48">
        <f t="shared" si="14"/>
        <v>1.0092208000023675</v>
      </c>
      <c r="O48">
        <f t="shared" ca="1" si="15"/>
        <v>-1.1474614143387887</v>
      </c>
      <c r="P48" s="14">
        <f t="shared" si="16"/>
        <v>0.83740389924254954</v>
      </c>
      <c r="Q48" s="13">
        <f t="shared" si="35"/>
        <v>1311.0210000000006</v>
      </c>
      <c r="R48">
        <f t="shared" si="17"/>
        <v>2.9521047386709121E-2</v>
      </c>
      <c r="S48" s="5">
        <f t="shared" si="18"/>
        <v>0.1</v>
      </c>
      <c r="T48">
        <f t="shared" si="19"/>
        <v>2.9521047386709123E-3</v>
      </c>
      <c r="Z48">
        <f t="shared" si="20"/>
        <v>-8057</v>
      </c>
      <c r="AA48" s="139">
        <f t="shared" si="21"/>
        <v>1.0169181325590186</v>
      </c>
      <c r="AB48" s="139">
        <f t="shared" si="22"/>
        <v>0.82970656668589848</v>
      </c>
      <c r="AC48" s="139">
        <f t="shared" si="23"/>
        <v>0.17181690075981793</v>
      </c>
      <c r="AD48" s="139">
        <f t="shared" si="33"/>
        <v>-7.6973325566511708E-3</v>
      </c>
      <c r="AE48" s="139">
        <f t="shared" si="24"/>
        <v>5.9248928487682056E-6</v>
      </c>
      <c r="AF48">
        <f t="shared" si="34"/>
        <v>0.17181690075981793</v>
      </c>
      <c r="AG48" s="165"/>
      <c r="AH48">
        <f t="shared" si="25"/>
        <v>0.17951423331646901</v>
      </c>
      <c r="AI48">
        <f t="shared" si="26"/>
        <v>1.4196070837850288</v>
      </c>
      <c r="AJ48">
        <f t="shared" si="27"/>
        <v>0.87029777192093993</v>
      </c>
      <c r="AK48">
        <f t="shared" si="28"/>
        <v>-3.9808931975460218E-2</v>
      </c>
      <c r="AL48">
        <f t="shared" si="29"/>
        <v>3.0470038381366389</v>
      </c>
      <c r="AM48">
        <f t="shared" si="30"/>
        <v>21.128381764976588</v>
      </c>
      <c r="AN48" s="139">
        <f t="shared" si="37"/>
        <v>3.0812235512922137</v>
      </c>
      <c r="AO48" s="139">
        <f t="shared" si="37"/>
        <v>3.0813054241842988</v>
      </c>
      <c r="AP48" s="139">
        <f t="shared" si="37"/>
        <v>3.0815000223551032</v>
      </c>
      <c r="AQ48" s="139">
        <f t="shared" si="37"/>
        <v>3.0819625405301001</v>
      </c>
      <c r="AR48" s="139">
        <f t="shared" si="37"/>
        <v>3.0830617961093374</v>
      </c>
      <c r="AS48" s="139">
        <f t="shared" si="37"/>
        <v>3.0856740881924285</v>
      </c>
      <c r="AT48" s="139">
        <f t="shared" si="37"/>
        <v>3.0918804901030796</v>
      </c>
      <c r="AU48" s="139">
        <f t="shared" si="32"/>
        <v>3.1066186998376621</v>
      </c>
      <c r="AW48">
        <v>-800</v>
      </c>
      <c r="AX48">
        <f t="shared" si="0"/>
        <v>1.5246192389800878E-2</v>
      </c>
      <c r="AY48">
        <f t="shared" si="1"/>
        <v>0.2139708877284357</v>
      </c>
      <c r="AZ48">
        <f t="shared" si="2"/>
        <v>-0.19872469533863482</v>
      </c>
      <c r="BA48">
        <f t="shared" si="3"/>
        <v>0.59462823787499852</v>
      </c>
      <c r="BB48">
        <f t="shared" si="4"/>
        <v>-0.9898003792505955</v>
      </c>
      <c r="BC48">
        <f t="shared" si="5"/>
        <v>0.27745334191920495</v>
      </c>
      <c r="BD48">
        <f t="shared" si="6"/>
        <v>0.1396235112218471</v>
      </c>
      <c r="BE48">
        <f t="shared" si="36"/>
        <v>6.7141195794717694</v>
      </c>
      <c r="BF48">
        <f t="shared" si="36"/>
        <v>6.7148596926594744</v>
      </c>
      <c r="BG48">
        <f t="shared" si="36"/>
        <v>6.712927264608747</v>
      </c>
      <c r="BH48">
        <f t="shared" si="36"/>
        <v>6.7179764408254412</v>
      </c>
      <c r="BI48">
        <f t="shared" si="36"/>
        <v>6.7048080921255888</v>
      </c>
      <c r="BJ48">
        <f t="shared" si="36"/>
        <v>6.7393229691061682</v>
      </c>
      <c r="BK48">
        <f t="shared" si="36"/>
        <v>6.6499491794698313</v>
      </c>
      <c r="BL48">
        <f t="shared" si="8"/>
        <v>6.8904682119631442</v>
      </c>
    </row>
    <row r="49" spans="1:64" ht="12.95" customHeight="1" x14ac:dyDescent="0.2">
      <c r="A49" s="125" t="s">
        <v>453</v>
      </c>
      <c r="B49" s="71" t="s">
        <v>236</v>
      </c>
      <c r="C49" s="125">
        <v>16339.436</v>
      </c>
      <c r="D49" s="125" t="s">
        <v>370</v>
      </c>
      <c r="E49">
        <f t="shared" si="11"/>
        <v>-8053.6952625349686</v>
      </c>
      <c r="F49" s="127">
        <f t="shared" si="12"/>
        <v>-8054</v>
      </c>
      <c r="G49">
        <f t="shared" si="13"/>
        <v>1.0073476000015944</v>
      </c>
      <c r="I49">
        <f t="shared" si="14"/>
        <v>1.0073476000015944</v>
      </c>
      <c r="O49">
        <f t="shared" ca="1" si="15"/>
        <v>-1.1470758816363986</v>
      </c>
      <c r="P49" s="14">
        <f t="shared" si="16"/>
        <v>0.83698578023145909</v>
      </c>
      <c r="Q49" s="13">
        <f t="shared" si="35"/>
        <v>1320.9359999999997</v>
      </c>
      <c r="R49">
        <f t="shared" si="17"/>
        <v>2.9023149635392067E-2</v>
      </c>
      <c r="S49" s="5">
        <f t="shared" si="18"/>
        <v>0.1</v>
      </c>
      <c r="T49">
        <f t="shared" si="19"/>
        <v>2.9023149635392068E-3</v>
      </c>
      <c r="Z49">
        <f t="shared" si="20"/>
        <v>-8054</v>
      </c>
      <c r="AA49" s="139">
        <f t="shared" si="21"/>
        <v>1.0167306374239553</v>
      </c>
      <c r="AB49" s="139">
        <f t="shared" si="22"/>
        <v>0.82760274280909807</v>
      </c>
      <c r="AC49" s="139">
        <f t="shared" si="23"/>
        <v>0.17036181977013531</v>
      </c>
      <c r="AD49" s="139">
        <f t="shared" si="33"/>
        <v>-9.383037422360907E-3</v>
      </c>
      <c r="AE49" s="139">
        <f t="shared" si="24"/>
        <v>8.8041391269425215E-6</v>
      </c>
      <c r="AF49">
        <f t="shared" si="34"/>
        <v>0.17036181977013531</v>
      </c>
      <c r="AG49" s="165"/>
      <c r="AH49">
        <f t="shared" si="25"/>
        <v>0.17974485719249633</v>
      </c>
      <c r="AI49">
        <f t="shared" si="26"/>
        <v>1.419771478430258</v>
      </c>
      <c r="AJ49">
        <f t="shared" si="27"/>
        <v>0.87237024570716304</v>
      </c>
      <c r="AK49">
        <f t="shared" si="28"/>
        <v>-3.8036321116510827E-2</v>
      </c>
      <c r="AL49">
        <f t="shared" si="29"/>
        <v>3.051227458571121</v>
      </c>
      <c r="AM49">
        <f t="shared" si="30"/>
        <v>22.117352109364742</v>
      </c>
      <c r="AN49" s="139">
        <f t="shared" si="37"/>
        <v>3.0839214053643333</v>
      </c>
      <c r="AO49" s="139">
        <f t="shared" si="37"/>
        <v>3.0839996814470836</v>
      </c>
      <c r="AP49" s="139">
        <f t="shared" si="37"/>
        <v>3.0841857011220273</v>
      </c>
      <c r="AQ49" s="139">
        <f t="shared" si="37"/>
        <v>3.0846277607482726</v>
      </c>
      <c r="AR49" s="139">
        <f t="shared" si="37"/>
        <v>3.0856782325690162</v>
      </c>
      <c r="AS49" s="139">
        <f t="shared" si="37"/>
        <v>3.0881742362893534</v>
      </c>
      <c r="AT49" s="139">
        <f t="shared" si="37"/>
        <v>3.094103630474931</v>
      </c>
      <c r="AU49" s="139">
        <f t="shared" si="32"/>
        <v>3.1081829203883546</v>
      </c>
      <c r="AW49">
        <v>-600</v>
      </c>
      <c r="AX49">
        <f t="shared" si="0"/>
        <v>1.0317381429100714E-2</v>
      </c>
      <c r="AY49">
        <f t="shared" si="1"/>
        <v>0.20778160253506492</v>
      </c>
      <c r="AZ49">
        <f t="shared" si="2"/>
        <v>-0.1974642211059642</v>
      </c>
      <c r="BA49">
        <f t="shared" si="3"/>
        <v>0.60090088990742441</v>
      </c>
      <c r="BB49">
        <f t="shared" si="4"/>
        <v>-0.99568072345920933</v>
      </c>
      <c r="BC49">
        <f t="shared" si="5"/>
        <v>0.32742362861233437</v>
      </c>
      <c r="BD49">
        <f t="shared" si="6"/>
        <v>0.16519024324774426</v>
      </c>
      <c r="BE49">
        <f t="shared" si="36"/>
        <v>6.7899377950114772</v>
      </c>
      <c r="BF49">
        <f t="shared" si="36"/>
        <v>6.7906028827956035</v>
      </c>
      <c r="BG49">
        <f t="shared" si="36"/>
        <v>6.7887983686096325</v>
      </c>
      <c r="BH49">
        <f t="shared" si="36"/>
        <v>6.7936985892059489</v>
      </c>
      <c r="BI49">
        <f t="shared" si="36"/>
        <v>6.7804226280196245</v>
      </c>
      <c r="BJ49">
        <f t="shared" si="36"/>
        <v>6.8166234841912194</v>
      </c>
      <c r="BK49">
        <f t="shared" si="36"/>
        <v>6.7195076920218311</v>
      </c>
      <c r="BL49">
        <f t="shared" si="8"/>
        <v>6.9947495820093195</v>
      </c>
    </row>
    <row r="50" spans="1:64" ht="12.95" customHeight="1" x14ac:dyDescent="0.2">
      <c r="A50" s="125" t="s">
        <v>453</v>
      </c>
      <c r="B50" s="71" t="s">
        <v>236</v>
      </c>
      <c r="C50" s="125">
        <v>16349.36</v>
      </c>
      <c r="D50" s="125" t="s">
        <v>370</v>
      </c>
      <c r="E50">
        <f t="shared" si="11"/>
        <v>-8050.6931065731478</v>
      </c>
      <c r="F50" s="127">
        <f t="shared" si="12"/>
        <v>-8051</v>
      </c>
      <c r="G50">
        <f t="shared" si="13"/>
        <v>1.0144744000026549</v>
      </c>
      <c r="I50">
        <f t="shared" si="14"/>
        <v>1.0144744000026549</v>
      </c>
      <c r="O50">
        <f t="shared" ca="1" si="15"/>
        <v>-1.1466903489340088</v>
      </c>
      <c r="P50" s="14">
        <f t="shared" si="16"/>
        <v>0.83656779388833147</v>
      </c>
      <c r="Q50" s="13">
        <f t="shared" si="35"/>
        <v>1330.8600000000006</v>
      </c>
      <c r="R50">
        <f t="shared" si="17"/>
        <v>3.1650760499117012E-2</v>
      </c>
      <c r="S50" s="5">
        <f t="shared" si="18"/>
        <v>0.1</v>
      </c>
      <c r="T50">
        <f t="shared" si="19"/>
        <v>3.1650760499117012E-3</v>
      </c>
      <c r="Z50">
        <f t="shared" si="20"/>
        <v>-8051</v>
      </c>
      <c r="AA50" s="139">
        <f t="shared" si="21"/>
        <v>1.0165419919274274</v>
      </c>
      <c r="AB50" s="139">
        <f t="shared" si="22"/>
        <v>0.83450020196355879</v>
      </c>
      <c r="AC50" s="139">
        <f t="shared" si="23"/>
        <v>0.17790660611432341</v>
      </c>
      <c r="AD50" s="139">
        <f t="shared" si="33"/>
        <v>-2.0675919247725716E-3</v>
      </c>
      <c r="AE50" s="139">
        <f t="shared" si="24"/>
        <v>4.274936367384748E-7</v>
      </c>
      <c r="AF50">
        <f t="shared" si="34"/>
        <v>0.17790660611432341</v>
      </c>
      <c r="AG50" s="165"/>
      <c r="AH50">
        <f t="shared" si="25"/>
        <v>0.17997419803909603</v>
      </c>
      <c r="AI50">
        <f t="shared" si="26"/>
        <v>1.419928419029189</v>
      </c>
      <c r="AJ50">
        <f t="shared" si="27"/>
        <v>0.87442761533244562</v>
      </c>
      <c r="AK50">
        <f t="shared" si="28"/>
        <v>-3.6262635304797695E-2</v>
      </c>
      <c r="AL50">
        <f t="shared" si="29"/>
        <v>3.0554520230355746</v>
      </c>
      <c r="AM50">
        <f t="shared" si="30"/>
        <v>23.203488676575681</v>
      </c>
      <c r="AN50" s="139">
        <f t="shared" si="37"/>
        <v>3.0866195570857071</v>
      </c>
      <c r="AO50" s="139">
        <f t="shared" si="37"/>
        <v>3.0866942274889704</v>
      </c>
      <c r="AP50" s="139">
        <f t="shared" si="37"/>
        <v>3.0868716515910561</v>
      </c>
      <c r="AQ50" s="139">
        <f t="shared" si="37"/>
        <v>3.0872932215166973</v>
      </c>
      <c r="AR50" s="139">
        <f t="shared" si="37"/>
        <v>3.0882948574326474</v>
      </c>
      <c r="AS50" s="139">
        <f t="shared" si="37"/>
        <v>3.0906744977812992</v>
      </c>
      <c r="AT50" s="139">
        <f t="shared" si="37"/>
        <v>3.0963268052957837</v>
      </c>
      <c r="AU50" s="139">
        <f t="shared" si="32"/>
        <v>3.1097471409390476</v>
      </c>
      <c r="AW50">
        <v>-400</v>
      </c>
      <c r="AX50">
        <f t="shared" si="0"/>
        <v>7.1471190565413623E-3</v>
      </c>
      <c r="AY50">
        <f t="shared" si="1"/>
        <v>0.20218195273142933</v>
      </c>
      <c r="AZ50">
        <f t="shared" si="2"/>
        <v>-0.19503483367488797</v>
      </c>
      <c r="BA50">
        <f t="shared" si="3"/>
        <v>0.60835015935073833</v>
      </c>
      <c r="BB50">
        <f t="shared" si="4"/>
        <v>-0.99912449536458825</v>
      </c>
      <c r="BC50">
        <f t="shared" si="5"/>
        <v>0.3785528158927508</v>
      </c>
      <c r="BD50">
        <f t="shared" si="6"/>
        <v>0.19156958633531759</v>
      </c>
      <c r="BE50">
        <f t="shared" si="36"/>
        <v>6.8666345276839627</v>
      </c>
      <c r="BF50">
        <f t="shared" si="36"/>
        <v>6.8671874312611099</v>
      </c>
      <c r="BG50">
        <f t="shared" si="36"/>
        <v>6.8656158648802927</v>
      </c>
      <c r="BH50">
        <f t="shared" si="36"/>
        <v>6.8700871510929717</v>
      </c>
      <c r="BI50">
        <f t="shared" si="36"/>
        <v>6.8574001419477897</v>
      </c>
      <c r="BJ50">
        <f t="shared" si="36"/>
        <v>6.8936838404569798</v>
      </c>
      <c r="BK50">
        <f t="shared" si="36"/>
        <v>6.792056639712504</v>
      </c>
      <c r="BL50">
        <f t="shared" si="8"/>
        <v>7.0990309520554957</v>
      </c>
    </row>
    <row r="51" spans="1:64" ht="12.95" customHeight="1" x14ac:dyDescent="0.2">
      <c r="A51" s="125" t="s">
        <v>453</v>
      </c>
      <c r="B51" s="71" t="s">
        <v>236</v>
      </c>
      <c r="C51" s="125">
        <v>16382.424000000001</v>
      </c>
      <c r="D51" s="125" t="s">
        <v>370</v>
      </c>
      <c r="E51">
        <f t="shared" si="11"/>
        <v>-8040.6907602690735</v>
      </c>
      <c r="F51" s="127">
        <f t="shared" si="12"/>
        <v>-8041</v>
      </c>
      <c r="G51">
        <f t="shared" si="13"/>
        <v>1.0222304000035365</v>
      </c>
      <c r="I51">
        <f t="shared" si="14"/>
        <v>1.0222304000035365</v>
      </c>
      <c r="O51">
        <f t="shared" ca="1" si="15"/>
        <v>-1.1454052399260419</v>
      </c>
      <c r="P51" s="14">
        <f t="shared" si="16"/>
        <v>0.83517546423541411</v>
      </c>
      <c r="Q51" s="13">
        <f t="shared" si="35"/>
        <v>1363.9240000000009</v>
      </c>
      <c r="R51">
        <f t="shared" si="17"/>
        <v>3.4989548995216391E-2</v>
      </c>
      <c r="S51" s="5">
        <f t="shared" si="18"/>
        <v>0.1</v>
      </c>
      <c r="T51">
        <f t="shared" si="19"/>
        <v>3.4989548995216393E-3</v>
      </c>
      <c r="Z51">
        <f t="shared" si="20"/>
        <v>-8041</v>
      </c>
      <c r="AA51" s="139">
        <f t="shared" si="21"/>
        <v>1.0159048237321104</v>
      </c>
      <c r="AB51" s="139">
        <f t="shared" si="22"/>
        <v>0.84150104050684005</v>
      </c>
      <c r="AC51" s="139">
        <f t="shared" si="23"/>
        <v>0.18705493576812238</v>
      </c>
      <c r="AD51" s="139">
        <f t="shared" si="33"/>
        <v>6.3255762714260477E-3</v>
      </c>
      <c r="AE51" s="139">
        <f t="shared" si="24"/>
        <v>4.0012915165628257E-6</v>
      </c>
      <c r="AF51">
        <f t="shared" si="34"/>
        <v>0.18705493576812238</v>
      </c>
      <c r="AG51" s="165"/>
      <c r="AH51">
        <f t="shared" si="25"/>
        <v>0.18072935949669644</v>
      </c>
      <c r="AI51">
        <f t="shared" si="26"/>
        <v>1.4203976030330212</v>
      </c>
      <c r="AJ51">
        <f t="shared" si="27"/>
        <v>0.88117555881319576</v>
      </c>
      <c r="AK51">
        <f t="shared" si="28"/>
        <v>-3.0343223159269583E-2</v>
      </c>
      <c r="AL51">
        <f t="shared" si="29"/>
        <v>3.0695401604605315</v>
      </c>
      <c r="AM51">
        <f t="shared" si="30"/>
        <v>27.745530765221506</v>
      </c>
      <c r="AN51" s="139">
        <f t="shared" si="37"/>
        <v>3.0956153681863974</v>
      </c>
      <c r="AO51" s="139">
        <f t="shared" si="37"/>
        <v>3.0956779607958018</v>
      </c>
      <c r="AP51" s="139">
        <f t="shared" si="37"/>
        <v>3.0958266197167368</v>
      </c>
      <c r="AQ51" s="139">
        <f t="shared" si="37"/>
        <v>3.096179684103467</v>
      </c>
      <c r="AR51" s="139">
        <f t="shared" si="37"/>
        <v>3.0970181880927479</v>
      </c>
      <c r="AS51" s="139">
        <f t="shared" si="37"/>
        <v>3.0990094536494959</v>
      </c>
      <c r="AT51" s="139">
        <f t="shared" si="37"/>
        <v>3.1037376161283201</v>
      </c>
      <c r="AU51" s="139">
        <f t="shared" si="32"/>
        <v>3.1149612094413559</v>
      </c>
      <c r="AW51">
        <v>-200</v>
      </c>
      <c r="AX51">
        <f t="shared" si="0"/>
        <v>5.7687485526919102E-3</v>
      </c>
      <c r="AY51">
        <f t="shared" si="1"/>
        <v>0.19717193831752902</v>
      </c>
      <c r="AZ51">
        <f t="shared" si="2"/>
        <v>-0.19140318976483711</v>
      </c>
      <c r="BA51">
        <f t="shared" si="3"/>
        <v>0.61706511274890075</v>
      </c>
      <c r="BB51">
        <f t="shared" si="4"/>
        <v>-0.9999432085089317</v>
      </c>
      <c r="BC51">
        <f t="shared" si="5"/>
        <v>0.43105851428618197</v>
      </c>
      <c r="BD51">
        <f t="shared" si="6"/>
        <v>0.21892977348550902</v>
      </c>
      <c r="BE51">
        <f t="shared" si="36"/>
        <v>6.9443577194867645</v>
      </c>
      <c r="BF51">
        <f t="shared" si="36"/>
        <v>6.9447816949338872</v>
      </c>
      <c r="BG51">
        <f t="shared" si="36"/>
        <v>6.94350744968561</v>
      </c>
      <c r="BH51">
        <f t="shared" si="36"/>
        <v>6.9473409748109729</v>
      </c>
      <c r="BI51">
        <f t="shared" si="36"/>
        <v>6.9358421609152492</v>
      </c>
      <c r="BJ51">
        <f t="shared" si="36"/>
        <v>6.97065105773697</v>
      </c>
      <c r="BK51">
        <f t="shared" si="36"/>
        <v>6.8679407874715315</v>
      </c>
      <c r="BL51">
        <f t="shared" si="8"/>
        <v>7.2033123221016711</v>
      </c>
    </row>
    <row r="52" spans="1:64" ht="12.95" customHeight="1" x14ac:dyDescent="0.2">
      <c r="A52" s="125" t="s">
        <v>453</v>
      </c>
      <c r="B52" s="71" t="s">
        <v>236</v>
      </c>
      <c r="C52" s="125">
        <v>16422.083999999999</v>
      </c>
      <c r="D52" s="125" t="s">
        <v>370</v>
      </c>
      <c r="E52">
        <f t="shared" si="11"/>
        <v>-8028.6930269512777</v>
      </c>
      <c r="F52" s="127">
        <f t="shared" si="12"/>
        <v>-8029</v>
      </c>
      <c r="G52">
        <f t="shared" si="13"/>
        <v>1.0147375999986252</v>
      </c>
      <c r="I52">
        <f t="shared" si="14"/>
        <v>1.0147375999986252</v>
      </c>
      <c r="O52">
        <f t="shared" ca="1" si="15"/>
        <v>-1.1438631091164819</v>
      </c>
      <c r="P52" s="14">
        <f t="shared" si="16"/>
        <v>0.83350661444869956</v>
      </c>
      <c r="Q52" s="13">
        <f t="shared" si="35"/>
        <v>1403.5839999999989</v>
      </c>
      <c r="R52">
        <f t="shared" si="17"/>
        <v>3.2844670123397368E-2</v>
      </c>
      <c r="S52" s="5">
        <f t="shared" si="18"/>
        <v>0.1</v>
      </c>
      <c r="T52">
        <f t="shared" si="19"/>
        <v>3.284467012339737E-3</v>
      </c>
      <c r="Z52">
        <f t="shared" si="20"/>
        <v>-8029</v>
      </c>
      <c r="AA52" s="139">
        <f t="shared" si="21"/>
        <v>1.0151231361547142</v>
      </c>
      <c r="AB52" s="139">
        <f t="shared" si="22"/>
        <v>0.83312107829261062</v>
      </c>
      <c r="AC52" s="139">
        <f t="shared" si="23"/>
        <v>0.18123098554992567</v>
      </c>
      <c r="AD52" s="139">
        <f t="shared" si="33"/>
        <v>-3.8553615608893921E-4</v>
      </c>
      <c r="AE52" s="139">
        <f t="shared" si="24"/>
        <v>1.486381276518349E-8</v>
      </c>
      <c r="AF52">
        <f t="shared" si="34"/>
        <v>0.18123098554992567</v>
      </c>
      <c r="AG52" s="165"/>
      <c r="AH52">
        <f t="shared" si="25"/>
        <v>0.18161652170601458</v>
      </c>
      <c r="AI52">
        <f t="shared" si="26"/>
        <v>1.4208507331312679</v>
      </c>
      <c r="AJ52">
        <f t="shared" si="27"/>
        <v>0.8890471191776057</v>
      </c>
      <c r="AK52">
        <f t="shared" si="28"/>
        <v>-2.3227489112626041E-2</v>
      </c>
      <c r="AL52">
        <f t="shared" si="29"/>
        <v>3.086456840221008</v>
      </c>
      <c r="AM52">
        <f t="shared" si="30"/>
        <v>36.264873818059826</v>
      </c>
      <c r="AN52" s="139">
        <f t="shared" si="37"/>
        <v>3.1064137811582127</v>
      </c>
      <c r="AO52" s="139">
        <f t="shared" si="37"/>
        <v>3.1064617775204995</v>
      </c>
      <c r="AP52" s="139">
        <f t="shared" si="37"/>
        <v>3.106575720341231</v>
      </c>
      <c r="AQ52" s="139">
        <f t="shared" si="37"/>
        <v>3.106846217489033</v>
      </c>
      <c r="AR52" s="139">
        <f t="shared" si="37"/>
        <v>3.1074883601888152</v>
      </c>
      <c r="AS52" s="139">
        <f t="shared" si="37"/>
        <v>3.1090127094937254</v>
      </c>
      <c r="AT52" s="139">
        <f t="shared" si="37"/>
        <v>3.1126309866423902</v>
      </c>
      <c r="AU52" s="139">
        <f t="shared" si="32"/>
        <v>3.1212180916441268</v>
      </c>
      <c r="AW52">
        <v>0</v>
      </c>
      <c r="AX52">
        <f t="shared" si="0"/>
        <v>6.2176616161837839E-3</v>
      </c>
      <c r="AY52">
        <f t="shared" si="1"/>
        <v>0.19275155929336396</v>
      </c>
      <c r="AZ52">
        <f t="shared" si="2"/>
        <v>-0.18653389767718018</v>
      </c>
      <c r="BA52">
        <f t="shared" si="3"/>
        <v>0.62715346121562354</v>
      </c>
      <c r="BB52">
        <f t="shared" si="4"/>
        <v>-0.99790230108662803</v>
      </c>
      <c r="BC52">
        <f t="shared" si="5"/>
        <v>0.48518415086048966</v>
      </c>
      <c r="BD52">
        <f t="shared" si="6"/>
        <v>0.24746575780863575</v>
      </c>
      <c r="BE52">
        <f t="shared" si="36"/>
        <v>7.0232686831734394</v>
      </c>
      <c r="BF52">
        <f t="shared" si="36"/>
        <v>7.0235663070654519</v>
      </c>
      <c r="BG52">
        <f t="shared" si="36"/>
        <v>7.0226101950550675</v>
      </c>
      <c r="BH52">
        <f t="shared" si="36"/>
        <v>7.0256846652879039</v>
      </c>
      <c r="BI52">
        <f t="shared" si="36"/>
        <v>7.0158288895745891</v>
      </c>
      <c r="BJ52">
        <f t="shared" si="36"/>
        <v>7.0477464420286715</v>
      </c>
      <c r="BK52">
        <f t="shared" si="36"/>
        <v>6.9474686641037859</v>
      </c>
      <c r="BL52">
        <f t="shared" si="8"/>
        <v>7.3075936921478473</v>
      </c>
    </row>
    <row r="53" spans="1:64" ht="12.95" customHeight="1" x14ac:dyDescent="0.2">
      <c r="A53" s="125" t="s">
        <v>378</v>
      </c>
      <c r="B53" s="71" t="s">
        <v>236</v>
      </c>
      <c r="C53" s="125">
        <v>16428.682000000001</v>
      </c>
      <c r="D53" s="125" t="s">
        <v>370</v>
      </c>
      <c r="E53">
        <f t="shared" si="11"/>
        <v>-8026.6970349081394</v>
      </c>
      <c r="F53" s="127">
        <f t="shared" ref="F53:F84" si="38">+ROUND(2*E53,0)/2-0.5</f>
        <v>-8027</v>
      </c>
      <c r="G53">
        <f t="shared" si="13"/>
        <v>1.0014888000005158</v>
      </c>
      <c r="I53">
        <f t="shared" ref="I53:I84" si="39">G53</f>
        <v>1.0014888000005158</v>
      </c>
      <c r="O53">
        <f t="shared" ca="1" si="15"/>
        <v>-1.1436060873148888</v>
      </c>
      <c r="P53" s="14">
        <f t="shared" si="16"/>
        <v>0.83322867918996679</v>
      </c>
      <c r="Q53" s="13">
        <f t="shared" si="35"/>
        <v>1410.1820000000007</v>
      </c>
      <c r="R53">
        <f t="shared" si="17"/>
        <v>2.8311468255180536E-2</v>
      </c>
      <c r="S53" s="5">
        <f t="shared" ref="S53:S84" si="40">S$16</f>
        <v>0.1</v>
      </c>
      <c r="T53">
        <f t="shared" si="19"/>
        <v>2.8311468255180538E-3</v>
      </c>
      <c r="Z53">
        <f t="shared" si="20"/>
        <v>-8027</v>
      </c>
      <c r="AA53" s="139">
        <f t="shared" si="21"/>
        <v>1.0149910299495315</v>
      </c>
      <c r="AB53" s="139">
        <f t="shared" si="22"/>
        <v>0.81972644924095117</v>
      </c>
      <c r="AC53" s="139">
        <f t="shared" si="23"/>
        <v>0.16826012081054897</v>
      </c>
      <c r="AD53" s="139">
        <f t="shared" si="33"/>
        <v>-1.3502229949015732E-2</v>
      </c>
      <c r="AE53" s="139">
        <f t="shared" si="24"/>
        <v>1.8231021359609738E-5</v>
      </c>
      <c r="AF53">
        <f t="shared" si="34"/>
        <v>0.16826012081054897</v>
      </c>
      <c r="AG53" s="165"/>
      <c r="AH53">
        <f t="shared" si="25"/>
        <v>0.18176235075956462</v>
      </c>
      <c r="AI53">
        <f t="shared" si="26"/>
        <v>1.4209145704696642</v>
      </c>
      <c r="AJ53">
        <f t="shared" si="27"/>
        <v>0.89033481466913544</v>
      </c>
      <c r="AK53">
        <f t="shared" si="28"/>
        <v>-2.2040421818579608E-2</v>
      </c>
      <c r="AL53">
        <f t="shared" si="29"/>
        <v>3.089277261785222</v>
      </c>
      <c r="AM53">
        <f t="shared" si="30"/>
        <v>38.220947223796244</v>
      </c>
      <c r="AN53" s="139">
        <f t="shared" ref="AN53:AT68" si="41">$AU53+$AB$7*SIN(AO53)</f>
        <v>3.1082138238096131</v>
      </c>
      <c r="AO53" s="139">
        <f t="shared" si="41"/>
        <v>3.1082593782577943</v>
      </c>
      <c r="AP53" s="139">
        <f t="shared" si="41"/>
        <v>3.1083675173664007</v>
      </c>
      <c r="AQ53" s="139">
        <f t="shared" si="41"/>
        <v>3.1086242210798551</v>
      </c>
      <c r="AR53" s="139">
        <f t="shared" si="41"/>
        <v>3.1092335830359832</v>
      </c>
      <c r="AS53" s="139">
        <f t="shared" si="41"/>
        <v>3.1106800356022304</v>
      </c>
      <c r="AT53" s="139">
        <f t="shared" si="41"/>
        <v>3.1141132505324145</v>
      </c>
      <c r="AU53" s="139">
        <f t="shared" si="32"/>
        <v>3.1222609053445884</v>
      </c>
      <c r="AW53">
        <v>200</v>
      </c>
      <c r="AX53">
        <f t="shared" si="0"/>
        <v>8.5315404373465242E-3</v>
      </c>
      <c r="AY53">
        <f t="shared" si="1"/>
        <v>0.18892081565893412</v>
      </c>
      <c r="AZ53">
        <f t="shared" si="2"/>
        <v>-0.1803892752215876</v>
      </c>
      <c r="BA53">
        <f t="shared" si="3"/>
        <v>0.63874484407695675</v>
      </c>
      <c r="BB53">
        <f t="shared" si="4"/>
        <v>-0.99271198075912404</v>
      </c>
      <c r="BC53">
        <f t="shared" si="5"/>
        <v>0.54120564250441805</v>
      </c>
      <c r="BD53">
        <f t="shared" si="6"/>
        <v>0.2774072386328324</v>
      </c>
      <c r="BE53">
        <f t="shared" si="36"/>
        <v>7.1035456486486437</v>
      </c>
      <c r="BF53">
        <f t="shared" si="36"/>
        <v>7.1037344491938166</v>
      </c>
      <c r="BG53">
        <f t="shared" si="36"/>
        <v>7.1030777110001768</v>
      </c>
      <c r="BH53">
        <f t="shared" si="36"/>
        <v>7.1053641579761884</v>
      </c>
      <c r="BI53">
        <f t="shared" si="36"/>
        <v>7.0974278739438574</v>
      </c>
      <c r="BJ53">
        <f t="shared" si="36"/>
        <v>7.1252729966496915</v>
      </c>
      <c r="BK53">
        <f t="shared" si="36"/>
        <v>7.030909210200079</v>
      </c>
      <c r="BL53">
        <f t="shared" si="8"/>
        <v>7.4118750621940226</v>
      </c>
    </row>
    <row r="54" spans="1:64" ht="12.95" customHeight="1" x14ac:dyDescent="0.2">
      <c r="A54" s="125" t="s">
        <v>378</v>
      </c>
      <c r="B54" s="71" t="s">
        <v>236</v>
      </c>
      <c r="C54" s="125">
        <v>16438.624</v>
      </c>
      <c r="D54" s="125" t="s">
        <v>370</v>
      </c>
      <c r="E54">
        <f t="shared" si="11"/>
        <v>-8023.6894336815758</v>
      </c>
      <c r="F54" s="127">
        <f t="shared" si="38"/>
        <v>-8024</v>
      </c>
      <c r="G54">
        <f t="shared" si="13"/>
        <v>1.0266155999997864</v>
      </c>
      <c r="I54">
        <f t="shared" si="39"/>
        <v>1.0266155999997864</v>
      </c>
      <c r="O54">
        <f t="shared" ca="1" si="15"/>
        <v>-1.1432205546124987</v>
      </c>
      <c r="P54" s="14">
        <f t="shared" si="16"/>
        <v>0.83281188685850327</v>
      </c>
      <c r="Q54" s="13">
        <f t="shared" si="35"/>
        <v>1420.1239999999998</v>
      </c>
      <c r="R54">
        <f t="shared" si="17"/>
        <v>3.7559879227348741E-2</v>
      </c>
      <c r="S54" s="5">
        <f t="shared" si="40"/>
        <v>0.1</v>
      </c>
      <c r="T54">
        <f t="shared" si="19"/>
        <v>3.7559879227348743E-3</v>
      </c>
      <c r="Z54">
        <f t="shared" si="20"/>
        <v>-8024</v>
      </c>
      <c r="AA54" s="139">
        <f t="shared" si="21"/>
        <v>1.0147918882546159</v>
      </c>
      <c r="AB54" s="139">
        <f t="shared" si="22"/>
        <v>0.84463559860367377</v>
      </c>
      <c r="AC54" s="139">
        <f t="shared" si="23"/>
        <v>0.19380371314128308</v>
      </c>
      <c r="AD54" s="139">
        <f t="shared" si="33"/>
        <v>1.1823711745170495E-2</v>
      </c>
      <c r="AE54" s="139">
        <f t="shared" si="24"/>
        <v>1.3980015943288273E-5</v>
      </c>
      <c r="AF54">
        <f t="shared" si="34"/>
        <v>0.19380371314128308</v>
      </c>
      <c r="AG54" s="165"/>
      <c r="AH54">
        <f t="shared" si="25"/>
        <v>0.18198000139611253</v>
      </c>
      <c r="AI54">
        <f t="shared" si="26"/>
        <v>1.4210040574747618</v>
      </c>
      <c r="AJ54">
        <f t="shared" si="27"/>
        <v>0.89225327965155421</v>
      </c>
      <c r="AK54">
        <f t="shared" si="28"/>
        <v>-2.0259304464624674E-2</v>
      </c>
      <c r="AL54">
        <f t="shared" si="29"/>
        <v>3.093508346922655</v>
      </c>
      <c r="AM54">
        <f t="shared" si="30"/>
        <v>41.585597748152885</v>
      </c>
      <c r="AN54" s="139">
        <f t="shared" si="41"/>
        <v>3.1109140304164993</v>
      </c>
      <c r="AO54" s="139">
        <f t="shared" si="41"/>
        <v>3.1109559177134396</v>
      </c>
      <c r="AP54" s="139">
        <f t="shared" si="41"/>
        <v>3.1110553430298293</v>
      </c>
      <c r="AQ54" s="139">
        <f t="shared" si="41"/>
        <v>3.1112913416187431</v>
      </c>
      <c r="AR54" s="139">
        <f t="shared" si="41"/>
        <v>3.1118515074433772</v>
      </c>
      <c r="AS54" s="139">
        <f t="shared" si="41"/>
        <v>3.1131810789814915</v>
      </c>
      <c r="AT54" s="139">
        <f t="shared" si="41"/>
        <v>3.1163366628310807</v>
      </c>
      <c r="AU54" s="139">
        <f t="shared" si="32"/>
        <v>3.1238251258952809</v>
      </c>
      <c r="AW54">
        <v>400</v>
      </c>
      <c r="AX54">
        <f t="shared" si="0"/>
        <v>1.2750572733626009E-2</v>
      </c>
      <c r="AY54">
        <f t="shared" si="1"/>
        <v>0.18567970741423953</v>
      </c>
      <c r="AZ54">
        <f t="shared" si="2"/>
        <v>-0.17292913468061352</v>
      </c>
      <c r="BA54">
        <f t="shared" si="3"/>
        <v>0.65199484816927766</v>
      </c>
      <c r="BB54">
        <f t="shared" si="4"/>
        <v>-0.98401542999422775</v>
      </c>
      <c r="BC54">
        <f t="shared" si="5"/>
        <v>0.59943912289660739</v>
      </c>
      <c r="BD54">
        <f t="shared" si="6"/>
        <v>0.30902900284264456</v>
      </c>
      <c r="BE54">
        <f t="shared" si="36"/>
        <v>7.1853872037087685</v>
      </c>
      <c r="BF54">
        <f t="shared" si="36"/>
        <v>7.1854932444030881</v>
      </c>
      <c r="BG54">
        <f t="shared" si="36"/>
        <v>7.185087436415734</v>
      </c>
      <c r="BH54">
        <f t="shared" si="36"/>
        <v>7.1866415559952239</v>
      </c>
      <c r="BI54">
        <f t="shared" si="36"/>
        <v>7.1807062094704142</v>
      </c>
      <c r="BJ54">
        <f t="shared" si="36"/>
        <v>7.2036205964719429</v>
      </c>
      <c r="BK54">
        <f t="shared" si="36"/>
        <v>7.1184888561640891</v>
      </c>
      <c r="BL54">
        <f t="shared" si="8"/>
        <v>7.5161564322401979</v>
      </c>
    </row>
    <row r="55" spans="1:64" ht="12.95" customHeight="1" x14ac:dyDescent="0.2">
      <c r="A55" s="125" t="s">
        <v>378</v>
      </c>
      <c r="B55" s="71" t="s">
        <v>236</v>
      </c>
      <c r="C55" s="125">
        <v>16471.681</v>
      </c>
      <c r="D55" s="125" t="s">
        <v>370</v>
      </c>
      <c r="E55">
        <f t="shared" si="11"/>
        <v>-8013.6892049804565</v>
      </c>
      <c r="F55" s="127">
        <f t="shared" si="38"/>
        <v>-8014</v>
      </c>
      <c r="G55">
        <f t="shared" si="13"/>
        <v>1.0273716000010609</v>
      </c>
      <c r="I55">
        <f t="shared" si="39"/>
        <v>1.0273716000010609</v>
      </c>
      <c r="O55">
        <f t="shared" ca="1" si="15"/>
        <v>-1.1419354456045321</v>
      </c>
      <c r="P55" s="14">
        <f t="shared" si="16"/>
        <v>0.83142353724446671</v>
      </c>
      <c r="Q55" s="13">
        <f t="shared" si="35"/>
        <v>1453.1810000000005</v>
      </c>
      <c r="R55">
        <f t="shared" si="17"/>
        <v>3.8395643298062158E-2</v>
      </c>
      <c r="S55" s="5">
        <f t="shared" si="40"/>
        <v>0.1</v>
      </c>
      <c r="T55">
        <f t="shared" si="19"/>
        <v>3.8395643298062159E-3</v>
      </c>
      <c r="Z55">
        <f t="shared" si="20"/>
        <v>-8014</v>
      </c>
      <c r="AA55" s="139">
        <f t="shared" si="21"/>
        <v>1.0141195333047459</v>
      </c>
      <c r="AB55" s="139">
        <f t="shared" si="22"/>
        <v>0.84467560394078167</v>
      </c>
      <c r="AC55" s="139">
        <f t="shared" si="23"/>
        <v>0.19594806275659415</v>
      </c>
      <c r="AD55" s="139">
        <f t="shared" si="33"/>
        <v>1.3252066696314957E-2</v>
      </c>
      <c r="AE55" s="139">
        <f t="shared" si="24"/>
        <v>1.7561727172358E-5</v>
      </c>
      <c r="AF55">
        <f t="shared" si="34"/>
        <v>0.19594806275659415</v>
      </c>
      <c r="AG55" s="165"/>
      <c r="AH55">
        <f t="shared" si="25"/>
        <v>0.18269599606027917</v>
      </c>
      <c r="AI55">
        <f t="shared" si="26"/>
        <v>1.4212479553523942</v>
      </c>
      <c r="AJ55">
        <f t="shared" si="27"/>
        <v>0.89853409900255687</v>
      </c>
      <c r="AK55">
        <f t="shared" si="28"/>
        <v>-1.4318377667536861E-2</v>
      </c>
      <c r="AL55">
        <f t="shared" si="29"/>
        <v>3.1076153557088726</v>
      </c>
      <c r="AM55">
        <f t="shared" si="30"/>
        <v>58.857169685610152</v>
      </c>
      <c r="AN55" s="139">
        <f t="shared" si="41"/>
        <v>3.1199157873665526</v>
      </c>
      <c r="AO55" s="139">
        <f t="shared" si="41"/>
        <v>3.1199454187432649</v>
      </c>
      <c r="AP55" s="139">
        <f t="shared" si="41"/>
        <v>3.1200157364537886</v>
      </c>
      <c r="AQ55" s="139">
        <f t="shared" si="41"/>
        <v>3.1201826057769932</v>
      </c>
      <c r="AR55" s="139">
        <f t="shared" si="41"/>
        <v>3.1205785971085143</v>
      </c>
      <c r="AS55" s="139">
        <f t="shared" si="41"/>
        <v>3.121518296207336</v>
      </c>
      <c r="AT55" s="139">
        <f t="shared" si="41"/>
        <v>3.1237481604298583</v>
      </c>
      <c r="AU55" s="139">
        <f t="shared" si="32"/>
        <v>3.1290391943975902</v>
      </c>
      <c r="AW55">
        <v>600</v>
      </c>
      <c r="AX55">
        <f t="shared" si="0"/>
        <v>1.8917532749013422E-2</v>
      </c>
      <c r="AY55">
        <f t="shared" si="1"/>
        <v>0.18302823455928016</v>
      </c>
      <c r="AZ55">
        <f t="shared" si="2"/>
        <v>-0.16411070181026674</v>
      </c>
      <c r="BA55">
        <f t="shared" si="3"/>
        <v>0.66708983392784571</v>
      </c>
      <c r="BB55">
        <f t="shared" si="4"/>
        <v>-0.97137382792895732</v>
      </c>
      <c r="BC55">
        <f t="shared" si="5"/>
        <v>0.66025005398632408</v>
      </c>
      <c r="BD55">
        <f t="shared" si="6"/>
        <v>0.34266456908416359</v>
      </c>
      <c r="BE55">
        <f t="shared" si="36"/>
        <v>7.2690156676546929</v>
      </c>
      <c r="BF55">
        <f t="shared" si="36"/>
        <v>7.2690667240832214</v>
      </c>
      <c r="BG55">
        <f t="shared" si="36"/>
        <v>7.2688473679139474</v>
      </c>
      <c r="BH55">
        <f t="shared" si="36"/>
        <v>7.2697903134276753</v>
      </c>
      <c r="BI55">
        <f t="shared" si="36"/>
        <v>7.2657463434695053</v>
      </c>
      <c r="BJ55">
        <f t="shared" si="36"/>
        <v>7.2832679513093401</v>
      </c>
      <c r="BK55">
        <f t="shared" si="36"/>
        <v>7.2103890621019566</v>
      </c>
      <c r="BL55">
        <f t="shared" si="8"/>
        <v>7.6204378022863732</v>
      </c>
    </row>
    <row r="56" spans="1:64" ht="12.95" customHeight="1" x14ac:dyDescent="0.2">
      <c r="A56" s="125" t="s">
        <v>378</v>
      </c>
      <c r="B56" s="71" t="s">
        <v>236</v>
      </c>
      <c r="C56" s="125">
        <v>16517.923999999999</v>
      </c>
      <c r="D56" s="125" t="s">
        <v>370</v>
      </c>
      <c r="E56">
        <f t="shared" si="11"/>
        <v>-7999.7000173401429</v>
      </c>
      <c r="F56" s="127">
        <f t="shared" si="38"/>
        <v>-8000</v>
      </c>
      <c r="G56">
        <f t="shared" si="13"/>
        <v>0.99163000000044121</v>
      </c>
      <c r="I56">
        <f t="shared" si="39"/>
        <v>0.99163000000044121</v>
      </c>
      <c r="O56">
        <f t="shared" ca="1" si="15"/>
        <v>-1.1401362929933787</v>
      </c>
      <c r="P56" s="14">
        <f t="shared" si="16"/>
        <v>0.82948232425345247</v>
      </c>
      <c r="Q56" s="13">
        <f t="shared" si="35"/>
        <v>1499.4239999999991</v>
      </c>
      <c r="R56">
        <f t="shared" si="17"/>
        <v>2.6291868750150601E-2</v>
      </c>
      <c r="S56" s="5">
        <f t="shared" si="40"/>
        <v>0.1</v>
      </c>
      <c r="T56">
        <f t="shared" si="19"/>
        <v>2.6291868750150603E-3</v>
      </c>
      <c r="Z56">
        <f t="shared" si="20"/>
        <v>-8000</v>
      </c>
      <c r="AA56" s="139">
        <f t="shared" si="21"/>
        <v>1.0131559804862578</v>
      </c>
      <c r="AB56" s="139">
        <f t="shared" si="22"/>
        <v>0.80795634376763603</v>
      </c>
      <c r="AC56" s="139">
        <f t="shared" si="23"/>
        <v>0.16214767574698874</v>
      </c>
      <c r="AD56" s="139">
        <f t="shared" si="33"/>
        <v>-2.1525980485816554E-2</v>
      </c>
      <c r="AE56" s="139">
        <f t="shared" si="24"/>
        <v>4.6336783587575507E-5</v>
      </c>
      <c r="AF56">
        <f t="shared" si="34"/>
        <v>0.16214767574698874</v>
      </c>
      <c r="AG56" s="165"/>
      <c r="AH56">
        <f t="shared" si="25"/>
        <v>0.18367365623280521</v>
      </c>
      <c r="AI56">
        <f t="shared" si="26"/>
        <v>1.4214486076338388</v>
      </c>
      <c r="AJ56">
        <f t="shared" si="27"/>
        <v>0.90702921451829377</v>
      </c>
      <c r="AK56">
        <f t="shared" si="28"/>
        <v>-5.993909500600858E-3</v>
      </c>
      <c r="AL56">
        <f t="shared" si="29"/>
        <v>3.1273714524467535</v>
      </c>
      <c r="AM56">
        <f t="shared" si="30"/>
        <v>140.63272663656454</v>
      </c>
      <c r="AN56" s="139">
        <f t="shared" si="41"/>
        <v>3.1325202261877378</v>
      </c>
      <c r="AO56" s="139">
        <f t="shared" si="41"/>
        <v>3.132532639772649</v>
      </c>
      <c r="AP56" s="139">
        <f t="shared" si="41"/>
        <v>3.1325620925629032</v>
      </c>
      <c r="AQ56" s="139">
        <f t="shared" si="41"/>
        <v>3.1326319729779057</v>
      </c>
      <c r="AR56" s="139">
        <f t="shared" si="41"/>
        <v>3.1327977727958745</v>
      </c>
      <c r="AS56" s="139">
        <f t="shared" si="41"/>
        <v>3.1331911521514932</v>
      </c>
      <c r="AT56" s="139">
        <f t="shared" si="41"/>
        <v>3.1341244853441701</v>
      </c>
      <c r="AU56" s="139">
        <f t="shared" si="32"/>
        <v>3.1363388903008222</v>
      </c>
      <c r="AW56">
        <v>800</v>
      </c>
      <c r="AX56">
        <f t="shared" si="0"/>
        <v>2.7077617649226532E-2</v>
      </c>
      <c r="AY56">
        <f t="shared" si="1"/>
        <v>0.18096639709405604</v>
      </c>
      <c r="AZ56">
        <f t="shared" si="2"/>
        <v>-0.15388877944482951</v>
      </c>
      <c r="BA56">
        <f t="shared" si="3"/>
        <v>0.68425265627633469</v>
      </c>
      <c r="BB56">
        <f t="shared" si="4"/>
        <v>-0.95424748972409834</v>
      </c>
      <c r="BC56">
        <f t="shared" si="5"/>
        <v>0.72406427380929439</v>
      </c>
      <c r="BD56">
        <f t="shared" si="6"/>
        <v>0.37872467905484836</v>
      </c>
      <c r="BE56">
        <f t="shared" si="36"/>
        <v>7.3546806309370449</v>
      </c>
      <c r="BF56">
        <f t="shared" si="36"/>
        <v>7.3547006032796176</v>
      </c>
      <c r="BG56">
        <f t="shared" si="36"/>
        <v>7.3546016450425862</v>
      </c>
      <c r="BH56">
        <f t="shared" si="36"/>
        <v>7.3550921357788903</v>
      </c>
      <c r="BI56">
        <f t="shared" si="36"/>
        <v>7.3526653054889719</v>
      </c>
      <c r="BJ56">
        <f t="shared" si="36"/>
        <v>7.3647802883085225</v>
      </c>
      <c r="BK56">
        <f t="shared" si="36"/>
        <v>7.3067443463030646</v>
      </c>
      <c r="BL56">
        <f t="shared" si="8"/>
        <v>7.7247191723325495</v>
      </c>
    </row>
    <row r="57" spans="1:64" ht="12.95" customHeight="1" x14ac:dyDescent="0.2">
      <c r="A57" s="125" t="s">
        <v>453</v>
      </c>
      <c r="B57" s="71" t="s">
        <v>236</v>
      </c>
      <c r="C57" s="125">
        <v>16564.223000000002</v>
      </c>
      <c r="D57" s="125" t="s">
        <v>370</v>
      </c>
      <c r="E57">
        <f t="shared" si="11"/>
        <v>-7985.6938888761824</v>
      </c>
      <c r="F57" s="127">
        <f t="shared" si="38"/>
        <v>-7986</v>
      </c>
      <c r="G57">
        <f t="shared" si="13"/>
        <v>1.0118884000039543</v>
      </c>
      <c r="I57">
        <f t="shared" si="39"/>
        <v>1.0118884000039543</v>
      </c>
      <c r="O57">
        <f t="shared" ca="1" si="15"/>
        <v>-1.1383371403822253</v>
      </c>
      <c r="P57" s="14">
        <f t="shared" si="16"/>
        <v>0.82754400047584775</v>
      </c>
      <c r="Q57" s="13">
        <f t="shared" si="35"/>
        <v>1545.7230000000018</v>
      </c>
      <c r="R57">
        <f t="shared" si="17"/>
        <v>3.3982857637378169E-2</v>
      </c>
      <c r="S57" s="5">
        <f t="shared" si="40"/>
        <v>0.1</v>
      </c>
      <c r="T57">
        <f t="shared" si="19"/>
        <v>3.3982857637378169E-3</v>
      </c>
      <c r="Z57">
        <f t="shared" si="20"/>
        <v>-7986</v>
      </c>
      <c r="AA57" s="139">
        <f t="shared" si="21"/>
        <v>1.0121662125084567</v>
      </c>
      <c r="AB57" s="139">
        <f t="shared" si="22"/>
        <v>0.82726618797134532</v>
      </c>
      <c r="AC57" s="139">
        <f t="shared" si="23"/>
        <v>0.18434439952810655</v>
      </c>
      <c r="AD57" s="139">
        <f t="shared" si="33"/>
        <v>-2.7781250450242823E-4</v>
      </c>
      <c r="AE57" s="139">
        <f t="shared" si="24"/>
        <v>7.7179787657911714E-9</v>
      </c>
      <c r="AF57">
        <f t="shared" si="34"/>
        <v>0.18434439952810655</v>
      </c>
      <c r="AG57" s="165"/>
      <c r="AH57">
        <f t="shared" si="25"/>
        <v>0.18462221203260898</v>
      </c>
      <c r="AI57">
        <f t="shared" si="26"/>
        <v>1.4214847648741773</v>
      </c>
      <c r="AJ57">
        <f t="shared" si="27"/>
        <v>0.91517163498967957</v>
      </c>
      <c r="AK57">
        <f t="shared" si="28"/>
        <v>2.3342678857557445E-3</v>
      </c>
      <c r="AL57">
        <f t="shared" si="29"/>
        <v>-3.136054507930881</v>
      </c>
      <c r="AM57">
        <f t="shared" si="30"/>
        <v>-361.13078480268541</v>
      </c>
      <c r="AN57" s="139">
        <f t="shared" si="41"/>
        <v>3.1451256883813898</v>
      </c>
      <c r="AO57" s="139">
        <f t="shared" si="41"/>
        <v>3.1451208533755817</v>
      </c>
      <c r="AP57" s="139">
        <f t="shared" si="41"/>
        <v>3.1451093821147924</v>
      </c>
      <c r="AQ57" s="139">
        <f t="shared" si="41"/>
        <v>3.1450821660533492</v>
      </c>
      <c r="AR57" s="139">
        <f t="shared" si="41"/>
        <v>3.1450175947829462</v>
      </c>
      <c r="AS57" s="139">
        <f t="shared" si="41"/>
        <v>3.1448643967374212</v>
      </c>
      <c r="AT57" s="139">
        <f t="shared" si="41"/>
        <v>3.1445009282537666</v>
      </c>
      <c r="AU57" s="139">
        <f t="shared" si="32"/>
        <v>3.1436385862040543</v>
      </c>
      <c r="AW57">
        <v>1000</v>
      </c>
      <c r="AX57">
        <f t="shared" si="0"/>
        <v>3.7277936482171009E-2</v>
      </c>
      <c r="AY57">
        <f t="shared" si="1"/>
        <v>0.17949419501856714</v>
      </c>
      <c r="AZ57">
        <f t="shared" si="2"/>
        <v>-0.14221625853639613</v>
      </c>
      <c r="BA57">
        <f t="shared" si="3"/>
        <v>0.70374937383021985</v>
      </c>
      <c r="BB57">
        <f t="shared" si="4"/>
        <v>-0.93197220493846222</v>
      </c>
      <c r="BC57">
        <f t="shared" si="5"/>
        <v>0.79138178695830108</v>
      </c>
      <c r="BD57">
        <f t="shared" si="6"/>
        <v>0.41772304749996303</v>
      </c>
      <c r="BE57">
        <f t="shared" si="36"/>
        <v>7.4426630609506503</v>
      </c>
      <c r="BF57">
        <f t="shared" si="36"/>
        <v>7.4426688103018703</v>
      </c>
      <c r="BG57">
        <f t="shared" si="36"/>
        <v>7.4426346944357116</v>
      </c>
      <c r="BH57">
        <f t="shared" si="36"/>
        <v>7.4428371724090105</v>
      </c>
      <c r="BI57">
        <f t="shared" si="36"/>
        <v>7.4416368368186605</v>
      </c>
      <c r="BJ57">
        <f t="shared" si="36"/>
        <v>7.4488016747928292</v>
      </c>
      <c r="BK57">
        <f t="shared" si="36"/>
        <v>7.4076408237320486</v>
      </c>
      <c r="BL57">
        <f t="shared" si="8"/>
        <v>7.8290005423787248</v>
      </c>
    </row>
    <row r="58" spans="1:64" ht="12.95" customHeight="1" x14ac:dyDescent="0.2">
      <c r="A58" s="125" t="s">
        <v>378</v>
      </c>
      <c r="B58" s="71" t="s">
        <v>236</v>
      </c>
      <c r="C58" s="125">
        <v>16587.400000000001</v>
      </c>
      <c r="D58" s="125" t="s">
        <v>370</v>
      </c>
      <c r="E58">
        <f t="shared" si="11"/>
        <v>-7978.6825054897336</v>
      </c>
      <c r="F58" s="127">
        <f t="shared" si="38"/>
        <v>-7979</v>
      </c>
      <c r="G58">
        <f t="shared" si="13"/>
        <v>1.0495176000040374</v>
      </c>
      <c r="I58">
        <f t="shared" si="39"/>
        <v>1.0495176000040374</v>
      </c>
      <c r="O58">
        <f t="shared" ca="1" si="15"/>
        <v>-1.1374375640766488</v>
      </c>
      <c r="P58" s="14">
        <f t="shared" si="16"/>
        <v>0.82657592204207408</v>
      </c>
      <c r="Q58" s="13">
        <f t="shared" si="35"/>
        <v>1568.9000000000015</v>
      </c>
      <c r="R58">
        <f t="shared" si="17"/>
        <v>4.970299177249575E-2</v>
      </c>
      <c r="S58" s="5">
        <f t="shared" si="40"/>
        <v>0.1</v>
      </c>
      <c r="T58">
        <f t="shared" si="19"/>
        <v>4.9702991772495753E-3</v>
      </c>
      <c r="Z58">
        <f t="shared" si="20"/>
        <v>-7979</v>
      </c>
      <c r="AA58" s="139">
        <f t="shared" si="21"/>
        <v>1.0116614159250741</v>
      </c>
      <c r="AB58" s="139">
        <f t="shared" si="22"/>
        <v>0.86443210612103738</v>
      </c>
      <c r="AC58" s="139">
        <f t="shared" si="23"/>
        <v>0.22294167796196329</v>
      </c>
      <c r="AD58" s="139">
        <f t="shared" si="33"/>
        <v>3.7856184078963295E-2</v>
      </c>
      <c r="AE58" s="139">
        <f t="shared" si="24"/>
        <v>1.4330906730203541E-4</v>
      </c>
      <c r="AF58">
        <f t="shared" si="34"/>
        <v>0.22294167796196329</v>
      </c>
      <c r="AG58" s="165"/>
      <c r="AH58">
        <f t="shared" si="25"/>
        <v>0.18508549388299994</v>
      </c>
      <c r="AI58">
        <f t="shared" si="26"/>
        <v>1.4214411347315483</v>
      </c>
      <c r="AJ58">
        <f t="shared" si="27"/>
        <v>0.91910897498209632</v>
      </c>
      <c r="AK58">
        <f t="shared" si="28"/>
        <v>6.4981369474581717E-3</v>
      </c>
      <c r="AL58">
        <f t="shared" si="29"/>
        <v>-3.1261750269562856</v>
      </c>
      <c r="AM58">
        <f t="shared" si="30"/>
        <v>-129.71908259178136</v>
      </c>
      <c r="AN58" s="139">
        <f t="shared" si="41"/>
        <v>3.1514283588906684</v>
      </c>
      <c r="AO58" s="139">
        <f t="shared" si="41"/>
        <v>3.1514149014136277</v>
      </c>
      <c r="AP58" s="139">
        <f t="shared" si="41"/>
        <v>3.1513829716290691</v>
      </c>
      <c r="AQ58" s="139">
        <f t="shared" si="41"/>
        <v>3.1513072136989435</v>
      </c>
      <c r="AR58" s="139">
        <f t="shared" si="41"/>
        <v>3.1511274675165408</v>
      </c>
      <c r="AS58" s="139">
        <f t="shared" si="41"/>
        <v>3.1507009960242147</v>
      </c>
      <c r="AT58" s="139">
        <f t="shared" si="41"/>
        <v>3.1496891427238474</v>
      </c>
      <c r="AU58" s="139">
        <f t="shared" si="32"/>
        <v>3.1472884341556706</v>
      </c>
      <c r="AW58">
        <v>1200</v>
      </c>
      <c r="AX58">
        <f t="shared" si="0"/>
        <v>4.95665458428797E-2</v>
      </c>
      <c r="AY58">
        <f t="shared" si="1"/>
        <v>0.17861162833281349</v>
      </c>
      <c r="AZ58">
        <f t="shared" si="2"/>
        <v>-0.12904508248993379</v>
      </c>
      <c r="BA58">
        <f t="shared" si="3"/>
        <v>0.72589698682670933</v>
      </c>
      <c r="BB58">
        <f t="shared" si="4"/>
        <v>-0.90372961900324589</v>
      </c>
      <c r="BC58">
        <f t="shared" si="5"/>
        <v>0.86279435620308609</v>
      </c>
      <c r="BD58">
        <f t="shared" si="6"/>
        <v>0.46031315996875666</v>
      </c>
      <c r="BE58">
        <f t="shared" si="36"/>
        <v>7.5332804473699131</v>
      </c>
      <c r="BF58">
        <f t="shared" si="36"/>
        <v>7.5332814184102643</v>
      </c>
      <c r="BG58">
        <f t="shared" si="36"/>
        <v>7.5332741101361496</v>
      </c>
      <c r="BH58">
        <f t="shared" si="36"/>
        <v>7.5333291178457875</v>
      </c>
      <c r="BI58">
        <f t="shared" si="36"/>
        <v>7.5329153108803917</v>
      </c>
      <c r="BJ58">
        <f t="shared" si="36"/>
        <v>7.5360410169443721</v>
      </c>
      <c r="BK58">
        <f t="shared" si="36"/>
        <v>7.5131152704109896</v>
      </c>
      <c r="BL58">
        <f t="shared" si="8"/>
        <v>7.933281912424901</v>
      </c>
    </row>
    <row r="59" spans="1:64" ht="12.95" customHeight="1" x14ac:dyDescent="0.2">
      <c r="A59" s="125" t="s">
        <v>453</v>
      </c>
      <c r="B59" s="71" t="s">
        <v>236</v>
      </c>
      <c r="C59" s="125">
        <v>16620.413</v>
      </c>
      <c r="D59" s="125" t="s">
        <v>370</v>
      </c>
      <c r="E59">
        <f t="shared" si="11"/>
        <v>-7968.6955874357654</v>
      </c>
      <c r="F59" s="127">
        <f t="shared" si="38"/>
        <v>-7969</v>
      </c>
      <c r="G59">
        <f t="shared" si="13"/>
        <v>1.0062735999999859</v>
      </c>
      <c r="I59">
        <f t="shared" si="39"/>
        <v>1.0062735999999859</v>
      </c>
      <c r="O59">
        <f t="shared" ca="1" si="15"/>
        <v>-1.1361524550686819</v>
      </c>
      <c r="P59" s="14">
        <f t="shared" si="16"/>
        <v>0.82519420582617209</v>
      </c>
      <c r="Q59" s="13">
        <f t="shared" si="35"/>
        <v>1601.9130000000005</v>
      </c>
      <c r="R59">
        <f t="shared" si="17"/>
        <v>3.2789746994355433E-2</v>
      </c>
      <c r="S59" s="5">
        <f t="shared" si="40"/>
        <v>0.1</v>
      </c>
      <c r="T59">
        <f t="shared" si="19"/>
        <v>3.2789746994355434E-3</v>
      </c>
      <c r="Z59">
        <f t="shared" si="20"/>
        <v>-7969</v>
      </c>
      <c r="AA59" s="139">
        <f t="shared" si="21"/>
        <v>1.010928735103066</v>
      </c>
      <c r="AB59" s="139">
        <f t="shared" si="22"/>
        <v>0.82053907072309196</v>
      </c>
      <c r="AC59" s="139">
        <f t="shared" si="23"/>
        <v>0.1810793941738138</v>
      </c>
      <c r="AD59" s="139">
        <f t="shared" si="33"/>
        <v>-4.6551351030801325E-3</v>
      </c>
      <c r="AE59" s="139">
        <f t="shared" si="24"/>
        <v>2.1670282827928877E-6</v>
      </c>
      <c r="AF59">
        <f t="shared" si="34"/>
        <v>0.1810793941738138</v>
      </c>
      <c r="AG59" s="165"/>
      <c r="AH59">
        <f t="shared" si="25"/>
        <v>0.18573452927689388</v>
      </c>
      <c r="AI59">
        <f t="shared" si="26"/>
        <v>1.4213074736086222</v>
      </c>
      <c r="AJ59">
        <f t="shared" si="27"/>
        <v>0.92457740141767075</v>
      </c>
      <c r="AK59">
        <f t="shared" si="28"/>
        <v>1.2444617676851078E-2</v>
      </c>
      <c r="AL59">
        <f t="shared" si="29"/>
        <v>-3.1120631506841292</v>
      </c>
      <c r="AM59">
        <f t="shared" si="30"/>
        <v>-67.723952968425252</v>
      </c>
      <c r="AN59" s="139">
        <f t="shared" si="41"/>
        <v>3.1604316486988164</v>
      </c>
      <c r="AO59" s="139">
        <f t="shared" si="41"/>
        <v>3.160405889212849</v>
      </c>
      <c r="AP59" s="139">
        <f t="shared" si="41"/>
        <v>3.1603447633133834</v>
      </c>
      <c r="AQ59" s="139">
        <f t="shared" si="41"/>
        <v>3.1601997150629084</v>
      </c>
      <c r="AR59" s="139">
        <f t="shared" si="41"/>
        <v>3.1598555254523073</v>
      </c>
      <c r="AS59" s="139">
        <f t="shared" si="41"/>
        <v>3.1590387955537267</v>
      </c>
      <c r="AT59" s="139">
        <f t="shared" si="41"/>
        <v>3.1571008171259169</v>
      </c>
      <c r="AU59" s="139">
        <f t="shared" si="32"/>
        <v>3.1525025026579794</v>
      </c>
      <c r="AW59">
        <v>1400</v>
      </c>
      <c r="AX59">
        <f t="shared" si="0"/>
        <v>6.3990879664661895E-2</v>
      </c>
      <c r="AY59">
        <f t="shared" si="1"/>
        <v>0.17831869703679507</v>
      </c>
      <c r="AZ59">
        <f t="shared" si="2"/>
        <v>-0.11432781737213317</v>
      </c>
      <c r="BA59">
        <f t="shared" si="3"/>
        <v>0.75107204059548693</v>
      </c>
      <c r="BB59">
        <f t="shared" si="4"/>
        <v>-0.86851038039270767</v>
      </c>
      <c r="BC59">
        <f t="shared" si="5"/>
        <v>0.93900815630659695</v>
      </c>
      <c r="BD59">
        <f t="shared" si="6"/>
        <v>0.50734216997794868</v>
      </c>
      <c r="BE59">
        <f t="shared" si="36"/>
        <v>7.6268933829465757</v>
      </c>
      <c r="BF59">
        <f t="shared" si="36"/>
        <v>7.6268934146787739</v>
      </c>
      <c r="BG59">
        <f t="shared" si="36"/>
        <v>7.6268930802868136</v>
      </c>
      <c r="BH59">
        <f t="shared" si="36"/>
        <v>7.626896604113127</v>
      </c>
      <c r="BI59">
        <f t="shared" si="36"/>
        <v>7.6268594726912076</v>
      </c>
      <c r="BJ59">
        <f t="shared" si="36"/>
        <v>7.6272510358749575</v>
      </c>
      <c r="BK59">
        <f t="shared" si="36"/>
        <v>7.6231547238570094</v>
      </c>
      <c r="BL59">
        <f t="shared" si="8"/>
        <v>8.0375632824710763</v>
      </c>
    </row>
    <row r="60" spans="1:64" ht="12.95" customHeight="1" x14ac:dyDescent="0.2">
      <c r="A60" s="125" t="s">
        <v>453</v>
      </c>
      <c r="B60" s="71" t="s">
        <v>236</v>
      </c>
      <c r="C60" s="125">
        <v>16729.493999999999</v>
      </c>
      <c r="D60" s="125" t="s">
        <v>370</v>
      </c>
      <c r="E60">
        <f t="shared" si="11"/>
        <v>-7935.6969805764984</v>
      </c>
      <c r="F60" s="127">
        <f t="shared" si="38"/>
        <v>-7936</v>
      </c>
      <c r="G60">
        <f t="shared" si="13"/>
        <v>1.0016684000001987</v>
      </c>
      <c r="I60">
        <f t="shared" si="39"/>
        <v>1.0016684000001987</v>
      </c>
      <c r="O60">
        <f t="shared" ca="1" si="15"/>
        <v>-1.1319115953423919</v>
      </c>
      <c r="P60" s="14">
        <f t="shared" si="16"/>
        <v>0.82064500097142057</v>
      </c>
      <c r="Q60" s="13">
        <f t="shared" si="35"/>
        <v>1710.9939999999988</v>
      </c>
      <c r="R60">
        <f t="shared" si="17"/>
        <v>3.2769470995932248E-2</v>
      </c>
      <c r="S60" s="5">
        <f t="shared" si="40"/>
        <v>0.1</v>
      </c>
      <c r="T60">
        <f t="shared" si="19"/>
        <v>3.2769470995932248E-3</v>
      </c>
      <c r="Z60">
        <f t="shared" si="20"/>
        <v>-7936</v>
      </c>
      <c r="AA60" s="139">
        <f t="shared" si="21"/>
        <v>1.0084135616094685</v>
      </c>
      <c r="AB60" s="139">
        <f t="shared" si="22"/>
        <v>0.81389983936215082</v>
      </c>
      <c r="AC60" s="139">
        <f t="shared" si="23"/>
        <v>0.18102339902877818</v>
      </c>
      <c r="AD60" s="139">
        <f t="shared" si="33"/>
        <v>-6.7451616092697453E-3</v>
      </c>
      <c r="AE60" s="139">
        <f t="shared" si="24"/>
        <v>4.5497205135166418E-6</v>
      </c>
      <c r="AF60">
        <f t="shared" si="34"/>
        <v>0.18102339902877818</v>
      </c>
      <c r="AG60" s="165"/>
      <c r="AH60">
        <f t="shared" si="25"/>
        <v>0.18776856063804787</v>
      </c>
      <c r="AI60">
        <f t="shared" si="26"/>
        <v>1.4202724554500943</v>
      </c>
      <c r="AJ60">
        <f t="shared" si="27"/>
        <v>0.94129994949167606</v>
      </c>
      <c r="AK60">
        <f t="shared" si="28"/>
        <v>3.2029970614275496E-2</v>
      </c>
      <c r="AL60">
        <f t="shared" si="29"/>
        <v>-3.065527301492843</v>
      </c>
      <c r="AM60">
        <f t="shared" si="30"/>
        <v>-26.280501291606079</v>
      </c>
      <c r="AN60" s="139">
        <f t="shared" si="41"/>
        <v>3.190132003102057</v>
      </c>
      <c r="AO60" s="139">
        <f t="shared" si="41"/>
        <v>3.1900659623482466</v>
      </c>
      <c r="AP60" s="139">
        <f t="shared" si="41"/>
        <v>3.1899090951093596</v>
      </c>
      <c r="AQ60" s="139">
        <f t="shared" si="41"/>
        <v>3.1895364916079108</v>
      </c>
      <c r="AR60" s="139">
        <f t="shared" si="41"/>
        <v>3.1886514808395878</v>
      </c>
      <c r="AS60" s="139">
        <f t="shared" si="41"/>
        <v>3.1865495428647259</v>
      </c>
      <c r="AT60" s="139">
        <f t="shared" si="41"/>
        <v>3.1815581307378027</v>
      </c>
      <c r="AU60" s="139">
        <f t="shared" si="32"/>
        <v>3.1697089287155986</v>
      </c>
      <c r="AW60">
        <v>1600</v>
      </c>
      <c r="AX60">
        <f t="shared" si="0"/>
        <v>8.0595295253004198E-2</v>
      </c>
      <c r="AY60">
        <f t="shared" si="1"/>
        <v>0.17861540113051191</v>
      </c>
      <c r="AZ60">
        <f t="shared" si="2"/>
        <v>-9.8020105877507716E-2</v>
      </c>
      <c r="BA60">
        <f t="shared" si="3"/>
        <v>0.77971941509835396</v>
      </c>
      <c r="BB60">
        <f t="shared" si="4"/>
        <v>-0.82506905882650494</v>
      </c>
      <c r="BC60">
        <f t="shared" si="5"/>
        <v>1.0208728487973604</v>
      </c>
      <c r="BD60">
        <f t="shared" si="6"/>
        <v>0.55993182940138397</v>
      </c>
      <c r="BE60">
        <f t="shared" si="36"/>
        <v>7.7239137235867243</v>
      </c>
      <c r="BF60">
        <f t="shared" si="36"/>
        <v>7.7239137168456979</v>
      </c>
      <c r="BG60">
        <f t="shared" si="36"/>
        <v>7.7239138401541112</v>
      </c>
      <c r="BH60">
        <f t="shared" si="36"/>
        <v>7.7239115845863511</v>
      </c>
      <c r="BI60">
        <f t="shared" si="36"/>
        <v>7.723952849772826</v>
      </c>
      <c r="BJ60">
        <f t="shared" si="36"/>
        <v>7.7231999591769025</v>
      </c>
      <c r="BK60">
        <f t="shared" si="36"/>
        <v>7.7376966239164524</v>
      </c>
      <c r="BL60">
        <f t="shared" si="8"/>
        <v>8.1418446525172516</v>
      </c>
    </row>
    <row r="61" spans="1:64" ht="12.95" customHeight="1" x14ac:dyDescent="0.2">
      <c r="A61" s="125" t="s">
        <v>453</v>
      </c>
      <c r="B61" s="71" t="s">
        <v>236</v>
      </c>
      <c r="C61" s="125">
        <v>16749.337</v>
      </c>
      <c r="D61" s="125" t="s">
        <v>370</v>
      </c>
      <c r="E61">
        <f t="shared" si="11"/>
        <v>-7929.6941812263967</v>
      </c>
      <c r="F61" s="127">
        <f t="shared" si="38"/>
        <v>-7930</v>
      </c>
      <c r="G61">
        <f t="shared" si="13"/>
        <v>1.0109220000013011</v>
      </c>
      <c r="I61">
        <f t="shared" si="39"/>
        <v>1.0109220000013011</v>
      </c>
      <c r="O61">
        <f t="shared" ca="1" si="15"/>
        <v>-1.131140529937612</v>
      </c>
      <c r="P61" s="14">
        <f t="shared" si="16"/>
        <v>0.81981959749952626</v>
      </c>
      <c r="Q61" s="13">
        <f t="shared" si="35"/>
        <v>1730.8369999999995</v>
      </c>
      <c r="R61">
        <f t="shared" si="17"/>
        <v>3.6520128241950341E-2</v>
      </c>
      <c r="S61" s="5">
        <f t="shared" si="40"/>
        <v>0.1</v>
      </c>
      <c r="T61">
        <f t="shared" si="19"/>
        <v>3.6520128241950343E-3</v>
      </c>
      <c r="Z61">
        <f t="shared" si="20"/>
        <v>-7930</v>
      </c>
      <c r="AA61" s="139">
        <f t="shared" si="21"/>
        <v>1.0079400624875756</v>
      </c>
      <c r="AB61" s="139">
        <f t="shared" si="22"/>
        <v>0.82280153501325171</v>
      </c>
      <c r="AC61" s="139">
        <f t="shared" si="23"/>
        <v>0.19110240250177479</v>
      </c>
      <c r="AD61" s="139">
        <f t="shared" si="33"/>
        <v>2.9819375137254411E-3</v>
      </c>
      <c r="AE61" s="139">
        <f t="shared" si="24"/>
        <v>8.8919513357630663E-7</v>
      </c>
      <c r="AF61">
        <f t="shared" si="34"/>
        <v>0.19110240250177479</v>
      </c>
      <c r="AG61" s="165"/>
      <c r="AH61">
        <f t="shared" si="25"/>
        <v>0.18812046498804935</v>
      </c>
      <c r="AI61">
        <f t="shared" si="26"/>
        <v>1.4199867145311593</v>
      </c>
      <c r="AJ61">
        <f t="shared" si="27"/>
        <v>0.94411959131682566</v>
      </c>
      <c r="AK61">
        <f t="shared" si="28"/>
        <v>3.5581110788245461E-2</v>
      </c>
      <c r="AL61">
        <f t="shared" si="29"/>
        <v>-3.0570748640578351</v>
      </c>
      <c r="AM61">
        <f t="shared" si="30"/>
        <v>-23.649569238789077</v>
      </c>
      <c r="AN61" s="139">
        <f t="shared" si="41"/>
        <v>3.1955293495100592</v>
      </c>
      <c r="AO61" s="139">
        <f t="shared" si="41"/>
        <v>3.1954560662730218</v>
      </c>
      <c r="AP61" s="139">
        <f t="shared" si="41"/>
        <v>3.1952819479907624</v>
      </c>
      <c r="AQ61" s="139">
        <f t="shared" si="41"/>
        <v>3.1948682558654218</v>
      </c>
      <c r="AR61" s="139">
        <f t="shared" si="41"/>
        <v>3.1938853905252889</v>
      </c>
      <c r="AS61" s="139">
        <f t="shared" si="41"/>
        <v>3.1915504630089706</v>
      </c>
      <c r="AT61" s="139">
        <f t="shared" si="41"/>
        <v>3.1860046010249423</v>
      </c>
      <c r="AU61" s="139">
        <f t="shared" si="32"/>
        <v>3.1728373698169836</v>
      </c>
      <c r="AW61">
        <v>1800</v>
      </c>
      <c r="AX61">
        <f t="shared" si="0"/>
        <v>9.9417230356074554E-2</v>
      </c>
      <c r="AY61">
        <f t="shared" si="1"/>
        <v>0.17950174061396398</v>
      </c>
      <c r="AZ61">
        <f t="shared" si="2"/>
        <v>-8.008451025788943E-2</v>
      </c>
      <c r="BA61">
        <f t="shared" si="3"/>
        <v>0.81235951676129081</v>
      </c>
      <c r="BB61">
        <f t="shared" si="4"/>
        <v>-0.77187108609707122</v>
      </c>
      <c r="BC61">
        <f t="shared" si="5"/>
        <v>1.1094183603154439</v>
      </c>
      <c r="BD61">
        <f t="shared" si="6"/>
        <v>0.61960337453613856</v>
      </c>
      <c r="BE61">
        <f t="shared" si="36"/>
        <v>7.8248140723302839</v>
      </c>
      <c r="BF61">
        <f t="shared" si="36"/>
        <v>7.8248140723261619</v>
      </c>
      <c r="BG61">
        <f t="shared" si="36"/>
        <v>7.8248140726614563</v>
      </c>
      <c r="BH61">
        <f t="shared" si="36"/>
        <v>7.8248140453843158</v>
      </c>
      <c r="BI61">
        <f t="shared" si="36"/>
        <v>7.8248162645405319</v>
      </c>
      <c r="BJ61">
        <f t="shared" si="36"/>
        <v>7.8246362714841675</v>
      </c>
      <c r="BK61">
        <f t="shared" si="36"/>
        <v>7.8566294924654967</v>
      </c>
      <c r="BL61">
        <f t="shared" si="8"/>
        <v>8.246126022563427</v>
      </c>
    </row>
    <row r="62" spans="1:64" ht="12.95" customHeight="1" x14ac:dyDescent="0.2">
      <c r="A62" s="125" t="s">
        <v>378</v>
      </c>
      <c r="B62" s="71" t="s">
        <v>236</v>
      </c>
      <c r="C62" s="125">
        <v>16874.902999999998</v>
      </c>
      <c r="D62" s="125" t="s">
        <v>370</v>
      </c>
      <c r="E62">
        <f t="shared" si="11"/>
        <v>-7891.7086194063668</v>
      </c>
      <c r="F62" s="127">
        <f t="shared" si="38"/>
        <v>-7892</v>
      </c>
      <c r="G62">
        <f t="shared" si="13"/>
        <v>0.96319479999874602</v>
      </c>
      <c r="I62">
        <f t="shared" si="39"/>
        <v>0.96319479999874602</v>
      </c>
      <c r="O62">
        <f t="shared" ca="1" si="15"/>
        <v>-1.1262571157073387</v>
      </c>
      <c r="P62" s="14">
        <f t="shared" si="16"/>
        <v>0.81460436555717397</v>
      </c>
      <c r="Q62" s="13">
        <f t="shared" si="35"/>
        <v>1856.4029999999984</v>
      </c>
      <c r="R62">
        <f t="shared" si="17"/>
        <v>2.207911720753512E-2</v>
      </c>
      <c r="S62" s="5">
        <f t="shared" si="40"/>
        <v>0.1</v>
      </c>
      <c r="T62">
        <f t="shared" si="19"/>
        <v>2.2079117207535119E-3</v>
      </c>
      <c r="Z62">
        <f t="shared" si="20"/>
        <v>-7892</v>
      </c>
      <c r="AA62" s="139">
        <f t="shared" si="21"/>
        <v>1.004824114954711</v>
      </c>
      <c r="AB62" s="139">
        <f t="shared" si="22"/>
        <v>0.77297505060120897</v>
      </c>
      <c r="AC62" s="139">
        <f t="shared" si="23"/>
        <v>0.14859043444157205</v>
      </c>
      <c r="AD62" s="139">
        <f t="shared" si="33"/>
        <v>-4.1629314955965002E-2</v>
      </c>
      <c r="AE62" s="139">
        <f t="shared" si="24"/>
        <v>1.7329998637029316E-4</v>
      </c>
      <c r="AF62">
        <f t="shared" si="34"/>
        <v>0.14859043444157205</v>
      </c>
      <c r="AG62" s="165"/>
      <c r="AH62">
        <f t="shared" si="25"/>
        <v>0.19021974939753708</v>
      </c>
      <c r="AI62">
        <f t="shared" si="26"/>
        <v>1.417486853638088</v>
      </c>
      <c r="AJ62">
        <f t="shared" si="27"/>
        <v>0.96037618213296538</v>
      </c>
      <c r="AK62">
        <f t="shared" si="28"/>
        <v>5.7961908758879306E-2</v>
      </c>
      <c r="AL62">
        <f t="shared" si="29"/>
        <v>-3.0036392139904597</v>
      </c>
      <c r="AM62">
        <f t="shared" si="30"/>
        <v>-14.474645508599485</v>
      </c>
      <c r="AN62" s="139">
        <f t="shared" si="41"/>
        <v>3.2296821199609682</v>
      </c>
      <c r="AO62" s="139">
        <f t="shared" si="41"/>
        <v>3.2295638716533572</v>
      </c>
      <c r="AP62" s="139">
        <f t="shared" si="41"/>
        <v>3.2292822385732913</v>
      </c>
      <c r="AQ62" s="139">
        <f t="shared" si="41"/>
        <v>3.2286114985191241</v>
      </c>
      <c r="AR62" s="139">
        <f t="shared" si="41"/>
        <v>3.2270142150151253</v>
      </c>
      <c r="AS62" s="139">
        <f t="shared" si="41"/>
        <v>3.2232113559886897</v>
      </c>
      <c r="AT62" s="139">
        <f t="shared" si="41"/>
        <v>3.2141620544405303</v>
      </c>
      <c r="AU62" s="139">
        <f t="shared" si="32"/>
        <v>3.192650830125757</v>
      </c>
      <c r="AW62">
        <v>2000</v>
      </c>
      <c r="AX62">
        <f t="shared" si="0"/>
        <v>0.12048113538589313</v>
      </c>
      <c r="AY62">
        <f t="shared" si="1"/>
        <v>0.18097771548715125</v>
      </c>
      <c r="AZ62">
        <f t="shared" si="2"/>
        <v>-6.0496580101258121E-2</v>
      </c>
      <c r="BA62">
        <f t="shared" si="3"/>
        <v>0.84958992804957001</v>
      </c>
      <c r="BB62">
        <f t="shared" si="4"/>
        <v>-0.70703523840109939</v>
      </c>
      <c r="BC62">
        <f t="shared" si="5"/>
        <v>1.2059002671952985</v>
      </c>
      <c r="BD62">
        <f t="shared" si="6"/>
        <v>0.68847650320201303</v>
      </c>
      <c r="BE62">
        <f t="shared" si="36"/>
        <v>7.9301378493115733</v>
      </c>
      <c r="BF62">
        <f t="shared" si="36"/>
        <v>7.9301378515020522</v>
      </c>
      <c r="BG62">
        <f t="shared" si="36"/>
        <v>7.930137919808983</v>
      </c>
      <c r="BH62">
        <f t="shared" si="36"/>
        <v>7.9301400498320014</v>
      </c>
      <c r="BI62">
        <f t="shared" si="36"/>
        <v>7.9302064407800472</v>
      </c>
      <c r="BJ62">
        <f t="shared" si="36"/>
        <v>7.9322476136949405</v>
      </c>
      <c r="BK62">
        <f t="shared" si="36"/>
        <v>7.9797941445924314</v>
      </c>
      <c r="BL62">
        <f t="shared" si="8"/>
        <v>8.3504073926096041</v>
      </c>
    </row>
    <row r="63" spans="1:64" ht="12.95" customHeight="1" x14ac:dyDescent="0.2">
      <c r="A63" s="125" t="s">
        <v>507</v>
      </c>
      <c r="B63" s="71" t="s">
        <v>236</v>
      </c>
      <c r="C63" s="125">
        <v>16881.545999999998</v>
      </c>
      <c r="D63" s="125" t="s">
        <v>370</v>
      </c>
      <c r="E63">
        <f t="shared" si="11"/>
        <v>-7889.6990142013719</v>
      </c>
      <c r="F63" s="127">
        <f t="shared" si="38"/>
        <v>-7890</v>
      </c>
      <c r="G63">
        <f t="shared" si="13"/>
        <v>0.99494599999889033</v>
      </c>
      <c r="I63">
        <f t="shared" si="39"/>
        <v>0.99494599999889033</v>
      </c>
      <c r="O63">
        <f t="shared" ca="1" si="15"/>
        <v>-1.1260000939057453</v>
      </c>
      <c r="P63" s="14">
        <f t="shared" si="16"/>
        <v>0.81433046930086106</v>
      </c>
      <c r="Q63" s="13">
        <f t="shared" si="35"/>
        <v>1863.0459999999985</v>
      </c>
      <c r="R63">
        <f t="shared" si="17"/>
        <v>3.2621969929330752E-2</v>
      </c>
      <c r="S63" s="5">
        <f t="shared" si="40"/>
        <v>0.1</v>
      </c>
      <c r="T63">
        <f t="shared" si="19"/>
        <v>3.2621969929330754E-3</v>
      </c>
      <c r="Z63">
        <f t="shared" si="20"/>
        <v>-7890</v>
      </c>
      <c r="AA63" s="139">
        <f t="shared" si="21"/>
        <v>1.004654479772906</v>
      </c>
      <c r="AB63" s="139">
        <f t="shared" si="22"/>
        <v>0.80462198952684549</v>
      </c>
      <c r="AC63" s="139">
        <f t="shared" si="23"/>
        <v>0.18061553069802927</v>
      </c>
      <c r="AD63" s="139">
        <f t="shared" si="33"/>
        <v>-9.708479774015677E-3</v>
      </c>
      <c r="AE63" s="139">
        <f t="shared" si="24"/>
        <v>9.4254579522471487E-6</v>
      </c>
      <c r="AF63">
        <f t="shared" si="34"/>
        <v>0.18061553069802927</v>
      </c>
      <c r="AG63" s="165"/>
      <c r="AH63">
        <f t="shared" si="25"/>
        <v>0.19032401047204486</v>
      </c>
      <c r="AI63">
        <f t="shared" si="26"/>
        <v>1.417322521683277</v>
      </c>
      <c r="AJ63">
        <f t="shared" si="27"/>
        <v>0.96115467374394636</v>
      </c>
      <c r="AK63">
        <f t="shared" si="28"/>
        <v>5.9133482254250948E-2</v>
      </c>
      <c r="AL63">
        <f t="shared" si="29"/>
        <v>-3.0008324109984148</v>
      </c>
      <c r="AM63">
        <f t="shared" si="30"/>
        <v>-14.185089704766259</v>
      </c>
      <c r="AN63" s="139">
        <f t="shared" si="41"/>
        <v>3.2314778665441608</v>
      </c>
      <c r="AO63" s="139">
        <f t="shared" si="41"/>
        <v>3.2313573038651948</v>
      </c>
      <c r="AP63" s="139">
        <f t="shared" si="41"/>
        <v>3.2310701128810573</v>
      </c>
      <c r="AQ63" s="139">
        <f t="shared" si="41"/>
        <v>3.2303860282713495</v>
      </c>
      <c r="AR63" s="139">
        <f t="shared" si="41"/>
        <v>3.2287567162025756</v>
      </c>
      <c r="AS63" s="139">
        <f t="shared" si="41"/>
        <v>3.2248770434427003</v>
      </c>
      <c r="AT63" s="139">
        <f t="shared" si="41"/>
        <v>3.215643820394948</v>
      </c>
      <c r="AU63" s="139">
        <f t="shared" si="32"/>
        <v>3.1936936438262187</v>
      </c>
      <c r="AW63">
        <v>2200</v>
      </c>
      <c r="AX63">
        <f t="shared" si="0"/>
        <v>0.14378892463912327</v>
      </c>
      <c r="AY63">
        <f t="shared" si="1"/>
        <v>0.18304332575007382</v>
      </c>
      <c r="AZ63">
        <f t="shared" si="2"/>
        <v>-3.9254401110950549E-2</v>
      </c>
      <c r="BA63">
        <f t="shared" si="3"/>
        <v>0.89207353651326482</v>
      </c>
      <c r="BB63">
        <f t="shared" si="4"/>
        <v>-0.62828249750576148</v>
      </c>
      <c r="BC63">
        <f t="shared" si="5"/>
        <v>1.3118536491070534</v>
      </c>
      <c r="BD63">
        <f t="shared" si="6"/>
        <v>0.76959883674313689</v>
      </c>
      <c r="BE63">
        <f t="shared" si="36"/>
        <v>8.0405086464941622</v>
      </c>
      <c r="BF63">
        <f t="shared" si="36"/>
        <v>8.0405088603389441</v>
      </c>
      <c r="BG63">
        <f t="shared" si="36"/>
        <v>8.0405115961495</v>
      </c>
      <c r="BH63">
        <f t="shared" si="36"/>
        <v>8.0405465930812952</v>
      </c>
      <c r="BI63">
        <f t="shared" si="36"/>
        <v>8.0409937084748329</v>
      </c>
      <c r="BJ63">
        <f t="shared" si="36"/>
        <v>8.0466157478890956</v>
      </c>
      <c r="BK63">
        <f t="shared" si="36"/>
        <v>8.1069854181023899</v>
      </c>
      <c r="BL63">
        <f t="shared" si="8"/>
        <v>8.4546887626557776</v>
      </c>
    </row>
    <row r="64" spans="1:64" ht="12.95" customHeight="1" x14ac:dyDescent="0.2">
      <c r="A64" s="125" t="s">
        <v>378</v>
      </c>
      <c r="B64" s="71" t="s">
        <v>236</v>
      </c>
      <c r="C64" s="125">
        <v>16927.814999999999</v>
      </c>
      <c r="D64" s="125" t="s">
        <v>370</v>
      </c>
      <c r="E64">
        <f t="shared" si="11"/>
        <v>-7875.7019611786509</v>
      </c>
      <c r="F64" s="127">
        <f t="shared" si="38"/>
        <v>-7876</v>
      </c>
      <c r="G64">
        <f t="shared" si="13"/>
        <v>0.98520439999992959</v>
      </c>
      <c r="I64">
        <f t="shared" si="39"/>
        <v>0.98520439999992959</v>
      </c>
      <c r="O64">
        <f t="shared" ca="1" si="15"/>
        <v>-1.1242009412945919</v>
      </c>
      <c r="P64" s="14">
        <f t="shared" si="16"/>
        <v>0.81241484648576123</v>
      </c>
      <c r="Q64" s="13">
        <f t="shared" si="35"/>
        <v>1909.3149999999987</v>
      </c>
      <c r="R64">
        <f t="shared" si="17"/>
        <v>2.985622980362565E-2</v>
      </c>
      <c r="S64" s="5">
        <f t="shared" si="40"/>
        <v>0.1</v>
      </c>
      <c r="T64">
        <f t="shared" si="19"/>
        <v>2.9856229803625653E-3</v>
      </c>
      <c r="Z64">
        <f t="shared" si="20"/>
        <v>-7876</v>
      </c>
      <c r="AA64" s="139">
        <f t="shared" si="21"/>
        <v>1.0034511500929044</v>
      </c>
      <c r="AB64" s="139">
        <f t="shared" si="22"/>
        <v>0.79416809639278652</v>
      </c>
      <c r="AC64" s="139">
        <f t="shared" si="23"/>
        <v>0.17278955351416836</v>
      </c>
      <c r="AD64" s="139">
        <f t="shared" si="33"/>
        <v>-1.8246750092974828E-2</v>
      </c>
      <c r="AE64" s="139">
        <f t="shared" si="24"/>
        <v>3.3294388895547692E-5</v>
      </c>
      <c r="AF64">
        <f t="shared" si="34"/>
        <v>0.17278955351416836</v>
      </c>
      <c r="AG64" s="165"/>
      <c r="AH64">
        <f t="shared" si="25"/>
        <v>0.1910363036071431</v>
      </c>
      <c r="AI64">
        <f t="shared" si="26"/>
        <v>1.4160814885518558</v>
      </c>
      <c r="AJ64">
        <f t="shared" si="27"/>
        <v>0.96638690582442388</v>
      </c>
      <c r="AK64">
        <f t="shared" si="28"/>
        <v>6.7313079799358549E-2</v>
      </c>
      <c r="AL64">
        <f t="shared" si="29"/>
        <v>-2.9812036719515271</v>
      </c>
      <c r="AM64">
        <f t="shared" si="30"/>
        <v>-12.442941545638719</v>
      </c>
      <c r="AN64" s="139">
        <f t="shared" si="41"/>
        <v>3.2440421256822045</v>
      </c>
      <c r="AO64" s="139">
        <f t="shared" si="41"/>
        <v>3.2439055372228887</v>
      </c>
      <c r="AP64" s="139">
        <f t="shared" si="41"/>
        <v>3.2435797790891869</v>
      </c>
      <c r="AQ64" s="139">
        <f t="shared" si="41"/>
        <v>3.2428029024502778</v>
      </c>
      <c r="AR64" s="139">
        <f t="shared" si="41"/>
        <v>3.2409504329011938</v>
      </c>
      <c r="AS64" s="139">
        <f t="shared" si="41"/>
        <v>3.2365345700433399</v>
      </c>
      <c r="AT64" s="139">
        <f t="shared" si="41"/>
        <v>3.2260154869895081</v>
      </c>
      <c r="AU64" s="139">
        <f t="shared" si="32"/>
        <v>3.2009933397294512</v>
      </c>
      <c r="AW64">
        <v>2400</v>
      </c>
      <c r="AX64">
        <f t="shared" si="0"/>
        <v>0.16930517091803152</v>
      </c>
      <c r="AY64">
        <f t="shared" si="1"/>
        <v>0.1856985714027316</v>
      </c>
      <c r="AZ64">
        <f t="shared" si="2"/>
        <v>-1.6393400484700088E-2</v>
      </c>
      <c r="BA64">
        <f t="shared" si="3"/>
        <v>0.94049782640941237</v>
      </c>
      <c r="BB64">
        <f t="shared" si="4"/>
        <v>-0.53291746777521132</v>
      </c>
      <c r="BC64">
        <f t="shared" si="5"/>
        <v>1.4291525602013861</v>
      </c>
      <c r="BD64">
        <f t="shared" si="6"/>
        <v>0.86751733186508639</v>
      </c>
      <c r="BE64">
        <f t="shared" si="36"/>
        <v>8.1566366269314301</v>
      </c>
      <c r="BF64">
        <f t="shared" si="36"/>
        <v>8.1566391921739232</v>
      </c>
      <c r="BG64">
        <f t="shared" si="36"/>
        <v>8.1566596107225724</v>
      </c>
      <c r="BH64">
        <f t="shared" si="36"/>
        <v>8.1568220885665212</v>
      </c>
      <c r="BI64">
        <f t="shared" si="36"/>
        <v>8.1581119857140649</v>
      </c>
      <c r="BJ64">
        <f t="shared" si="36"/>
        <v>8.1681703232583054</v>
      </c>
      <c r="BK64">
        <f t="shared" si="36"/>
        <v>8.23795440255393</v>
      </c>
      <c r="BL64">
        <f t="shared" si="8"/>
        <v>8.5589701327019547</v>
      </c>
    </row>
    <row r="65" spans="1:64" ht="12.95" customHeight="1" x14ac:dyDescent="0.2">
      <c r="A65" s="125" t="s">
        <v>453</v>
      </c>
      <c r="B65" s="71" t="s">
        <v>236</v>
      </c>
      <c r="C65" s="125">
        <v>16944.368999999999</v>
      </c>
      <c r="D65" s="125" t="s">
        <v>370</v>
      </c>
      <c r="E65">
        <f t="shared" si="11"/>
        <v>-7870.6941327030381</v>
      </c>
      <c r="F65" s="127">
        <f t="shared" si="38"/>
        <v>-7871</v>
      </c>
      <c r="G65">
        <f t="shared" si="13"/>
        <v>1.0110824000003049</v>
      </c>
      <c r="I65">
        <f t="shared" si="39"/>
        <v>1.0110824000003049</v>
      </c>
      <c r="O65">
        <f t="shared" ca="1" si="15"/>
        <v>-1.1235583867906085</v>
      </c>
      <c r="P65" s="14">
        <f t="shared" si="16"/>
        <v>0.81173139567239372</v>
      </c>
      <c r="Q65" s="13">
        <f t="shared" si="35"/>
        <v>1925.8689999999988</v>
      </c>
      <c r="R65">
        <f t="shared" si="17"/>
        <v>3.9740822926546869E-2</v>
      </c>
      <c r="S65" s="5">
        <f t="shared" si="40"/>
        <v>0.1</v>
      </c>
      <c r="T65">
        <f t="shared" si="19"/>
        <v>3.9740822926546873E-3</v>
      </c>
      <c r="Z65">
        <f t="shared" si="20"/>
        <v>-7871</v>
      </c>
      <c r="AA65" s="139">
        <f t="shared" si="21"/>
        <v>1.0030146396412305</v>
      </c>
      <c r="AB65" s="139">
        <f t="shared" si="22"/>
        <v>0.81979915603146813</v>
      </c>
      <c r="AC65" s="139">
        <f t="shared" si="23"/>
        <v>0.1993510043279112</v>
      </c>
      <c r="AD65" s="139">
        <f t="shared" si="33"/>
        <v>8.0677603590744162E-3</v>
      </c>
      <c r="AE65" s="139">
        <f t="shared" si="24"/>
        <v>6.508875721145256E-6</v>
      </c>
      <c r="AF65">
        <f t="shared" si="34"/>
        <v>0.1993510043279112</v>
      </c>
      <c r="AG65" s="165"/>
      <c r="AH65">
        <f t="shared" si="25"/>
        <v>0.19128324396883678</v>
      </c>
      <c r="AI65">
        <f t="shared" si="26"/>
        <v>1.4155999851198013</v>
      </c>
      <c r="AJ65">
        <f t="shared" si="27"/>
        <v>0.96816329349697217</v>
      </c>
      <c r="AK65">
        <f t="shared" si="28"/>
        <v>7.0224697906247829E-2</v>
      </c>
      <c r="AL65">
        <f t="shared" si="29"/>
        <v>-2.9742019379847298</v>
      </c>
      <c r="AM65">
        <f t="shared" si="30"/>
        <v>-11.92018248175054</v>
      </c>
      <c r="AN65" s="139">
        <f t="shared" si="41"/>
        <v>3.2485266641226582</v>
      </c>
      <c r="AO65" s="139">
        <f t="shared" si="41"/>
        <v>3.2483844308828722</v>
      </c>
      <c r="AP65" s="139">
        <f t="shared" si="41"/>
        <v>3.2480450511971353</v>
      </c>
      <c r="AQ65" s="139">
        <f t="shared" si="41"/>
        <v>3.2472353142430066</v>
      </c>
      <c r="AR65" s="139">
        <f t="shared" si="41"/>
        <v>3.2453036164785951</v>
      </c>
      <c r="AS65" s="139">
        <f t="shared" si="41"/>
        <v>3.2406969380974742</v>
      </c>
      <c r="AT65" s="139">
        <f t="shared" si="41"/>
        <v>3.2297193390046739</v>
      </c>
      <c r="AU65" s="139">
        <f t="shared" si="32"/>
        <v>3.2036003739806054</v>
      </c>
      <c r="AW65">
        <v>2600</v>
      </c>
      <c r="AX65">
        <f t="shared" si="0"/>
        <v>0.19693456847786808</v>
      </c>
      <c r="AY65">
        <f t="shared" si="1"/>
        <v>0.18894345244512462</v>
      </c>
      <c r="AZ65">
        <f t="shared" si="2"/>
        <v>7.991116032743455E-3</v>
      </c>
      <c r="BA65">
        <f t="shared" si="3"/>
        <v>0.99547705523791163</v>
      </c>
      <c r="BB65">
        <f t="shared" si="4"/>
        <v>-0.41789944251127131</v>
      </c>
      <c r="BC65">
        <f t="shared" si="5"/>
        <v>1.5600653049792199</v>
      </c>
      <c r="BD65">
        <f t="shared" si="6"/>
        <v>0.98932614643305339</v>
      </c>
      <c r="BE65">
        <f t="shared" si="36"/>
        <v>8.2793174507306819</v>
      </c>
      <c r="BF65">
        <f t="shared" si="36"/>
        <v>8.2793312487815811</v>
      </c>
      <c r="BG65">
        <f t="shared" si="36"/>
        <v>8.2794105757070984</v>
      </c>
      <c r="BH65">
        <f t="shared" si="36"/>
        <v>8.2798663681451057</v>
      </c>
      <c r="BI65">
        <f t="shared" si="36"/>
        <v>8.2824764150215113</v>
      </c>
      <c r="BJ65">
        <f t="shared" si="36"/>
        <v>8.2971448729106321</v>
      </c>
      <c r="BK65">
        <f t="shared" si="36"/>
        <v>8.3724111436094688</v>
      </c>
      <c r="BL65">
        <f t="shared" si="8"/>
        <v>8.6632515027481301</v>
      </c>
    </row>
    <row r="66" spans="1:64" ht="12.95" customHeight="1" x14ac:dyDescent="0.2">
      <c r="A66" s="125" t="s">
        <v>517</v>
      </c>
      <c r="B66" s="71" t="s">
        <v>236</v>
      </c>
      <c r="C66" s="125">
        <v>16944.37</v>
      </c>
      <c r="D66" s="125" t="s">
        <v>370</v>
      </c>
      <c r="E66">
        <f t="shared" si="11"/>
        <v>-7870.6938301883301</v>
      </c>
      <c r="F66" s="127">
        <f t="shared" si="38"/>
        <v>-7871</v>
      </c>
      <c r="G66">
        <f t="shared" si="13"/>
        <v>1.0120824000005086</v>
      </c>
      <c r="I66">
        <f t="shared" si="39"/>
        <v>1.0120824000005086</v>
      </c>
      <c r="O66">
        <f t="shared" ca="1" si="15"/>
        <v>-1.1235583867906085</v>
      </c>
      <c r="P66" s="14">
        <f t="shared" si="16"/>
        <v>0.81173139567239372</v>
      </c>
      <c r="Q66" s="13">
        <f t="shared" si="35"/>
        <v>1925.869999999999</v>
      </c>
      <c r="R66">
        <f t="shared" si="17"/>
        <v>4.0140524935284326E-2</v>
      </c>
      <c r="S66" s="5">
        <f t="shared" si="40"/>
        <v>0.1</v>
      </c>
      <c r="T66">
        <f t="shared" si="19"/>
        <v>4.0140524935284331E-3</v>
      </c>
      <c r="Z66">
        <f t="shared" si="20"/>
        <v>-7871</v>
      </c>
      <c r="AA66" s="139">
        <f t="shared" si="21"/>
        <v>1.0030146396412305</v>
      </c>
      <c r="AB66" s="139">
        <f t="shared" si="22"/>
        <v>0.82079915603167186</v>
      </c>
      <c r="AC66" s="139">
        <f t="shared" si="23"/>
        <v>0.20035100432811492</v>
      </c>
      <c r="AD66" s="139">
        <f t="shared" si="33"/>
        <v>9.0677603592781431E-3</v>
      </c>
      <c r="AE66" s="139">
        <f t="shared" si="24"/>
        <v>8.2224277933296082E-6</v>
      </c>
      <c r="AF66">
        <f t="shared" si="34"/>
        <v>0.20035100432811492</v>
      </c>
      <c r="AG66" s="165"/>
      <c r="AH66">
        <f t="shared" si="25"/>
        <v>0.19128324396883678</v>
      </c>
      <c r="AI66">
        <f t="shared" si="26"/>
        <v>1.4155999851198013</v>
      </c>
      <c r="AJ66">
        <f t="shared" si="27"/>
        <v>0.96816329349697217</v>
      </c>
      <c r="AK66">
        <f t="shared" si="28"/>
        <v>7.0224697906247829E-2</v>
      </c>
      <c r="AL66">
        <f t="shared" si="29"/>
        <v>-2.9742019379847298</v>
      </c>
      <c r="AM66">
        <f t="shared" si="30"/>
        <v>-11.92018248175054</v>
      </c>
      <c r="AN66" s="139">
        <f t="shared" si="41"/>
        <v>3.2485266641226582</v>
      </c>
      <c r="AO66" s="139">
        <f t="shared" si="41"/>
        <v>3.2483844308828722</v>
      </c>
      <c r="AP66" s="139">
        <f t="shared" si="41"/>
        <v>3.2480450511971353</v>
      </c>
      <c r="AQ66" s="139">
        <f t="shared" si="41"/>
        <v>3.2472353142430066</v>
      </c>
      <c r="AR66" s="139">
        <f t="shared" si="41"/>
        <v>3.2453036164785951</v>
      </c>
      <c r="AS66" s="139">
        <f t="shared" si="41"/>
        <v>3.2406969380974742</v>
      </c>
      <c r="AT66" s="139">
        <f t="shared" si="41"/>
        <v>3.2297193390046739</v>
      </c>
      <c r="AU66" s="139">
        <f t="shared" si="32"/>
        <v>3.2036003739806054</v>
      </c>
      <c r="AW66">
        <v>2800</v>
      </c>
      <c r="AX66">
        <f t="shared" ref="AX66:AX77" si="42">AB$3+AB$4*AW66+AB$5*AW66^2+AZ66</f>
        <v>0.2264882404701391</v>
      </c>
      <c r="AY66">
        <f t="shared" ref="AY66:AY77" si="43">AB$3+AB$4*AW66+AB$5*AW66^2</f>
        <v>0.19277796887725285</v>
      </c>
      <c r="AZ66">
        <f t="shared" ref="AZ66:AZ77" si="44">$AB$6*($AB$11/BA66*BB66+$AB$12)</f>
        <v>3.371027159288624E-2</v>
      </c>
      <c r="BA66">
        <f t="shared" ref="BA66:BA77" si="45">1+$AB$7*COS(BC66)</f>
        <v>1.0573478338641167</v>
      </c>
      <c r="BB66">
        <f t="shared" ref="BB66:BB77" si="46">SIN(BC66+RADIANS($AB$9))</f>
        <v>-0.28011915121221342</v>
      </c>
      <c r="BC66">
        <f t="shared" ref="BC66:BC77" si="47">2*ATAN(BD66)</f>
        <v>1.7072790316316473</v>
      </c>
      <c r="BD66">
        <f t="shared" ref="BD66:BD77" si="48">SQRT((1+$AB$7)/(1-$AB$7))*TAN(BE66/2)</f>
        <v>1.1467231169306848</v>
      </c>
      <c r="BE66">
        <f t="shared" si="36"/>
        <v>8.4094137315769633</v>
      </c>
      <c r="BF66">
        <f t="shared" si="36"/>
        <v>8.4094606863476322</v>
      </c>
      <c r="BG66">
        <f t="shared" si="36"/>
        <v>8.4096718980752119</v>
      </c>
      <c r="BH66">
        <f t="shared" si="36"/>
        <v>8.4106210827805565</v>
      </c>
      <c r="BI66">
        <f t="shared" si="36"/>
        <v>8.4148689753267796</v>
      </c>
      <c r="BJ66">
        <f t="shared" si="36"/>
        <v>8.4335389170022914</v>
      </c>
      <c r="BK66">
        <f t="shared" si="36"/>
        <v>8.5100277933175477</v>
      </c>
      <c r="BL66">
        <f t="shared" ref="BL66:BL77" si="49">RADIANS($AB$9)+$AB$18*(AW66-AB$15)</f>
        <v>8.7675328727943054</v>
      </c>
    </row>
    <row r="67" spans="1:64" ht="12.95" customHeight="1" x14ac:dyDescent="0.2">
      <c r="A67" s="125" t="s">
        <v>517</v>
      </c>
      <c r="B67" s="71" t="s">
        <v>236</v>
      </c>
      <c r="C67" s="125">
        <v>17010.473000000002</v>
      </c>
      <c r="D67" s="125" t="s">
        <v>370</v>
      </c>
      <c r="E67">
        <f t="shared" si="11"/>
        <v>-7850.6967004478784</v>
      </c>
      <c r="F67" s="127">
        <f t="shared" si="38"/>
        <v>-7851</v>
      </c>
      <c r="G67">
        <f t="shared" si="13"/>
        <v>1.0025944000044547</v>
      </c>
      <c r="I67">
        <f t="shared" si="39"/>
        <v>1.0025944000044547</v>
      </c>
      <c r="O67">
        <f t="shared" ca="1" si="15"/>
        <v>-1.1209881687746752</v>
      </c>
      <c r="P67" s="14">
        <f t="shared" si="16"/>
        <v>0.80900127764010965</v>
      </c>
      <c r="Q67" s="13">
        <f t="shared" si="35"/>
        <v>1991.9730000000018</v>
      </c>
      <c r="R67">
        <f t="shared" si="17"/>
        <v>3.7478297026776256E-2</v>
      </c>
      <c r="S67" s="5">
        <f t="shared" si="40"/>
        <v>0.1</v>
      </c>
      <c r="T67">
        <f t="shared" si="19"/>
        <v>3.7478297026776256E-3</v>
      </c>
      <c r="Z67">
        <f t="shared" si="20"/>
        <v>-7851</v>
      </c>
      <c r="AA67" s="139">
        <f t="shared" si="21"/>
        <v>1.0012329561030031</v>
      </c>
      <c r="AB67" s="139">
        <f t="shared" si="22"/>
        <v>0.81036272154156119</v>
      </c>
      <c r="AC67" s="139">
        <f t="shared" si="23"/>
        <v>0.193593122364345</v>
      </c>
      <c r="AD67" s="139">
        <f t="shared" si="33"/>
        <v>1.3614439014515423E-3</v>
      </c>
      <c r="AE67" s="139">
        <f t="shared" si="24"/>
        <v>1.8535294967995967E-7</v>
      </c>
      <c r="AF67">
        <f t="shared" si="34"/>
        <v>0.193593122364345</v>
      </c>
      <c r="AG67" s="165"/>
      <c r="AH67">
        <f t="shared" si="25"/>
        <v>0.19223167846289349</v>
      </c>
      <c r="AI67">
        <f t="shared" si="26"/>
        <v>1.4134745654030787</v>
      </c>
      <c r="AJ67">
        <f t="shared" si="27"/>
        <v>0.97478222989533225</v>
      </c>
      <c r="AK67">
        <f t="shared" si="28"/>
        <v>8.1814666120067547E-2</v>
      </c>
      <c r="AL67">
        <f t="shared" si="29"/>
        <v>-2.9462449507390267</v>
      </c>
      <c r="AM67">
        <f t="shared" si="30"/>
        <v>-10.205576012816547</v>
      </c>
      <c r="AN67" s="139">
        <f t="shared" si="41"/>
        <v>3.2664490089853726</v>
      </c>
      <c r="AO67" s="139">
        <f t="shared" si="41"/>
        <v>3.2662846544021149</v>
      </c>
      <c r="AP67" s="139">
        <f t="shared" si="41"/>
        <v>3.2658916769749706</v>
      </c>
      <c r="AQ67" s="139">
        <f t="shared" si="41"/>
        <v>3.2649521326124544</v>
      </c>
      <c r="AR67" s="139">
        <f t="shared" si="41"/>
        <v>3.2627062786201617</v>
      </c>
      <c r="AS67" s="139">
        <f t="shared" si="41"/>
        <v>3.2573403324380941</v>
      </c>
      <c r="AT67" s="139">
        <f t="shared" si="41"/>
        <v>3.2445328973293863</v>
      </c>
      <c r="AU67" s="139">
        <f t="shared" si="32"/>
        <v>3.2140285109852229</v>
      </c>
      <c r="AW67">
        <v>3000</v>
      </c>
      <c r="AX67">
        <f t="shared" si="42"/>
        <v>0.25763477670359031</v>
      </c>
      <c r="AY67">
        <f t="shared" si="43"/>
        <v>0.19720212069911633</v>
      </c>
      <c r="AZ67">
        <f t="shared" si="44"/>
        <v>6.0432656004473957E-2</v>
      </c>
      <c r="BA67">
        <f t="shared" si="45"/>
        <v>1.1257809539705115</v>
      </c>
      <c r="BB67">
        <f t="shared" si="46"/>
        <v>-0.1170960195337362</v>
      </c>
      <c r="BC67">
        <f t="shared" si="47"/>
        <v>1.8738319814569486</v>
      </c>
      <c r="BD67">
        <f t="shared" si="48"/>
        <v>1.3604058148834335</v>
      </c>
      <c r="BE67">
        <f t="shared" si="36"/>
        <v>8.5477984111499783</v>
      </c>
      <c r="BF67">
        <f t="shared" si="36"/>
        <v>8.5479142024939367</v>
      </c>
      <c r="BG67">
        <f t="shared" si="36"/>
        <v>8.5483436307856628</v>
      </c>
      <c r="BH67">
        <f t="shared" si="36"/>
        <v>8.5499342959608899</v>
      </c>
      <c r="BI67">
        <f t="shared" si="36"/>
        <v>8.5558001797811976</v>
      </c>
      <c r="BJ67">
        <f t="shared" si="36"/>
        <v>8.5770901283563816</v>
      </c>
      <c r="BK67">
        <f t="shared" si="36"/>
        <v>8.6504421720998206</v>
      </c>
      <c r="BL67">
        <f t="shared" si="49"/>
        <v>8.8718142428404825</v>
      </c>
    </row>
    <row r="68" spans="1:64" ht="12.95" customHeight="1" x14ac:dyDescent="0.2">
      <c r="A68" s="125" t="s">
        <v>453</v>
      </c>
      <c r="B68" s="71" t="s">
        <v>236</v>
      </c>
      <c r="C68" s="125">
        <v>17063.36</v>
      </c>
      <c r="D68" s="125" t="s">
        <v>370</v>
      </c>
      <c r="E68">
        <f t="shared" si="11"/>
        <v>-7834.6976050878611</v>
      </c>
      <c r="F68" s="127">
        <f t="shared" si="38"/>
        <v>-7835</v>
      </c>
      <c r="G68">
        <f t="shared" si="13"/>
        <v>0.99960400000054506</v>
      </c>
      <c r="I68">
        <f t="shared" si="39"/>
        <v>0.99960400000054506</v>
      </c>
      <c r="O68">
        <f t="shared" ca="1" si="15"/>
        <v>-1.1189319943619285</v>
      </c>
      <c r="P68" s="14">
        <f t="shared" si="16"/>
        <v>0.80682142858908845</v>
      </c>
      <c r="Q68" s="13">
        <f t="shared" si="35"/>
        <v>2044.8600000000006</v>
      </c>
      <c r="R68">
        <f t="shared" si="17"/>
        <v>3.7165119840013368E-2</v>
      </c>
      <c r="S68" s="5">
        <f t="shared" si="40"/>
        <v>0.1</v>
      </c>
      <c r="T68">
        <f t="shared" si="19"/>
        <v>3.716511984001337E-3</v>
      </c>
      <c r="Z68">
        <f t="shared" si="20"/>
        <v>-7835</v>
      </c>
      <c r="AA68" s="139">
        <f t="shared" si="21"/>
        <v>0.99976643619165184</v>
      </c>
      <c r="AB68" s="139">
        <f t="shared" si="22"/>
        <v>0.80665899239798167</v>
      </c>
      <c r="AC68" s="139">
        <f t="shared" si="23"/>
        <v>0.1927825714114566</v>
      </c>
      <c r="AD68" s="139">
        <f t="shared" si="33"/>
        <v>-1.6243619110678509E-4</v>
      </c>
      <c r="AE68" s="139">
        <f t="shared" si="24"/>
        <v>2.6385516181280009E-9</v>
      </c>
      <c r="AF68">
        <f t="shared" si="34"/>
        <v>0.1927825714114566</v>
      </c>
      <c r="AG68" s="165"/>
      <c r="AH68">
        <f t="shared" si="25"/>
        <v>0.19294500760256336</v>
      </c>
      <c r="AI68">
        <f t="shared" si="26"/>
        <v>1.4115472621165885</v>
      </c>
      <c r="AJ68">
        <f t="shared" si="27"/>
        <v>0.97951628731802043</v>
      </c>
      <c r="AK68">
        <f t="shared" si="28"/>
        <v>9.1014871707555872E-2</v>
      </c>
      <c r="AL68">
        <f t="shared" si="29"/>
        <v>-2.923942936551299</v>
      </c>
      <c r="AM68">
        <f t="shared" si="30"/>
        <v>-9.1527733340298489</v>
      </c>
      <c r="AN68" s="139">
        <f t="shared" si="41"/>
        <v>3.2807667384478236</v>
      </c>
      <c r="AO68" s="139">
        <f t="shared" si="41"/>
        <v>3.2805852647707203</v>
      </c>
      <c r="AP68" s="139">
        <f t="shared" si="41"/>
        <v>3.2801505338421402</v>
      </c>
      <c r="AQ68" s="139">
        <f t="shared" si="41"/>
        <v>3.27910921720478</v>
      </c>
      <c r="AR68" s="139">
        <f t="shared" si="41"/>
        <v>3.2766155458145767</v>
      </c>
      <c r="AS68" s="139">
        <f t="shared" si="41"/>
        <v>3.2706472797788244</v>
      </c>
      <c r="AT68" s="139">
        <f t="shared" si="41"/>
        <v>3.2563813784834501</v>
      </c>
      <c r="AU68" s="139">
        <f t="shared" si="32"/>
        <v>3.2223710205889171</v>
      </c>
      <c r="AW68">
        <v>3200</v>
      </c>
      <c r="AX68">
        <f t="shared" si="42"/>
        <v>0.28983397983293624</v>
      </c>
      <c r="AY68">
        <f t="shared" si="43"/>
        <v>0.20221590791071509</v>
      </c>
      <c r="AZ68">
        <f t="shared" si="44"/>
        <v>8.7618071922221125E-2</v>
      </c>
      <c r="BA68">
        <f t="shared" si="45"/>
        <v>1.1991212617094931</v>
      </c>
      <c r="BB68">
        <f t="shared" si="46"/>
        <v>7.1573307018981264E-2</v>
      </c>
      <c r="BC68">
        <f t="shared" si="47"/>
        <v>2.0628318158056462</v>
      </c>
      <c r="BD68">
        <f t="shared" si="48"/>
        <v>1.6705988964675071</v>
      </c>
      <c r="BE68">
        <f t="shared" si="36"/>
        <v>8.6952253264651151</v>
      </c>
      <c r="BF68">
        <f t="shared" si="36"/>
        <v>8.6954445106208613</v>
      </c>
      <c r="BG68">
        <f t="shared" si="36"/>
        <v>8.6961417285554141</v>
      </c>
      <c r="BH68">
        <f t="shared" si="36"/>
        <v>8.6983566793685867</v>
      </c>
      <c r="BI68">
        <f t="shared" si="36"/>
        <v>8.7053645377131588</v>
      </c>
      <c r="BJ68">
        <f t="shared" si="36"/>
        <v>8.7272601491328032</v>
      </c>
      <c r="BK68">
        <f t="shared" si="36"/>
        <v>8.7932617037427026</v>
      </c>
      <c r="BL68">
        <f t="shared" si="49"/>
        <v>8.976095612886656</v>
      </c>
    </row>
    <row r="69" spans="1:64" ht="12.95" customHeight="1" x14ac:dyDescent="0.2">
      <c r="A69" s="125" t="s">
        <v>517</v>
      </c>
      <c r="B69" s="71" t="s">
        <v>236</v>
      </c>
      <c r="C69" s="125">
        <v>17106.348999999998</v>
      </c>
      <c r="D69" s="125" t="s">
        <v>370</v>
      </c>
      <c r="E69">
        <f t="shared" si="11"/>
        <v>-7821.692800307258</v>
      </c>
      <c r="F69" s="127">
        <f t="shared" si="38"/>
        <v>-7822</v>
      </c>
      <c r="G69">
        <f t="shared" si="13"/>
        <v>1.0154867999990529</v>
      </c>
      <c r="I69">
        <f t="shared" si="39"/>
        <v>1.0154867999990529</v>
      </c>
      <c r="O69">
        <f t="shared" ca="1" si="15"/>
        <v>-1.1172613526515718</v>
      </c>
      <c r="P69" s="14">
        <f t="shared" si="16"/>
        <v>0.80505307989190777</v>
      </c>
      <c r="Q69" s="13">
        <f t="shared" si="35"/>
        <v>2087.8489999999983</v>
      </c>
      <c r="R69">
        <f t="shared" si="17"/>
        <v>4.4282350558132288E-2</v>
      </c>
      <c r="S69" s="5">
        <f t="shared" si="40"/>
        <v>0.1</v>
      </c>
      <c r="T69">
        <f t="shared" si="19"/>
        <v>4.428235055813229E-3</v>
      </c>
      <c r="Z69">
        <f t="shared" si="20"/>
        <v>-7822</v>
      </c>
      <c r="AA69" s="139">
        <f t="shared" si="21"/>
        <v>0.99854787199157868</v>
      </c>
      <c r="AB69" s="139">
        <f t="shared" si="22"/>
        <v>0.82199200789938198</v>
      </c>
      <c r="AC69" s="139">
        <f t="shared" si="23"/>
        <v>0.21043372010714512</v>
      </c>
      <c r="AD69" s="139">
        <f t="shared" si="33"/>
        <v>1.6938928007474208E-2</v>
      </c>
      <c r="AE69" s="139">
        <f t="shared" si="24"/>
        <v>2.8692728204239414E-5</v>
      </c>
      <c r="AF69">
        <f t="shared" si="34"/>
        <v>0.21043372010714512</v>
      </c>
      <c r="AG69" s="165"/>
      <c r="AH69">
        <f t="shared" si="25"/>
        <v>0.19349479209967094</v>
      </c>
      <c r="AI69">
        <f t="shared" si="26"/>
        <v>1.4098351182327238</v>
      </c>
      <c r="AJ69">
        <f t="shared" si="27"/>
        <v>0.98299559793962288</v>
      </c>
      <c r="AK69">
        <f t="shared" si="28"/>
        <v>9.8437958586981067E-2</v>
      </c>
      <c r="AL69">
        <f t="shared" si="29"/>
        <v>-2.9058688093764111</v>
      </c>
      <c r="AM69">
        <f t="shared" si="30"/>
        <v>-8.4451806885717815</v>
      </c>
      <c r="AN69" s="139">
        <f t="shared" ref="AN69:AT84" si="50">$AU69+$AB$7*SIN(AO69)</f>
        <v>3.2923852115546866</v>
      </c>
      <c r="AO69" s="139">
        <f t="shared" si="50"/>
        <v>3.2921902447819469</v>
      </c>
      <c r="AP69" s="139">
        <f t="shared" si="50"/>
        <v>3.2917224017013313</v>
      </c>
      <c r="AQ69" s="139">
        <f t="shared" si="50"/>
        <v>3.2905998983242255</v>
      </c>
      <c r="AR69" s="139">
        <f t="shared" si="50"/>
        <v>3.2879074264109267</v>
      </c>
      <c r="AS69" s="139">
        <f t="shared" si="50"/>
        <v>3.2814534920057787</v>
      </c>
      <c r="AT69" s="139">
        <f t="shared" si="50"/>
        <v>3.2660065377410286</v>
      </c>
      <c r="AU69" s="139">
        <f t="shared" si="32"/>
        <v>3.2291493096419184</v>
      </c>
      <c r="AW69">
        <v>3400</v>
      </c>
      <c r="AX69">
        <f t="shared" si="42"/>
        <v>0.32226225735807068</v>
      </c>
      <c r="AY69">
        <f t="shared" si="43"/>
        <v>0.20781933051204904</v>
      </c>
      <c r="AZ69">
        <f t="shared" si="44"/>
        <v>0.11444292684602164</v>
      </c>
      <c r="BA69">
        <f t="shared" si="45"/>
        <v>1.2734544443540583</v>
      </c>
      <c r="BB69">
        <f t="shared" si="46"/>
        <v>0.28171134303352019</v>
      </c>
      <c r="BC69">
        <f t="shared" si="47"/>
        <v>2.2767744817555431</v>
      </c>
      <c r="BD69">
        <f t="shared" si="48"/>
        <v>2.1666592049920066</v>
      </c>
      <c r="BE69">
        <f t="shared" si="36"/>
        <v>8.8520874099294691</v>
      </c>
      <c r="BF69">
        <f t="shared" si="36"/>
        <v>8.8524106881606546</v>
      </c>
      <c r="BG69">
        <f t="shared" si="36"/>
        <v>8.8533228251390916</v>
      </c>
      <c r="BH69">
        <f t="shared" si="36"/>
        <v>8.8558935635988085</v>
      </c>
      <c r="BI69">
        <f t="shared" si="36"/>
        <v>8.8631162752554751</v>
      </c>
      <c r="BJ69">
        <f t="shared" si="36"/>
        <v>8.8832368024789172</v>
      </c>
      <c r="BK69">
        <f t="shared" si="36"/>
        <v>8.9380676806409607</v>
      </c>
      <c r="BL69">
        <f t="shared" si="49"/>
        <v>9.0803769829328331</v>
      </c>
    </row>
    <row r="70" spans="1:64" ht="12.95" customHeight="1" x14ac:dyDescent="0.2">
      <c r="A70" s="125" t="s">
        <v>517</v>
      </c>
      <c r="B70" s="71" t="s">
        <v>236</v>
      </c>
      <c r="C70" s="125">
        <v>17129.46</v>
      </c>
      <c r="D70" s="125" t="s">
        <v>370</v>
      </c>
      <c r="E70">
        <f t="shared" si="11"/>
        <v>-7814.7013828915351</v>
      </c>
      <c r="F70" s="127">
        <f t="shared" si="38"/>
        <v>-7815</v>
      </c>
      <c r="G70">
        <f t="shared" si="13"/>
        <v>0.98711600000024191</v>
      </c>
      <c r="I70">
        <f t="shared" si="39"/>
        <v>0.98711600000024191</v>
      </c>
      <c r="O70">
        <f t="shared" ca="1" si="15"/>
        <v>-1.1163617763459952</v>
      </c>
      <c r="P70" s="14">
        <f t="shared" si="16"/>
        <v>0.80410192399381963</v>
      </c>
      <c r="Q70" s="13">
        <f t="shared" si="35"/>
        <v>2110.9599999999991</v>
      </c>
      <c r="R70">
        <f t="shared" si="17"/>
        <v>3.3494152016484507E-2</v>
      </c>
      <c r="S70" s="5">
        <f t="shared" si="40"/>
        <v>0.1</v>
      </c>
      <c r="T70">
        <f t="shared" si="19"/>
        <v>3.3494152016484511E-3</v>
      </c>
      <c r="Z70">
        <f t="shared" si="20"/>
        <v>-7815</v>
      </c>
      <c r="AA70" s="139">
        <f t="shared" si="21"/>
        <v>0.99788167641963077</v>
      </c>
      <c r="AB70" s="139">
        <f t="shared" si="22"/>
        <v>0.79333624757443078</v>
      </c>
      <c r="AC70" s="139">
        <f t="shared" si="23"/>
        <v>0.18301407600642228</v>
      </c>
      <c r="AD70" s="139">
        <f t="shared" si="33"/>
        <v>-1.0765676419388859E-2</v>
      </c>
      <c r="AE70" s="139">
        <f t="shared" si="24"/>
        <v>1.1589978876698532E-5</v>
      </c>
      <c r="AF70">
        <f t="shared" si="34"/>
        <v>0.18301407600642228</v>
      </c>
      <c r="AG70" s="165"/>
      <c r="AH70">
        <f t="shared" si="25"/>
        <v>0.19377975242581114</v>
      </c>
      <c r="AI70">
        <f t="shared" si="26"/>
        <v>1.4088595914324842</v>
      </c>
      <c r="AJ70">
        <f t="shared" si="27"/>
        <v>0.98473292969598269</v>
      </c>
      <c r="AK70">
        <f t="shared" si="28"/>
        <v>0.10241430720980856</v>
      </c>
      <c r="AL70">
        <f t="shared" si="29"/>
        <v>-2.896155011768613</v>
      </c>
      <c r="AM70">
        <f t="shared" si="30"/>
        <v>-8.1077619202157329</v>
      </c>
      <c r="AN70" s="139">
        <f t="shared" si="50"/>
        <v>3.2986354573611458</v>
      </c>
      <c r="AO70" s="139">
        <f t="shared" si="50"/>
        <v>3.2984333894318478</v>
      </c>
      <c r="AP70" s="139">
        <f t="shared" si="50"/>
        <v>3.2979480385160755</v>
      </c>
      <c r="AQ70" s="139">
        <f t="shared" si="50"/>
        <v>3.296782416120291</v>
      </c>
      <c r="AR70" s="139">
        <f t="shared" si="50"/>
        <v>3.2939839134861839</v>
      </c>
      <c r="AS70" s="139">
        <f t="shared" si="50"/>
        <v>3.2872699486911032</v>
      </c>
      <c r="AT70" s="139">
        <f t="shared" si="50"/>
        <v>3.2711886227237952</v>
      </c>
      <c r="AU70" s="139">
        <f t="shared" si="32"/>
        <v>3.2327991575935346</v>
      </c>
      <c r="AW70">
        <v>3600</v>
      </c>
      <c r="AX70">
        <f t="shared" si="42"/>
        <v>0.35376512895498324</v>
      </c>
      <c r="AY70">
        <f t="shared" si="43"/>
        <v>0.21401238850311824</v>
      </c>
      <c r="AZ70">
        <f t="shared" si="44"/>
        <v>0.13975274045186498</v>
      </c>
      <c r="BA70">
        <f t="shared" si="45"/>
        <v>1.3417437895056241</v>
      </c>
      <c r="BB70">
        <f t="shared" si="46"/>
        <v>0.50130939352635118</v>
      </c>
      <c r="BC70">
        <f t="shared" si="47"/>
        <v>2.5163086530107135</v>
      </c>
      <c r="BD70">
        <f t="shared" si="48"/>
        <v>3.093647099950164</v>
      </c>
      <c r="BE70">
        <f t="shared" si="36"/>
        <v>9.0180567439058805</v>
      </c>
      <c r="BF70">
        <f t="shared" si="36"/>
        <v>9.0184193655652045</v>
      </c>
      <c r="BG70">
        <f t="shared" si="36"/>
        <v>9.0193557782643214</v>
      </c>
      <c r="BH70">
        <f t="shared" ref="BH70:BK77" si="51">$BL70+$AB$7*SIN(BI70)</f>
        <v>9.0217721779854312</v>
      </c>
      <c r="BI70">
        <f t="shared" si="51"/>
        <v>9.0279962275289769</v>
      </c>
      <c r="BJ70">
        <f t="shared" si="51"/>
        <v>9.0439541631647788</v>
      </c>
      <c r="BK70">
        <f t="shared" si="51"/>
        <v>9.0844198129523797</v>
      </c>
      <c r="BL70">
        <f t="shared" si="49"/>
        <v>9.1846583529790085</v>
      </c>
    </row>
    <row r="71" spans="1:64" ht="12.95" customHeight="1" x14ac:dyDescent="0.2">
      <c r="A71" s="125" t="s">
        <v>378</v>
      </c>
      <c r="B71" s="71" t="s">
        <v>236</v>
      </c>
      <c r="C71" s="125">
        <v>17198.851999999999</v>
      </c>
      <c r="D71" s="125" t="s">
        <v>370</v>
      </c>
      <c r="E71">
        <f t="shared" si="11"/>
        <v>-7793.7092822765953</v>
      </c>
      <c r="F71" s="127">
        <f t="shared" si="38"/>
        <v>-7794</v>
      </c>
      <c r="G71">
        <f t="shared" si="13"/>
        <v>0.96100360000127694</v>
      </c>
      <c r="I71">
        <f t="shared" si="39"/>
        <v>0.96100360000127694</v>
      </c>
      <c r="O71">
        <f t="shared" ca="1" si="15"/>
        <v>-1.1136630474292653</v>
      </c>
      <c r="P71" s="14">
        <f t="shared" si="16"/>
        <v>0.80125279011966932</v>
      </c>
      <c r="Q71" s="13">
        <f t="shared" si="35"/>
        <v>2180.351999999999</v>
      </c>
      <c r="R71">
        <f t="shared" si="17"/>
        <v>2.5520321257829541E-2</v>
      </c>
      <c r="S71" s="5">
        <f t="shared" si="40"/>
        <v>0.1</v>
      </c>
      <c r="T71">
        <f t="shared" si="19"/>
        <v>2.5520321257829544E-3</v>
      </c>
      <c r="Z71">
        <f t="shared" si="20"/>
        <v>-7794</v>
      </c>
      <c r="AA71" s="139">
        <f t="shared" si="21"/>
        <v>0.99584086459417342</v>
      </c>
      <c r="AB71" s="139">
        <f t="shared" si="22"/>
        <v>0.76641552552677283</v>
      </c>
      <c r="AC71" s="139">
        <f t="shared" si="23"/>
        <v>0.15975080988160761</v>
      </c>
      <c r="AD71" s="139">
        <f t="shared" si="33"/>
        <v>-3.4837264592896489E-2</v>
      </c>
      <c r="AE71" s="139">
        <f t="shared" si="24"/>
        <v>1.2136350043154795E-4</v>
      </c>
      <c r="AF71">
        <f t="shared" si="34"/>
        <v>0.15975080988160761</v>
      </c>
      <c r="AG71" s="165"/>
      <c r="AH71">
        <f t="shared" si="25"/>
        <v>0.1945880744745041</v>
      </c>
      <c r="AI71">
        <f t="shared" si="26"/>
        <v>1.4057114348040858</v>
      </c>
      <c r="AJ71">
        <f t="shared" si="27"/>
        <v>0.98937471670261656</v>
      </c>
      <c r="AK71">
        <f t="shared" si="28"/>
        <v>0.11425010939519056</v>
      </c>
      <c r="AL71">
        <f t="shared" si="29"/>
        <v>-2.8670968474850977</v>
      </c>
      <c r="AM71">
        <f t="shared" si="30"/>
        <v>-7.240278961933182</v>
      </c>
      <c r="AN71" s="139">
        <f t="shared" si="50"/>
        <v>3.3173597043107086</v>
      </c>
      <c r="AO71" s="139">
        <f t="shared" si="50"/>
        <v>3.3171370674132183</v>
      </c>
      <c r="AP71" s="139">
        <f t="shared" si="50"/>
        <v>3.3166006360170277</v>
      </c>
      <c r="AQ71" s="139">
        <f t="shared" si="50"/>
        <v>3.3153083426264485</v>
      </c>
      <c r="AR71" s="139">
        <f t="shared" si="50"/>
        <v>3.3121963337918001</v>
      </c>
      <c r="AS71" s="139">
        <f t="shared" si="50"/>
        <v>3.3047089959399667</v>
      </c>
      <c r="AT71" s="139">
        <f t="shared" si="50"/>
        <v>3.2867317276575796</v>
      </c>
      <c r="AU71" s="139">
        <f t="shared" si="32"/>
        <v>3.243748701448383</v>
      </c>
      <c r="AW71">
        <v>3800</v>
      </c>
      <c r="AX71">
        <f t="shared" si="42"/>
        <v>0.38290654626442722</v>
      </c>
      <c r="AY71">
        <f t="shared" si="43"/>
        <v>0.22079508188392266</v>
      </c>
      <c r="AZ71">
        <f t="shared" si="44"/>
        <v>0.16211146438050456</v>
      </c>
      <c r="BA71">
        <f t="shared" si="45"/>
        <v>1.3940279776509015</v>
      </c>
      <c r="BB71">
        <f t="shared" si="46"/>
        <v>0.70853125997118971</v>
      </c>
      <c r="BC71">
        <f t="shared" si="47"/>
        <v>2.7786119741536082</v>
      </c>
      <c r="BD71">
        <f t="shared" si="48"/>
        <v>5.4493050940037362</v>
      </c>
      <c r="BE71">
        <f t="shared" ref="BE71:BG77" si="52">$BL71+$AB$7*SIN(BF71)</f>
        <v>9.1917009624770678</v>
      </c>
      <c r="BF71">
        <f t="shared" si="52"/>
        <v>9.1919791432031666</v>
      </c>
      <c r="BG71">
        <f t="shared" si="52"/>
        <v>9.1926573776270004</v>
      </c>
      <c r="BH71">
        <f t="shared" si="51"/>
        <v>9.1943105309073943</v>
      </c>
      <c r="BI71">
        <f t="shared" si="51"/>
        <v>9.1983373121527556</v>
      </c>
      <c r="BJ71">
        <f t="shared" si="51"/>
        <v>9.208130352704833</v>
      </c>
      <c r="BK71">
        <f t="shared" si="51"/>
        <v>9.2318610122381557</v>
      </c>
      <c r="BL71">
        <f t="shared" si="49"/>
        <v>9.2889397230251838</v>
      </c>
    </row>
    <row r="72" spans="1:64" ht="12.95" customHeight="1" x14ac:dyDescent="0.2">
      <c r="A72" s="125" t="s">
        <v>507</v>
      </c>
      <c r="B72" s="71" t="s">
        <v>236</v>
      </c>
      <c r="C72" s="125">
        <v>17238.544000000002</v>
      </c>
      <c r="D72" s="125" t="s">
        <v>370</v>
      </c>
      <c r="E72">
        <f t="shared" si="11"/>
        <v>-7781.7018684881432</v>
      </c>
      <c r="F72" s="127">
        <f t="shared" si="38"/>
        <v>-7782</v>
      </c>
      <c r="G72">
        <f t="shared" si="13"/>
        <v>0.98551080000106595</v>
      </c>
      <c r="I72">
        <f t="shared" si="39"/>
        <v>0.98551080000106595</v>
      </c>
      <c r="O72">
        <f t="shared" ca="1" si="15"/>
        <v>-1.1121209166197052</v>
      </c>
      <c r="P72" s="14">
        <f t="shared" si="16"/>
        <v>0.79962763231533396</v>
      </c>
      <c r="Q72" s="13">
        <f t="shared" si="35"/>
        <v>2220.0440000000017</v>
      </c>
      <c r="R72">
        <f t="shared" si="17"/>
        <v>3.455255202888196E-2</v>
      </c>
      <c r="S72" s="5">
        <f t="shared" si="40"/>
        <v>0.1</v>
      </c>
      <c r="T72">
        <f t="shared" si="19"/>
        <v>3.4552552028881962E-3</v>
      </c>
      <c r="Z72">
        <f t="shared" si="20"/>
        <v>-7782</v>
      </c>
      <c r="AA72" s="139">
        <f t="shared" si="21"/>
        <v>0.99464624402766577</v>
      </c>
      <c r="AB72" s="139">
        <f t="shared" si="22"/>
        <v>0.79049218828873413</v>
      </c>
      <c r="AC72" s="139">
        <f t="shared" si="23"/>
        <v>0.18588316768573199</v>
      </c>
      <c r="AD72" s="139">
        <f t="shared" si="33"/>
        <v>-9.135444026599826E-3</v>
      </c>
      <c r="AE72" s="139">
        <f t="shared" si="24"/>
        <v>8.3456337563138454E-6</v>
      </c>
      <c r="AF72">
        <f t="shared" si="34"/>
        <v>0.18588316768573199</v>
      </c>
      <c r="AG72" s="165"/>
      <c r="AH72">
        <f t="shared" si="25"/>
        <v>0.19501861171233184</v>
      </c>
      <c r="AI72">
        <f t="shared" si="26"/>
        <v>1.4037657434118676</v>
      </c>
      <c r="AJ72">
        <f t="shared" si="27"/>
        <v>0.99164462072948956</v>
      </c>
      <c r="AK72">
        <f t="shared" si="28"/>
        <v>0.12094660092232744</v>
      </c>
      <c r="AL72">
        <f t="shared" si="29"/>
        <v>-2.8505519986543564</v>
      </c>
      <c r="AM72">
        <f t="shared" si="30"/>
        <v>-6.8233167841593989</v>
      </c>
      <c r="AN72" s="139">
        <f t="shared" si="50"/>
        <v>3.3280402039975336</v>
      </c>
      <c r="AO72" s="139">
        <f t="shared" si="50"/>
        <v>3.3278063353532294</v>
      </c>
      <c r="AP72" s="139">
        <f t="shared" si="50"/>
        <v>3.3272417442857369</v>
      </c>
      <c r="AQ72" s="139">
        <f t="shared" si="50"/>
        <v>3.3258789901170158</v>
      </c>
      <c r="AR72" s="139">
        <f t="shared" si="50"/>
        <v>3.3225911290338273</v>
      </c>
      <c r="AS72" s="139">
        <f t="shared" si="50"/>
        <v>3.3146667051262977</v>
      </c>
      <c r="AT72" s="139">
        <f t="shared" si="50"/>
        <v>3.2956112234817385</v>
      </c>
      <c r="AU72" s="139">
        <f t="shared" si="32"/>
        <v>3.2500055836511539</v>
      </c>
      <c r="AW72">
        <v>4000</v>
      </c>
      <c r="AX72">
        <f t="shared" si="42"/>
        <v>0.40818378837900321</v>
      </c>
      <c r="AY72">
        <f t="shared" si="43"/>
        <v>0.22816741065446233</v>
      </c>
      <c r="AZ72">
        <f t="shared" si="44"/>
        <v>0.18001637772454088</v>
      </c>
      <c r="BA72">
        <f t="shared" si="45"/>
        <v>1.4199565638058549</v>
      </c>
      <c r="BB72">
        <f t="shared" si="46"/>
        <v>0.8748056046913808</v>
      </c>
      <c r="BC72">
        <f t="shared" si="47"/>
        <v>3.0562316798121736</v>
      </c>
      <c r="BD72">
        <f t="shared" si="48"/>
        <v>23.415682226481366</v>
      </c>
      <c r="BE72">
        <f t="shared" si="52"/>
        <v>9.3703027844844957</v>
      </c>
      <c r="BF72">
        <f t="shared" si="52"/>
        <v>9.3703767885959657</v>
      </c>
      <c r="BG72">
        <f t="shared" si="52"/>
        <v>9.3705526247565132</v>
      </c>
      <c r="BH72">
        <f t="shared" si="51"/>
        <v>9.3709704104359606</v>
      </c>
      <c r="BI72">
        <f t="shared" si="51"/>
        <v>9.3719630291762126</v>
      </c>
      <c r="BJ72">
        <f t="shared" si="51"/>
        <v>9.3743211891214138</v>
      </c>
      <c r="BK72">
        <f t="shared" si="51"/>
        <v>9.3799223576158521</v>
      </c>
      <c r="BL72">
        <f t="shared" si="49"/>
        <v>9.3932210930713609</v>
      </c>
    </row>
    <row r="73" spans="1:64" ht="12.95" customHeight="1" x14ac:dyDescent="0.2">
      <c r="A73" s="125" t="s">
        <v>507</v>
      </c>
      <c r="B73" s="71" t="s">
        <v>236</v>
      </c>
      <c r="C73" s="125">
        <v>17258.386999999999</v>
      </c>
      <c r="D73" s="125" t="s">
        <v>370</v>
      </c>
      <c r="E73">
        <f t="shared" si="11"/>
        <v>-7775.6990691380424</v>
      </c>
      <c r="F73" s="127">
        <f t="shared" si="38"/>
        <v>-7776</v>
      </c>
      <c r="G73">
        <f t="shared" si="13"/>
        <v>0.99476439999853028</v>
      </c>
      <c r="I73">
        <f t="shared" si="39"/>
        <v>0.99476439999853028</v>
      </c>
      <c r="O73">
        <f t="shared" ca="1" si="15"/>
        <v>-1.1113498512149251</v>
      </c>
      <c r="P73" s="14">
        <f t="shared" si="16"/>
        <v>0.79881584942094253</v>
      </c>
      <c r="Q73" s="13">
        <f t="shared" si="35"/>
        <v>2239.8869999999988</v>
      </c>
      <c r="R73">
        <f t="shared" si="17"/>
        <v>3.8395834473457464E-2</v>
      </c>
      <c r="S73" s="5">
        <f t="shared" si="40"/>
        <v>0.1</v>
      </c>
      <c r="T73">
        <f t="shared" si="19"/>
        <v>3.8395834473457465E-3</v>
      </c>
      <c r="Z73">
        <f t="shared" si="20"/>
        <v>-7776</v>
      </c>
      <c r="AA73" s="139">
        <f t="shared" si="21"/>
        <v>0.99404117926170232</v>
      </c>
      <c r="AB73" s="139">
        <f t="shared" si="22"/>
        <v>0.79953907015777048</v>
      </c>
      <c r="AC73" s="139">
        <f t="shared" si="23"/>
        <v>0.19594855057758775</v>
      </c>
      <c r="AD73" s="139">
        <f t="shared" si="33"/>
        <v>7.232207368279564E-4</v>
      </c>
      <c r="AE73" s="139">
        <f t="shared" si="24"/>
        <v>5.2304823417797218E-8</v>
      </c>
      <c r="AF73">
        <f t="shared" si="34"/>
        <v>0.19594855057758775</v>
      </c>
      <c r="AG73" s="165"/>
      <c r="AH73">
        <f t="shared" si="25"/>
        <v>0.19522532984075983</v>
      </c>
      <c r="AI73">
        <f t="shared" si="26"/>
        <v>1.4027535674029894</v>
      </c>
      <c r="AJ73">
        <f t="shared" si="27"/>
        <v>0.99267572975946072</v>
      </c>
      <c r="AK73">
        <f t="shared" si="28"/>
        <v>0.1242755799494355</v>
      </c>
      <c r="AL73">
        <f t="shared" si="29"/>
        <v>-2.8422968705317828</v>
      </c>
      <c r="AM73">
        <f t="shared" si="30"/>
        <v>-6.6323954906251963</v>
      </c>
      <c r="AN73" s="139">
        <f t="shared" si="50"/>
        <v>3.3333749304502653</v>
      </c>
      <c r="AO73" s="139">
        <f t="shared" si="50"/>
        <v>3.3331355951149844</v>
      </c>
      <c r="AP73" s="139">
        <f t="shared" si="50"/>
        <v>3.3325572194683057</v>
      </c>
      <c r="AQ73" s="139">
        <f t="shared" si="50"/>
        <v>3.3311597885364832</v>
      </c>
      <c r="AR73" s="139">
        <f t="shared" si="50"/>
        <v>3.3277849533007</v>
      </c>
      <c r="AS73" s="139">
        <f t="shared" si="50"/>
        <v>3.3196433901232298</v>
      </c>
      <c r="AT73" s="139">
        <f t="shared" si="50"/>
        <v>3.3000503082868438</v>
      </c>
      <c r="AU73" s="139">
        <f t="shared" si="32"/>
        <v>3.2531340247525389</v>
      </c>
      <c r="AW73">
        <v>4200</v>
      </c>
      <c r="AX73">
        <f t="shared" si="42"/>
        <v>0.42838640897298752</v>
      </c>
      <c r="AY73">
        <f t="shared" si="43"/>
        <v>0.23612937481473728</v>
      </c>
      <c r="AZ73">
        <f t="shared" si="44"/>
        <v>0.19225703415825024</v>
      </c>
      <c r="BA73">
        <f t="shared" si="45"/>
        <v>1.4134112301567059</v>
      </c>
      <c r="BB73">
        <f t="shared" si="46"/>
        <v>0.97495435598944591</v>
      </c>
      <c r="BC73">
        <f t="shared" si="47"/>
        <v>-2.9454723283620297</v>
      </c>
      <c r="BD73">
        <f t="shared" si="48"/>
        <v>-10.165113453181805</v>
      </c>
      <c r="BE73">
        <f t="shared" si="52"/>
        <v>9.5501300129180056</v>
      </c>
      <c r="BF73">
        <f t="shared" si="52"/>
        <v>9.549965057076589</v>
      </c>
      <c r="BG73">
        <f t="shared" si="52"/>
        <v>9.5495706175699748</v>
      </c>
      <c r="BH73">
        <f t="shared" si="51"/>
        <v>9.5486275197657484</v>
      </c>
      <c r="BI73">
        <f t="shared" si="51"/>
        <v>9.5463730369428834</v>
      </c>
      <c r="BJ73">
        <f t="shared" si="51"/>
        <v>9.5409861716362911</v>
      </c>
      <c r="BK73">
        <f t="shared" si="51"/>
        <v>9.5281281904689337</v>
      </c>
      <c r="BL73">
        <f t="shared" si="49"/>
        <v>9.4975024631175344</v>
      </c>
    </row>
    <row r="74" spans="1:64" ht="12.95" customHeight="1" x14ac:dyDescent="0.2">
      <c r="A74" s="125" t="s">
        <v>507</v>
      </c>
      <c r="B74" s="71" t="s">
        <v>236</v>
      </c>
      <c r="C74" s="125">
        <v>17284.831999999999</v>
      </c>
      <c r="D74" s="125" t="s">
        <v>370</v>
      </c>
      <c r="E74">
        <f t="shared" si="11"/>
        <v>-7767.6990676859723</v>
      </c>
      <c r="F74" s="127">
        <f t="shared" si="38"/>
        <v>-7768</v>
      </c>
      <c r="G74">
        <f t="shared" si="13"/>
        <v>0.99476919999870006</v>
      </c>
      <c r="I74">
        <f t="shared" si="39"/>
        <v>0.99476919999870006</v>
      </c>
      <c r="O74">
        <f t="shared" ca="1" si="15"/>
        <v>-1.1103217640085519</v>
      </c>
      <c r="P74" s="14">
        <f t="shared" si="16"/>
        <v>0.79773429771796622</v>
      </c>
      <c r="Q74" s="13">
        <f t="shared" si="35"/>
        <v>2266.3319999999985</v>
      </c>
      <c r="R74">
        <f t="shared" si="17"/>
        <v>3.8822752716778333E-2</v>
      </c>
      <c r="S74" s="5">
        <f t="shared" si="40"/>
        <v>0.1</v>
      </c>
      <c r="T74">
        <f t="shared" si="19"/>
        <v>3.8822752716778336E-3</v>
      </c>
      <c r="Z74">
        <f t="shared" si="20"/>
        <v>-7768</v>
      </c>
      <c r="AA74" s="139">
        <f t="shared" si="21"/>
        <v>0.99322638901436999</v>
      </c>
      <c r="AB74" s="139">
        <f t="shared" si="22"/>
        <v>0.79927710870229629</v>
      </c>
      <c r="AC74" s="139">
        <f t="shared" si="23"/>
        <v>0.19703490228073384</v>
      </c>
      <c r="AD74" s="139">
        <f t="shared" si="33"/>
        <v>1.5428109843300675E-3</v>
      </c>
      <c r="AE74" s="139">
        <f t="shared" si="24"/>
        <v>2.3802657333695119E-7</v>
      </c>
      <c r="AF74">
        <f t="shared" si="34"/>
        <v>0.19703490228073384</v>
      </c>
      <c r="AG74" s="165"/>
      <c r="AH74">
        <f t="shared" si="25"/>
        <v>0.19549209129640382</v>
      </c>
      <c r="AI74">
        <f t="shared" si="26"/>
        <v>1.4013637113945343</v>
      </c>
      <c r="AJ74">
        <f t="shared" si="27"/>
        <v>0.99394325649989868</v>
      </c>
      <c r="AK74">
        <f t="shared" si="28"/>
        <v>0.12869353908882819</v>
      </c>
      <c r="AL74">
        <f t="shared" si="29"/>
        <v>-2.8313086358469159</v>
      </c>
      <c r="AM74">
        <f t="shared" si="30"/>
        <v>-6.3939102605225004</v>
      </c>
      <c r="AN74" s="139">
        <f t="shared" si="50"/>
        <v>3.3404819514257218</v>
      </c>
      <c r="AO74" s="139">
        <f t="shared" si="50"/>
        <v>3.3402354862922303</v>
      </c>
      <c r="AP74" s="139">
        <f t="shared" si="50"/>
        <v>3.3396390469784087</v>
      </c>
      <c r="AQ74" s="139">
        <f t="shared" si="50"/>
        <v>3.3381959740221574</v>
      </c>
      <c r="AR74" s="139">
        <f t="shared" si="50"/>
        <v>3.3347061966869695</v>
      </c>
      <c r="AS74" s="139">
        <f t="shared" si="50"/>
        <v>3.3262766271987441</v>
      </c>
      <c r="AT74" s="139">
        <f t="shared" si="50"/>
        <v>3.3059683715367072</v>
      </c>
      <c r="AU74" s="139">
        <f t="shared" si="32"/>
        <v>3.257305279554386</v>
      </c>
      <c r="AW74">
        <v>4400</v>
      </c>
      <c r="AX74">
        <f t="shared" si="42"/>
        <v>0.44293326419951673</v>
      </c>
      <c r="AY74">
        <f t="shared" si="43"/>
        <v>0.24468097436474739</v>
      </c>
      <c r="AZ74">
        <f t="shared" si="44"/>
        <v>0.19825228983476936</v>
      </c>
      <c r="BA74">
        <f t="shared" si="45"/>
        <v>1.376001356537945</v>
      </c>
      <c r="BB74">
        <f t="shared" si="46"/>
        <v>0.99882501451703065</v>
      </c>
      <c r="BC74">
        <f t="shared" si="47"/>
        <v>-2.6727104744881061</v>
      </c>
      <c r="BD74">
        <f t="shared" si="48"/>
        <v>-4.1870290008688515</v>
      </c>
      <c r="BE74">
        <f t="shared" si="52"/>
        <v>9.7271764665137308</v>
      </c>
      <c r="BF74">
        <f t="shared" si="52"/>
        <v>9.7268484759021785</v>
      </c>
      <c r="BG74">
        <f t="shared" si="52"/>
        <v>9.7260335078347975</v>
      </c>
      <c r="BH74">
        <f t="shared" si="51"/>
        <v>9.7240094240462707</v>
      </c>
      <c r="BI74">
        <f t="shared" si="51"/>
        <v>9.7189877787451806</v>
      </c>
      <c r="BJ74">
        <f t="shared" si="51"/>
        <v>9.7065619437348616</v>
      </c>
      <c r="BK74">
        <f t="shared" si="51"/>
        <v>9.6760012823601595</v>
      </c>
      <c r="BL74">
        <f t="shared" si="49"/>
        <v>9.6017838331637115</v>
      </c>
    </row>
    <row r="75" spans="1:64" ht="12.95" customHeight="1" x14ac:dyDescent="0.2">
      <c r="A75" s="125" t="s">
        <v>378</v>
      </c>
      <c r="B75" s="71" t="s">
        <v>236</v>
      </c>
      <c r="C75" s="125">
        <v>17304.636999999999</v>
      </c>
      <c r="D75" s="125" t="s">
        <v>370</v>
      </c>
      <c r="E75">
        <f t="shared" si="11"/>
        <v>-7761.7077638947731</v>
      </c>
      <c r="F75" s="127">
        <f t="shared" si="38"/>
        <v>-7762</v>
      </c>
      <c r="G75">
        <f t="shared" si="13"/>
        <v>0.96602279999933671</v>
      </c>
      <c r="I75">
        <f t="shared" si="39"/>
        <v>0.96602279999933671</v>
      </c>
      <c r="O75">
        <f t="shared" ca="1" si="15"/>
        <v>-1.1095506986037718</v>
      </c>
      <c r="P75" s="14">
        <f t="shared" si="16"/>
        <v>0.7969237530578932</v>
      </c>
      <c r="Q75" s="13">
        <f t="shared" si="35"/>
        <v>2286.1369999999988</v>
      </c>
      <c r="R75">
        <f t="shared" si="17"/>
        <v>2.8594487676504514E-2</v>
      </c>
      <c r="S75" s="5">
        <f t="shared" si="40"/>
        <v>0.1</v>
      </c>
      <c r="T75">
        <f t="shared" si="19"/>
        <v>2.8594487676504516E-3</v>
      </c>
      <c r="Z75">
        <f t="shared" si="20"/>
        <v>-7762</v>
      </c>
      <c r="AA75" s="139">
        <f t="shared" si="21"/>
        <v>0.99260927203519667</v>
      </c>
      <c r="AB75" s="139">
        <f t="shared" si="22"/>
        <v>0.77033728102203325</v>
      </c>
      <c r="AC75" s="139">
        <f t="shared" si="23"/>
        <v>0.16909904694144351</v>
      </c>
      <c r="AD75" s="139">
        <f t="shared" si="33"/>
        <v>-2.6586472035859954E-2</v>
      </c>
      <c r="AE75" s="139">
        <f t="shared" si="24"/>
        <v>7.0684049531356328E-5</v>
      </c>
      <c r="AF75">
        <f t="shared" si="34"/>
        <v>0.16909904694144351</v>
      </c>
      <c r="AG75" s="165"/>
      <c r="AH75">
        <f t="shared" si="25"/>
        <v>0.19568551897730349</v>
      </c>
      <c r="AI75">
        <f t="shared" si="26"/>
        <v>1.4002913992420996</v>
      </c>
      <c r="AJ75">
        <f t="shared" si="27"/>
        <v>0.99481369606998282</v>
      </c>
      <c r="AK75">
        <f t="shared" si="28"/>
        <v>0.13199110394418598</v>
      </c>
      <c r="AL75">
        <f t="shared" si="29"/>
        <v>-2.8230817906286965</v>
      </c>
      <c r="AM75">
        <f t="shared" si="30"/>
        <v>-6.2260455692383436</v>
      </c>
      <c r="AN75" s="139">
        <f t="shared" si="50"/>
        <v>3.3458076310471005</v>
      </c>
      <c r="AO75" s="139">
        <f t="shared" si="50"/>
        <v>3.3455559403300494</v>
      </c>
      <c r="AP75" s="139">
        <f t="shared" si="50"/>
        <v>3.3449461954206829</v>
      </c>
      <c r="AQ75" s="139">
        <f t="shared" si="50"/>
        <v>3.343469347170001</v>
      </c>
      <c r="AR75" s="139">
        <f t="shared" si="50"/>
        <v>3.3398941513886755</v>
      </c>
      <c r="AS75" s="139">
        <f t="shared" si="50"/>
        <v>3.3312497442920765</v>
      </c>
      <c r="AT75" s="139">
        <f t="shared" si="50"/>
        <v>3.3104063649850417</v>
      </c>
      <c r="AU75" s="139">
        <f t="shared" si="32"/>
        <v>3.2604337206557714</v>
      </c>
      <c r="AW75">
        <v>4600</v>
      </c>
      <c r="AX75">
        <f t="shared" si="42"/>
        <v>0.45198360367127155</v>
      </c>
      <c r="AY75">
        <f t="shared" si="43"/>
        <v>0.25382220930449284</v>
      </c>
      <c r="AZ75">
        <f t="shared" si="44"/>
        <v>0.19816139436677871</v>
      </c>
      <c r="BA75">
        <f t="shared" si="45"/>
        <v>1.3160948009876032</v>
      </c>
      <c r="BB75">
        <f t="shared" si="46"/>
        <v>0.95461911827167478</v>
      </c>
      <c r="BC75">
        <f t="shared" si="47"/>
        <v>-2.4187736848619612</v>
      </c>
      <c r="BD75">
        <f t="shared" si="48"/>
        <v>-2.6454124653829321</v>
      </c>
      <c r="BE75">
        <f t="shared" si="52"/>
        <v>9.8980444191742354</v>
      </c>
      <c r="BF75">
        <f t="shared" si="52"/>
        <v>9.8976849897278534</v>
      </c>
      <c r="BG75">
        <f t="shared" si="52"/>
        <v>9.896727337537131</v>
      </c>
      <c r="BH75">
        <f t="shared" si="51"/>
        <v>9.8941780797867409</v>
      </c>
      <c r="BI75">
        <f t="shared" si="51"/>
        <v>9.8874079553644165</v>
      </c>
      <c r="BJ75">
        <f t="shared" si="51"/>
        <v>9.8695375474147067</v>
      </c>
      <c r="BK75">
        <f t="shared" si="51"/>
        <v>9.8230680200006191</v>
      </c>
      <c r="BL75">
        <f t="shared" si="49"/>
        <v>9.7060652032098869</v>
      </c>
    </row>
    <row r="76" spans="1:64" ht="12.95" customHeight="1" x14ac:dyDescent="0.2">
      <c r="A76" s="125" t="s">
        <v>517</v>
      </c>
      <c r="B76" s="71" t="s">
        <v>236</v>
      </c>
      <c r="C76" s="125">
        <v>17324.499</v>
      </c>
      <c r="D76" s="125" t="s">
        <v>370</v>
      </c>
      <c r="E76">
        <f t="shared" si="11"/>
        <v>-7755.6992167652197</v>
      </c>
      <c r="F76" s="127">
        <f t="shared" si="38"/>
        <v>-7756</v>
      </c>
      <c r="G76">
        <f t="shared" si="13"/>
        <v>0.99427640000067186</v>
      </c>
      <c r="I76">
        <f t="shared" si="39"/>
        <v>0.99427640000067186</v>
      </c>
      <c r="O76">
        <f t="shared" ca="1" si="15"/>
        <v>-1.1087796331989919</v>
      </c>
      <c r="P76" s="14">
        <f t="shared" si="16"/>
        <v>0.79611373906967087</v>
      </c>
      <c r="Q76" s="13">
        <f t="shared" si="35"/>
        <v>2305.9989999999998</v>
      </c>
      <c r="R76">
        <f t="shared" si="17"/>
        <v>3.9268440187254866E-2</v>
      </c>
      <c r="S76" s="5">
        <f t="shared" si="40"/>
        <v>0.1</v>
      </c>
      <c r="T76">
        <f t="shared" si="19"/>
        <v>3.926844018725487E-3</v>
      </c>
      <c r="Z76">
        <f t="shared" si="20"/>
        <v>-7756</v>
      </c>
      <c r="AA76" s="139">
        <f t="shared" si="21"/>
        <v>0.99198699521053402</v>
      </c>
      <c r="AB76" s="139">
        <f t="shared" si="22"/>
        <v>0.79840314385980871</v>
      </c>
      <c r="AC76" s="139">
        <f t="shared" si="23"/>
        <v>0.19816266093100099</v>
      </c>
      <c r="AD76" s="139">
        <f t="shared" si="33"/>
        <v>2.2894047901378389E-3</v>
      </c>
      <c r="AE76" s="139">
        <f t="shared" si="24"/>
        <v>5.2413742931060828E-7</v>
      </c>
      <c r="AF76">
        <f t="shared" si="34"/>
        <v>0.19816266093100099</v>
      </c>
      <c r="AG76" s="165"/>
      <c r="AH76">
        <f t="shared" si="25"/>
        <v>0.19587325614086321</v>
      </c>
      <c r="AI76">
        <f t="shared" si="26"/>
        <v>1.3991937001893882</v>
      </c>
      <c r="AJ76">
        <f t="shared" si="27"/>
        <v>0.99561562714738105</v>
      </c>
      <c r="AK76">
        <f t="shared" si="28"/>
        <v>0.13527470405329955</v>
      </c>
      <c r="AL76">
        <f t="shared" si="29"/>
        <v>-2.8148675496169289</v>
      </c>
      <c r="AM76">
        <f t="shared" si="30"/>
        <v>-6.0668026190211224</v>
      </c>
      <c r="AN76" s="139">
        <f t="shared" si="50"/>
        <v>3.3511292732005451</v>
      </c>
      <c r="AO76" s="139">
        <f t="shared" si="50"/>
        <v>3.3508724632584133</v>
      </c>
      <c r="AP76" s="139">
        <f t="shared" si="50"/>
        <v>3.3502496247370082</v>
      </c>
      <c r="AQ76" s="139">
        <f t="shared" si="50"/>
        <v>3.3487394014462275</v>
      </c>
      <c r="AR76" s="139">
        <f t="shared" si="50"/>
        <v>3.3450794801294146</v>
      </c>
      <c r="AS76" s="139">
        <f t="shared" si="50"/>
        <v>3.3362212635498412</v>
      </c>
      <c r="AT76" s="139">
        <f t="shared" si="50"/>
        <v>3.3148438693443216</v>
      </c>
      <c r="AU76" s="139">
        <f t="shared" si="32"/>
        <v>3.2635621617571564</v>
      </c>
      <c r="AW76">
        <v>4800</v>
      </c>
      <c r="AX76">
        <f t="shared" si="42"/>
        <v>0.4562728913646823</v>
      </c>
      <c r="AY76">
        <f t="shared" si="43"/>
        <v>0.26355307963397345</v>
      </c>
      <c r="AZ76">
        <f t="shared" si="44"/>
        <v>0.19271981173070882</v>
      </c>
      <c r="BA76">
        <f t="shared" si="45"/>
        <v>1.2443652156036813</v>
      </c>
      <c r="BB76">
        <f t="shared" si="46"/>
        <v>0.86181607172206531</v>
      </c>
      <c r="BC76">
        <f t="shared" si="47"/>
        <v>-2.1892346850463267</v>
      </c>
      <c r="BD76">
        <f t="shared" si="48"/>
        <v>-1.9388719606583182</v>
      </c>
      <c r="BE76">
        <f t="shared" si="52"/>
        <v>10.060520708845461</v>
      </c>
      <c r="BF76">
        <f t="shared" si="52"/>
        <v>10.06023486719932</v>
      </c>
      <c r="BG76">
        <f t="shared" si="52"/>
        <v>10.059392475954052</v>
      </c>
      <c r="BH76">
        <f t="shared" si="51"/>
        <v>10.056912932767284</v>
      </c>
      <c r="BI76">
        <f t="shared" si="51"/>
        <v>10.049640439692793</v>
      </c>
      <c r="BJ76">
        <f t="shared" si="51"/>
        <v>10.028525580367667</v>
      </c>
      <c r="BK76">
        <f t="shared" si="51"/>
        <v>9.9688635509411423</v>
      </c>
      <c r="BL76">
        <f t="shared" si="49"/>
        <v>9.8103465732560622</v>
      </c>
    </row>
    <row r="77" spans="1:64" ht="12.95" customHeight="1" x14ac:dyDescent="0.2">
      <c r="A77" s="125" t="s">
        <v>549</v>
      </c>
      <c r="B77" s="71" t="s">
        <v>236</v>
      </c>
      <c r="C77" s="125">
        <v>17327.8</v>
      </c>
      <c r="D77" s="125" t="s">
        <v>370</v>
      </c>
      <c r="E77">
        <f t="shared" si="11"/>
        <v>-7754.700615714235</v>
      </c>
      <c r="F77" s="127">
        <f t="shared" si="38"/>
        <v>-7755</v>
      </c>
      <c r="G77">
        <f t="shared" si="13"/>
        <v>0.98965200000020559</v>
      </c>
      <c r="I77">
        <f t="shared" si="39"/>
        <v>0.98965200000020559</v>
      </c>
      <c r="O77">
        <f t="shared" ca="1" si="15"/>
        <v>-1.1086511222981952</v>
      </c>
      <c r="P77" s="14">
        <f t="shared" si="16"/>
        <v>0.79597878833139712</v>
      </c>
      <c r="Q77" s="13">
        <f t="shared" si="35"/>
        <v>2309.2999999999993</v>
      </c>
      <c r="R77">
        <f t="shared" si="17"/>
        <v>3.750931291811109E-2</v>
      </c>
      <c r="S77" s="5">
        <f t="shared" si="40"/>
        <v>0.1</v>
      </c>
      <c r="T77">
        <f t="shared" si="19"/>
        <v>3.750931291811109E-3</v>
      </c>
      <c r="Z77">
        <f t="shared" si="20"/>
        <v>-7755</v>
      </c>
      <c r="AA77" s="139">
        <f t="shared" si="21"/>
        <v>0.99188278103397698</v>
      </c>
      <c r="AB77" s="139">
        <f t="shared" si="22"/>
        <v>0.79374800729762574</v>
      </c>
      <c r="AC77" s="139">
        <f t="shared" si="23"/>
        <v>0.19367321166880846</v>
      </c>
      <c r="AD77" s="139">
        <f t="shared" si="33"/>
        <v>-2.2307810337713896E-3</v>
      </c>
      <c r="AE77" s="139">
        <f t="shared" si="24"/>
        <v>4.97638402063415E-7</v>
      </c>
      <c r="AF77">
        <f t="shared" si="34"/>
        <v>0.19367321166880846</v>
      </c>
      <c r="AG77" s="165"/>
      <c r="AH77">
        <f t="shared" si="25"/>
        <v>0.19590399270257985</v>
      </c>
      <c r="AI77">
        <f t="shared" si="26"/>
        <v>1.3990082988058425</v>
      </c>
      <c r="AJ77">
        <f t="shared" si="27"/>
        <v>0.99574263776856664</v>
      </c>
      <c r="AK77">
        <f t="shared" si="28"/>
        <v>0.13582059236975175</v>
      </c>
      <c r="AL77">
        <f t="shared" si="29"/>
        <v>-2.8134997549182623</v>
      </c>
      <c r="AM77">
        <f t="shared" si="30"/>
        <v>-6.0410539605115972</v>
      </c>
      <c r="AN77" s="139">
        <f t="shared" si="50"/>
        <v>3.3520158143465038</v>
      </c>
      <c r="AO77" s="139">
        <f t="shared" si="50"/>
        <v>3.351758161661698</v>
      </c>
      <c r="AP77" s="139">
        <f t="shared" si="50"/>
        <v>3.3511331617531921</v>
      </c>
      <c r="AQ77" s="139">
        <f t="shared" si="50"/>
        <v>3.3496174154404068</v>
      </c>
      <c r="AR77" s="139">
        <f t="shared" si="50"/>
        <v>3.3459434416525156</v>
      </c>
      <c r="AS77" s="139">
        <f t="shared" si="50"/>
        <v>3.3370496918578967</v>
      </c>
      <c r="AT77" s="139">
        <f t="shared" si="50"/>
        <v>3.3155834049541992</v>
      </c>
      <c r="AU77" s="139">
        <f t="shared" si="32"/>
        <v>3.2640835686073872</v>
      </c>
      <c r="AW77">
        <v>5000</v>
      </c>
      <c r="AX77">
        <f t="shared" si="42"/>
        <v>0.45681405943270836</v>
      </c>
      <c r="AY77">
        <f t="shared" si="43"/>
        <v>0.27387358535318929</v>
      </c>
      <c r="AZ77">
        <f t="shared" si="44"/>
        <v>0.18294047407951908</v>
      </c>
      <c r="BA77">
        <f t="shared" si="45"/>
        <v>1.1697700356768583</v>
      </c>
      <c r="BB77">
        <f t="shared" si="46"/>
        <v>0.7412681095439676</v>
      </c>
      <c r="BC77">
        <f t="shared" si="47"/>
        <v>-1.9853530787089442</v>
      </c>
      <c r="BD77">
        <f t="shared" si="48"/>
        <v>-1.5326035359434247</v>
      </c>
      <c r="BE77">
        <f t="shared" si="52"/>
        <v>10.213648095379096</v>
      </c>
      <c r="BF77">
        <f t="shared" si="52"/>
        <v>10.213472559122149</v>
      </c>
      <c r="BG77">
        <f t="shared" si="52"/>
        <v>10.212881813434148</v>
      </c>
      <c r="BH77">
        <f t="shared" si="51"/>
        <v>10.210896302506477</v>
      </c>
      <c r="BI77">
        <f t="shared" si="51"/>
        <v>10.204251648466352</v>
      </c>
      <c r="BJ77">
        <f t="shared" si="51"/>
        <v>10.182323826560758</v>
      </c>
      <c r="BK77">
        <f t="shared" si="51"/>
        <v>10.112936834079315</v>
      </c>
      <c r="BL77">
        <f t="shared" si="49"/>
        <v>9.9146279433022375</v>
      </c>
    </row>
    <row r="78" spans="1:64" ht="12.95" customHeight="1" x14ac:dyDescent="0.2">
      <c r="A78" s="125" t="s">
        <v>517</v>
      </c>
      <c r="B78" s="71" t="s">
        <v>236</v>
      </c>
      <c r="C78" s="125">
        <v>17367.474999999999</v>
      </c>
      <c r="D78" s="125" t="s">
        <v>370</v>
      </c>
      <c r="E78">
        <f t="shared" si="11"/>
        <v>-7742.6983446758195</v>
      </c>
      <c r="F78" s="127">
        <f t="shared" si="38"/>
        <v>-7743</v>
      </c>
      <c r="G78">
        <f t="shared" si="13"/>
        <v>0.99715920000016922</v>
      </c>
      <c r="I78">
        <f t="shared" si="39"/>
        <v>0.99715920000016922</v>
      </c>
      <c r="O78">
        <f t="shared" ca="1" si="15"/>
        <v>-1.1071089914886352</v>
      </c>
      <c r="P78" s="14">
        <f t="shared" si="16"/>
        <v>0.79436052926112177</v>
      </c>
      <c r="Q78" s="13">
        <f t="shared" si="35"/>
        <v>2348.9749999999985</v>
      </c>
      <c r="R78">
        <f t="shared" si="17"/>
        <v>4.1127300853524583E-2</v>
      </c>
      <c r="S78" s="5">
        <f t="shared" si="40"/>
        <v>0.1</v>
      </c>
      <c r="T78">
        <f t="shared" si="19"/>
        <v>4.1127300853524588E-3</v>
      </c>
      <c r="Z78">
        <f t="shared" si="20"/>
        <v>-7743</v>
      </c>
      <c r="AA78" s="139">
        <f t="shared" si="21"/>
        <v>0.99062104798322925</v>
      </c>
      <c r="AB78" s="139">
        <f t="shared" si="22"/>
        <v>0.80089868127806174</v>
      </c>
      <c r="AC78" s="139">
        <f t="shared" si="23"/>
        <v>0.20279867073904745</v>
      </c>
      <c r="AD78" s="139">
        <f t="shared" si="33"/>
        <v>6.5381520169399687E-3</v>
      </c>
      <c r="AE78" s="139">
        <f t="shared" si="24"/>
        <v>4.2747431796616182E-6</v>
      </c>
      <c r="AF78">
        <f t="shared" si="34"/>
        <v>0.20279867073904745</v>
      </c>
      <c r="AG78" s="165"/>
      <c r="AH78">
        <f t="shared" si="25"/>
        <v>0.19626051872210748</v>
      </c>
      <c r="AI78">
        <f t="shared" si="26"/>
        <v>1.3967293994578434</v>
      </c>
      <c r="AJ78">
        <f t="shared" si="27"/>
        <v>0.99711924092265802</v>
      </c>
      <c r="AK78">
        <f t="shared" si="28"/>
        <v>0.1423398729570248</v>
      </c>
      <c r="AL78">
        <f t="shared" si="29"/>
        <v>-2.797114620101087</v>
      </c>
      <c r="AM78">
        <f t="shared" si="30"/>
        <v>-5.7483585667759964</v>
      </c>
      <c r="AN78" s="139">
        <f t="shared" si="50"/>
        <v>3.3626451957073198</v>
      </c>
      <c r="AO78" s="139">
        <f t="shared" si="50"/>
        <v>3.3623776670180412</v>
      </c>
      <c r="AP78" s="139">
        <f t="shared" si="50"/>
        <v>3.361727204395212</v>
      </c>
      <c r="AQ78" s="139">
        <f t="shared" si="50"/>
        <v>3.3601460799415221</v>
      </c>
      <c r="AR78" s="139">
        <f t="shared" si="50"/>
        <v>3.3563050368367593</v>
      </c>
      <c r="AS78" s="139">
        <f t="shared" si="50"/>
        <v>3.3469872112216521</v>
      </c>
      <c r="AT78" s="139">
        <f t="shared" si="50"/>
        <v>3.3244567232376925</v>
      </c>
      <c r="AU78" s="139">
        <f t="shared" si="32"/>
        <v>3.2703404508101581</v>
      </c>
    </row>
    <row r="79" spans="1:64" ht="12.95" customHeight="1" x14ac:dyDescent="0.2">
      <c r="A79" s="125" t="s">
        <v>517</v>
      </c>
      <c r="B79" s="71" t="s">
        <v>236</v>
      </c>
      <c r="C79" s="125">
        <v>17410.45</v>
      </c>
      <c r="D79" s="125" t="s">
        <v>370</v>
      </c>
      <c r="E79">
        <f t="shared" si="11"/>
        <v>-7729.6977751011273</v>
      </c>
      <c r="F79" s="127">
        <f t="shared" si="38"/>
        <v>-7730</v>
      </c>
      <c r="G79">
        <f t="shared" si="13"/>
        <v>0.99904200000310084</v>
      </c>
      <c r="I79">
        <f t="shared" si="39"/>
        <v>0.99904200000310084</v>
      </c>
      <c r="O79">
        <f t="shared" ca="1" si="15"/>
        <v>-1.1054383497782785</v>
      </c>
      <c r="P79" s="14">
        <f t="shared" si="16"/>
        <v>0.79260981066209424</v>
      </c>
      <c r="Q79" s="13">
        <f t="shared" si="35"/>
        <v>2391.9500000000007</v>
      </c>
      <c r="R79">
        <f t="shared" si="17"/>
        <v>4.2614248796121197E-2</v>
      </c>
      <c r="S79" s="5">
        <f t="shared" si="40"/>
        <v>0.1</v>
      </c>
      <c r="T79">
        <f t="shared" si="19"/>
        <v>4.2614248796121199E-3</v>
      </c>
      <c r="Z79">
        <f t="shared" si="20"/>
        <v>-7730</v>
      </c>
      <c r="AA79" s="139">
        <f t="shared" si="21"/>
        <v>0.98923094948662738</v>
      </c>
      <c r="AB79" s="139">
        <f t="shared" si="22"/>
        <v>0.8024208611785677</v>
      </c>
      <c r="AC79" s="139">
        <f t="shared" si="23"/>
        <v>0.2064321893410066</v>
      </c>
      <c r="AD79" s="139">
        <f t="shared" si="33"/>
        <v>9.8110505164734629E-3</v>
      </c>
      <c r="AE79" s="139">
        <f t="shared" si="24"/>
        <v>9.6256712236794216E-6</v>
      </c>
      <c r="AF79">
        <f t="shared" si="34"/>
        <v>0.2064321893410066</v>
      </c>
      <c r="AG79" s="165"/>
      <c r="AH79">
        <f t="shared" si="25"/>
        <v>0.19662113882453308</v>
      </c>
      <c r="AI79">
        <f t="shared" si="26"/>
        <v>1.3941495268753796</v>
      </c>
      <c r="AJ79">
        <f t="shared" si="27"/>
        <v>0.99830491956298906</v>
      </c>
      <c r="AK79">
        <f t="shared" si="28"/>
        <v>0.14933521450588033</v>
      </c>
      <c r="AL79">
        <f t="shared" si="29"/>
        <v>-2.7794250372862686</v>
      </c>
      <c r="AM79">
        <f t="shared" si="30"/>
        <v>-5.4618112561236511</v>
      </c>
      <c r="AN79" s="139">
        <f t="shared" si="50"/>
        <v>3.3741407673016903</v>
      </c>
      <c r="AO79" s="139">
        <f t="shared" si="50"/>
        <v>3.3738630432389147</v>
      </c>
      <c r="AP79" s="139">
        <f t="shared" si="50"/>
        <v>3.3731860067160122</v>
      </c>
      <c r="AQ79" s="139">
        <f t="shared" si="50"/>
        <v>3.3715359772883806</v>
      </c>
      <c r="AR79" s="139">
        <f t="shared" si="50"/>
        <v>3.3675172905905213</v>
      </c>
      <c r="AS79" s="139">
        <f t="shared" si="50"/>
        <v>3.3577450476216559</v>
      </c>
      <c r="AT79" s="139">
        <f t="shared" si="50"/>
        <v>3.334067090757487</v>
      </c>
      <c r="AU79" s="139">
        <f t="shared" si="32"/>
        <v>3.2771187398631589</v>
      </c>
    </row>
    <row r="80" spans="1:64" ht="12.95" customHeight="1" x14ac:dyDescent="0.2">
      <c r="A80" s="125" t="s">
        <v>517</v>
      </c>
      <c r="B80" s="71" t="s">
        <v>236</v>
      </c>
      <c r="C80" s="125">
        <v>17420.365000000002</v>
      </c>
      <c r="D80" s="125" t="s">
        <v>370</v>
      </c>
      <c r="E80">
        <f t="shared" si="11"/>
        <v>-7726.6983417716774</v>
      </c>
      <c r="F80" s="127">
        <f t="shared" si="38"/>
        <v>-7727</v>
      </c>
      <c r="G80">
        <f t="shared" si="13"/>
        <v>0.99716880000414676</v>
      </c>
      <c r="I80">
        <f t="shared" si="39"/>
        <v>0.99716880000414676</v>
      </c>
      <c r="O80">
        <f t="shared" ca="1" si="15"/>
        <v>-1.1050528170758884</v>
      </c>
      <c r="P80" s="14">
        <f t="shared" si="16"/>
        <v>0.79220615245893711</v>
      </c>
      <c r="Q80" s="13">
        <f t="shared" si="35"/>
        <v>2401.8650000000016</v>
      </c>
      <c r="R80">
        <f t="shared" si="17"/>
        <v>4.2009686888741835E-2</v>
      </c>
      <c r="S80" s="5">
        <f t="shared" si="40"/>
        <v>0.1</v>
      </c>
      <c r="T80">
        <f t="shared" si="19"/>
        <v>4.2009686888741836E-3</v>
      </c>
      <c r="Z80">
        <f t="shared" si="20"/>
        <v>-7727</v>
      </c>
      <c r="AA80" s="139">
        <f t="shared" si="21"/>
        <v>0.98890673426952869</v>
      </c>
      <c r="AB80" s="139">
        <f t="shared" si="22"/>
        <v>0.80046821819355518</v>
      </c>
      <c r="AC80" s="139">
        <f t="shared" si="23"/>
        <v>0.20496264754520965</v>
      </c>
      <c r="AD80" s="139">
        <f t="shared" si="33"/>
        <v>8.2620657346180737E-3</v>
      </c>
      <c r="AE80" s="139">
        <f t="shared" si="24"/>
        <v>6.8261730203150098E-6</v>
      </c>
      <c r="AF80">
        <f t="shared" si="34"/>
        <v>0.20496264754520965</v>
      </c>
      <c r="AG80" s="165"/>
      <c r="AH80">
        <f t="shared" si="25"/>
        <v>0.19670058181059161</v>
      </c>
      <c r="AI80">
        <f t="shared" si="26"/>
        <v>1.3935380287189609</v>
      </c>
      <c r="AJ80">
        <f t="shared" si="27"/>
        <v>0.99853368433872247</v>
      </c>
      <c r="AK80">
        <f t="shared" si="28"/>
        <v>0.15093931157785642</v>
      </c>
      <c r="AL80">
        <f t="shared" si="29"/>
        <v>-2.7753521156231202</v>
      </c>
      <c r="AM80">
        <f t="shared" si="30"/>
        <v>-5.3997149506478008</v>
      </c>
      <c r="AN80" s="139">
        <f t="shared" si="50"/>
        <v>3.3767906024712806</v>
      </c>
      <c r="AO80" s="139">
        <f t="shared" si="50"/>
        <v>3.3765106015184996</v>
      </c>
      <c r="AP80" s="139">
        <f t="shared" si="50"/>
        <v>3.3758275853867694</v>
      </c>
      <c r="AQ80" s="139">
        <f t="shared" si="50"/>
        <v>3.3741619463420562</v>
      </c>
      <c r="AR80" s="139">
        <f t="shared" si="50"/>
        <v>3.3701027746937666</v>
      </c>
      <c r="AS80" s="139">
        <f t="shared" si="50"/>
        <v>3.3602264294305488</v>
      </c>
      <c r="AT80" s="139">
        <f t="shared" si="50"/>
        <v>3.3362845010400957</v>
      </c>
      <c r="AU80" s="139">
        <f t="shared" si="32"/>
        <v>3.2786829604138519</v>
      </c>
    </row>
    <row r="81" spans="1:47" ht="12.95" customHeight="1" x14ac:dyDescent="0.2">
      <c r="A81" s="125" t="s">
        <v>517</v>
      </c>
      <c r="B81" s="71" t="s">
        <v>236</v>
      </c>
      <c r="C81" s="125">
        <v>17430.27</v>
      </c>
      <c r="D81" s="125" t="s">
        <v>370</v>
      </c>
      <c r="E81">
        <f t="shared" si="11"/>
        <v>-7723.7019335893083</v>
      </c>
      <c r="F81" s="127">
        <f t="shared" si="38"/>
        <v>-7724</v>
      </c>
      <c r="G81">
        <f t="shared" si="13"/>
        <v>0.98529560000315541</v>
      </c>
      <c r="I81">
        <f t="shared" si="39"/>
        <v>0.98529560000315541</v>
      </c>
      <c r="O81">
        <f t="shared" ca="1" si="15"/>
        <v>-1.1046672843734986</v>
      </c>
      <c r="P81" s="14">
        <f t="shared" si="16"/>
        <v>0.7918026269237427</v>
      </c>
      <c r="Q81" s="13">
        <f t="shared" si="35"/>
        <v>2411.7700000000004</v>
      </c>
      <c r="R81">
        <f t="shared" si="17"/>
        <v>3.7439530631110329E-2</v>
      </c>
      <c r="S81" s="5">
        <f t="shared" si="40"/>
        <v>0.1</v>
      </c>
      <c r="T81">
        <f t="shared" si="19"/>
        <v>3.7439530631110333E-3</v>
      </c>
      <c r="Z81">
        <f t="shared" si="20"/>
        <v>-7724</v>
      </c>
      <c r="AA81" s="139">
        <f t="shared" si="21"/>
        <v>0.98858123713380608</v>
      </c>
      <c r="AB81" s="139">
        <f t="shared" si="22"/>
        <v>0.78851698979309204</v>
      </c>
      <c r="AC81" s="139">
        <f t="shared" si="23"/>
        <v>0.19349297307941271</v>
      </c>
      <c r="AD81" s="139">
        <f t="shared" si="33"/>
        <v>-3.2856371306506649E-3</v>
      </c>
      <c r="AE81" s="139">
        <f t="shared" si="24"/>
        <v>1.0795411354310335E-6</v>
      </c>
      <c r="AF81">
        <f t="shared" si="34"/>
        <v>0.19349297307941271</v>
      </c>
      <c r="AG81" s="165"/>
      <c r="AH81">
        <f t="shared" si="25"/>
        <v>0.19677861021006338</v>
      </c>
      <c r="AI81">
        <f t="shared" si="26"/>
        <v>1.392920544508027</v>
      </c>
      <c r="AJ81">
        <f t="shared" si="27"/>
        <v>0.99874570679867125</v>
      </c>
      <c r="AK81">
        <f t="shared" si="28"/>
        <v>0.15253950809910993</v>
      </c>
      <c r="AL81">
        <f t="shared" si="29"/>
        <v>-2.7712827485452096</v>
      </c>
      <c r="AM81">
        <f t="shared" si="30"/>
        <v>-5.3390218921340322</v>
      </c>
      <c r="AN81" s="139">
        <f t="shared" si="50"/>
        <v>3.3794392927421413</v>
      </c>
      <c r="AO81" s="139">
        <f t="shared" si="50"/>
        <v>3.3791570437143728</v>
      </c>
      <c r="AP81" s="139">
        <f t="shared" si="50"/>
        <v>3.3784681061462911</v>
      </c>
      <c r="AQ81" s="139">
        <f t="shared" si="50"/>
        <v>3.3767869687202121</v>
      </c>
      <c r="AR81" s="139">
        <f t="shared" si="50"/>
        <v>3.3726875070663866</v>
      </c>
      <c r="AS81" s="139">
        <f t="shared" si="50"/>
        <v>3.362707352041387</v>
      </c>
      <c r="AT81" s="139">
        <f t="shared" si="50"/>
        <v>3.3385017703840938</v>
      </c>
      <c r="AU81" s="139">
        <f t="shared" si="32"/>
        <v>3.2802471809645448</v>
      </c>
    </row>
    <row r="82" spans="1:47" ht="12.95" customHeight="1" x14ac:dyDescent="0.2">
      <c r="A82" s="125" t="s">
        <v>378</v>
      </c>
      <c r="B82" s="71" t="s">
        <v>236</v>
      </c>
      <c r="C82" s="125">
        <v>17469.947</v>
      </c>
      <c r="D82" s="125" t="s">
        <v>370</v>
      </c>
      <c r="E82">
        <f t="shared" si="11"/>
        <v>-7711.6990575214777</v>
      </c>
      <c r="F82" s="127">
        <f t="shared" si="38"/>
        <v>-7712</v>
      </c>
      <c r="G82">
        <f t="shared" si="13"/>
        <v>0.99480279999988852</v>
      </c>
      <c r="I82">
        <f t="shared" si="39"/>
        <v>0.99480279999988852</v>
      </c>
      <c r="O82">
        <f t="shared" ca="1" si="15"/>
        <v>-1.1031251535639384</v>
      </c>
      <c r="P82" s="14">
        <f t="shared" si="16"/>
        <v>0.7901898514625918</v>
      </c>
      <c r="Q82" s="13">
        <f t="shared" si="35"/>
        <v>2451.4470000000001</v>
      </c>
      <c r="R82">
        <f t="shared" si="17"/>
        <v>4.186645870912644E-2</v>
      </c>
      <c r="S82" s="5">
        <f t="shared" si="40"/>
        <v>0.1</v>
      </c>
      <c r="T82">
        <f t="shared" si="19"/>
        <v>4.1866458709126442E-3</v>
      </c>
      <c r="Z82">
        <f t="shared" si="20"/>
        <v>-7712</v>
      </c>
      <c r="AA82" s="139">
        <f t="shared" si="21"/>
        <v>0.98726644831940513</v>
      </c>
      <c r="AB82" s="139">
        <f t="shared" si="22"/>
        <v>0.79772620314307519</v>
      </c>
      <c r="AC82" s="139">
        <f t="shared" si="23"/>
        <v>0.20461294853729672</v>
      </c>
      <c r="AD82" s="139">
        <f t="shared" si="33"/>
        <v>7.5363516804833885E-3</v>
      </c>
      <c r="AE82" s="139">
        <f t="shared" si="24"/>
        <v>5.6796596651924803E-6</v>
      </c>
      <c r="AF82">
        <f t="shared" si="34"/>
        <v>0.20461294853729672</v>
      </c>
      <c r="AG82" s="165"/>
      <c r="AH82">
        <f t="shared" si="25"/>
        <v>0.19707659685681336</v>
      </c>
      <c r="AI82">
        <f t="shared" si="26"/>
        <v>1.3903913983961433</v>
      </c>
      <c r="AJ82">
        <f t="shared" si="27"/>
        <v>0.99942715140995175</v>
      </c>
      <c r="AK82">
        <f t="shared" si="28"/>
        <v>0.1589006352596066</v>
      </c>
      <c r="AL82">
        <f t="shared" si="29"/>
        <v>-2.7550414863250414</v>
      </c>
      <c r="AM82">
        <f t="shared" si="30"/>
        <v>-5.1093730727897544</v>
      </c>
      <c r="AN82" s="139">
        <f t="shared" si="50"/>
        <v>3.3900223803123661</v>
      </c>
      <c r="AO82" s="139">
        <f t="shared" si="50"/>
        <v>3.3897314302629771</v>
      </c>
      <c r="AP82" s="139">
        <f t="shared" si="50"/>
        <v>3.3890193964162618</v>
      </c>
      <c r="AQ82" s="139">
        <f t="shared" si="50"/>
        <v>3.3872773953174171</v>
      </c>
      <c r="AR82" s="139">
        <f t="shared" si="50"/>
        <v>3.3830187583291287</v>
      </c>
      <c r="AS82" s="139">
        <f t="shared" si="50"/>
        <v>3.3726263487787072</v>
      </c>
      <c r="AT82" s="139">
        <f t="shared" si="50"/>
        <v>3.3473694064218287</v>
      </c>
      <c r="AU82" s="139">
        <f t="shared" si="32"/>
        <v>3.2865040631673148</v>
      </c>
    </row>
    <row r="83" spans="1:47" ht="12.95" customHeight="1" x14ac:dyDescent="0.2">
      <c r="A83" s="125" t="s">
        <v>453</v>
      </c>
      <c r="B83" s="71" t="s">
        <v>236</v>
      </c>
      <c r="C83" s="125">
        <v>17473.245999999999</v>
      </c>
      <c r="D83" s="125" t="s">
        <v>370</v>
      </c>
      <c r="E83">
        <f t="shared" si="11"/>
        <v>-7710.701061499909</v>
      </c>
      <c r="F83" s="127">
        <f t="shared" si="38"/>
        <v>-7711</v>
      </c>
      <c r="G83">
        <f t="shared" si="13"/>
        <v>0.9881783999990148</v>
      </c>
      <c r="I83">
        <f t="shared" si="39"/>
        <v>0.9881783999990148</v>
      </c>
      <c r="O83">
        <f t="shared" ca="1" si="15"/>
        <v>-1.1029966426631419</v>
      </c>
      <c r="P83" s="14">
        <f t="shared" si="16"/>
        <v>0.79005554932324684</v>
      </c>
      <c r="Q83" s="13">
        <f t="shared" si="35"/>
        <v>2454.7459999999992</v>
      </c>
      <c r="R83">
        <f t="shared" si="17"/>
        <v>3.9252663959892652E-2</v>
      </c>
      <c r="S83" s="5">
        <f t="shared" si="40"/>
        <v>0.1</v>
      </c>
      <c r="T83">
        <f t="shared" si="19"/>
        <v>3.925266395989265E-3</v>
      </c>
      <c r="Z83">
        <f t="shared" si="20"/>
        <v>-7711</v>
      </c>
      <c r="AA83" s="139">
        <f t="shared" si="21"/>
        <v>0.98715595940665979</v>
      </c>
      <c r="AB83" s="139">
        <f t="shared" si="22"/>
        <v>0.79107798991560185</v>
      </c>
      <c r="AC83" s="139">
        <f t="shared" si="23"/>
        <v>0.19812285067576796</v>
      </c>
      <c r="AD83" s="139">
        <f t="shared" si="33"/>
        <v>1.0224405923550117E-3</v>
      </c>
      <c r="AE83" s="139">
        <f t="shared" si="24"/>
        <v>1.0453847648952673E-7</v>
      </c>
      <c r="AF83">
        <f t="shared" si="34"/>
        <v>0.19812285067576796</v>
      </c>
      <c r="AG83" s="165"/>
      <c r="AH83">
        <f t="shared" si="25"/>
        <v>0.19710041008341295</v>
      </c>
      <c r="AI83">
        <f t="shared" si="26"/>
        <v>1.3901764022326544</v>
      </c>
      <c r="AJ83">
        <f t="shared" si="27"/>
        <v>0.99947195452537418</v>
      </c>
      <c r="AK83">
        <f t="shared" si="28"/>
        <v>0.15942782369581779</v>
      </c>
      <c r="AL83">
        <f t="shared" si="29"/>
        <v>-2.7536907046104306</v>
      </c>
      <c r="AM83">
        <f t="shared" si="30"/>
        <v>-5.0911290894226982</v>
      </c>
      <c r="AN83" s="139">
        <f t="shared" si="50"/>
        <v>3.3909034468917416</v>
      </c>
      <c r="AO83" s="139">
        <f t="shared" si="50"/>
        <v>3.3906117929848221</v>
      </c>
      <c r="AP83" s="139">
        <f t="shared" si="50"/>
        <v>3.3898978775012258</v>
      </c>
      <c r="AQ83" s="139">
        <f t="shared" si="50"/>
        <v>3.3881508871287607</v>
      </c>
      <c r="AR83" s="139">
        <f t="shared" si="50"/>
        <v>3.383879131100322</v>
      </c>
      <c r="AS83" s="139">
        <f t="shared" si="50"/>
        <v>3.3734525863301053</v>
      </c>
      <c r="AT83" s="139">
        <f t="shared" si="50"/>
        <v>3.3481082699444564</v>
      </c>
      <c r="AU83" s="139">
        <f t="shared" si="32"/>
        <v>3.2870254700175456</v>
      </c>
    </row>
    <row r="84" spans="1:47" ht="12.95" customHeight="1" x14ac:dyDescent="0.2">
      <c r="A84" s="125" t="s">
        <v>517</v>
      </c>
      <c r="B84" s="71" t="s">
        <v>236</v>
      </c>
      <c r="C84" s="125">
        <v>17483.175999999999</v>
      </c>
      <c r="D84" s="125" t="s">
        <v>370</v>
      </c>
      <c r="E84">
        <f t="shared" si="11"/>
        <v>-7707.6970904498403</v>
      </c>
      <c r="F84" s="127">
        <f t="shared" si="38"/>
        <v>-7708</v>
      </c>
      <c r="G84">
        <f t="shared" si="13"/>
        <v>1.0013051999994786</v>
      </c>
      <c r="I84">
        <f t="shared" si="39"/>
        <v>1.0013051999994786</v>
      </c>
      <c r="O84">
        <f t="shared" ca="1" si="15"/>
        <v>-1.1026111099607518</v>
      </c>
      <c r="P84" s="14">
        <f t="shared" si="16"/>
        <v>0.78965273135052005</v>
      </c>
      <c r="Q84" s="13">
        <f t="shared" si="35"/>
        <v>2464.6759999999995</v>
      </c>
      <c r="R84">
        <f t="shared" si="17"/>
        <v>4.4796767485198397E-2</v>
      </c>
      <c r="S84" s="5">
        <f t="shared" si="40"/>
        <v>0.1</v>
      </c>
      <c r="T84">
        <f t="shared" si="19"/>
        <v>4.47967674851984E-3</v>
      </c>
      <c r="Z84">
        <f t="shared" si="20"/>
        <v>-7708</v>
      </c>
      <c r="AA84" s="139">
        <f t="shared" si="21"/>
        <v>0.9868236417564048</v>
      </c>
      <c r="AB84" s="139">
        <f t="shared" si="22"/>
        <v>0.8041342895935939</v>
      </c>
      <c r="AC84" s="139">
        <f t="shared" si="23"/>
        <v>0.21165246864895859</v>
      </c>
      <c r="AD84" s="139">
        <f t="shared" si="33"/>
        <v>1.4481558243073844E-2</v>
      </c>
      <c r="AE84" s="139">
        <f t="shared" si="24"/>
        <v>2.0971552914754003E-5</v>
      </c>
      <c r="AF84">
        <f t="shared" si="34"/>
        <v>0.21165246864895859</v>
      </c>
      <c r="AG84" s="165"/>
      <c r="AH84">
        <f t="shared" si="25"/>
        <v>0.19717091040588475</v>
      </c>
      <c r="AI84">
        <f t="shared" si="26"/>
        <v>1.389527544816666</v>
      </c>
      <c r="AJ84">
        <f t="shared" si="27"/>
        <v>0.99959535083093221</v>
      </c>
      <c r="AK84">
        <f t="shared" si="28"/>
        <v>0.16100666960316648</v>
      </c>
      <c r="AL84">
        <f t="shared" si="29"/>
        <v>-2.7496408501614615</v>
      </c>
      <c r="AM84">
        <f t="shared" si="30"/>
        <v>-5.0371750155696242</v>
      </c>
      <c r="AN84" s="139">
        <f t="shared" si="50"/>
        <v>3.3935458421082481</v>
      </c>
      <c r="AO84" s="139">
        <f t="shared" si="50"/>
        <v>3.3932520963903596</v>
      </c>
      <c r="AP84" s="139">
        <f t="shared" si="50"/>
        <v>3.3925325761653795</v>
      </c>
      <c r="AQ84" s="139">
        <f t="shared" si="50"/>
        <v>3.3907706953009726</v>
      </c>
      <c r="AR84" s="139">
        <f t="shared" si="50"/>
        <v>3.3864597185583678</v>
      </c>
      <c r="AS84" s="139">
        <f t="shared" si="50"/>
        <v>3.3759309740430474</v>
      </c>
      <c r="AT84" s="139">
        <f t="shared" si="50"/>
        <v>3.3503247606381992</v>
      </c>
      <c r="AU84" s="139">
        <f t="shared" si="32"/>
        <v>3.2885896905682386</v>
      </c>
    </row>
    <row r="85" spans="1:47" ht="12.95" customHeight="1" x14ac:dyDescent="0.2">
      <c r="A85" s="125" t="s">
        <v>378</v>
      </c>
      <c r="B85" s="71" t="s">
        <v>236</v>
      </c>
      <c r="C85" s="125">
        <v>17509.638999999999</v>
      </c>
      <c r="D85" s="125" t="s">
        <v>370</v>
      </c>
      <c r="E85">
        <f t="shared" ref="E85:E148" si="53">(C85-C$7)/C$8</f>
        <v>-7699.6916437330265</v>
      </c>
      <c r="F85" s="127">
        <f t="shared" ref="F85:F116" si="54">+ROUND(2*E85,0)/2-0.5</f>
        <v>-7700</v>
      </c>
      <c r="G85">
        <f t="shared" ref="G85:G148" si="55">C85-(C$7+C$8*F85)</f>
        <v>1.0193099999996775</v>
      </c>
      <c r="I85">
        <f t="shared" ref="I85:I116" si="56">G85</f>
        <v>1.0193099999996775</v>
      </c>
      <c r="O85">
        <f t="shared" ref="O85:O148" ca="1" si="57">+C$11+C$12*F85</f>
        <v>-1.1015830227543786</v>
      </c>
      <c r="P85" s="14">
        <f t="shared" ref="P85:P148" si="58">+D$11+D$12*F85+D$13*F85^2</f>
        <v>0.78857919868884407</v>
      </c>
      <c r="Q85" s="13">
        <f t="shared" ref="Q85:Q148" si="59">+C85-15018.5</f>
        <v>2491.1389999999992</v>
      </c>
      <c r="R85">
        <f t="shared" ref="R85:R148" si="60">+(P85-G85)^2</f>
        <v>5.3236702673539305E-2</v>
      </c>
      <c r="S85" s="5">
        <f t="shared" ref="S85:S116" si="61">S$16</f>
        <v>0.1</v>
      </c>
      <c r="T85">
        <f t="shared" ref="T85:T148" si="62">S85*R85</f>
        <v>5.3236702673539306E-3</v>
      </c>
      <c r="Z85">
        <f t="shared" ref="Z85:Z148" si="63">F85</f>
        <v>-7700</v>
      </c>
      <c r="AA85" s="139">
        <f t="shared" ref="AA85:AA148" si="64">AB$3+AB$4*Z85+AB$5*Z85^2+AH85</f>
        <v>0.98593122867396099</v>
      </c>
      <c r="AB85" s="139">
        <f t="shared" ref="AB85:AB148" si="65">IF(S85&lt;&gt;0,G85-AH85, -9999)</f>
        <v>0.82195797001456072</v>
      </c>
      <c r="AC85" s="139">
        <f t="shared" ref="AC85:AC148" si="66">+G85-P85</f>
        <v>0.23073080131083346</v>
      </c>
      <c r="AD85" s="139">
        <f t="shared" si="33"/>
        <v>3.3378771325716539E-2</v>
      </c>
      <c r="AE85" s="139">
        <f t="shared" ref="AE85:AE148" si="67">+(G85-AA85)^2*S85</f>
        <v>1.1141423752144767E-4</v>
      </c>
      <c r="AF85">
        <f t="shared" si="34"/>
        <v>0.23073080131083346</v>
      </c>
      <c r="AG85" s="165"/>
      <c r="AH85">
        <f t="shared" ref="AH85:AH148" si="68">$AB$6*($AB$11/AI85*AJ85+$AB$12)</f>
        <v>0.19735202998511686</v>
      </c>
      <c r="AI85">
        <f t="shared" ref="AI85:AI148" si="69">1+$AB$7*COS(AL85)</f>
        <v>1.3877691053454346</v>
      </c>
      <c r="AJ85">
        <f t="shared" ref="AJ85:AJ148" si="70">SIN(AL85+RADIANS($AB$9))</f>
        <v>0.99984392513659448</v>
      </c>
      <c r="AK85">
        <f t="shared" ref="AK85:AK148" si="71">$AB$7*SIN(AL85)</f>
        <v>0.16519678195171975</v>
      </c>
      <c r="AL85">
        <f t="shared" ref="AL85:AL148" si="72">2*ATAN(AM85)</f>
        <v>-2.7388597107809298</v>
      </c>
      <c r="AM85">
        <f t="shared" ref="AM85:AM148" si="73">SQRT((1+$AB$7)/(1-$AB$7))*TAN(AN85/2)</f>
        <v>-4.8987657291679323</v>
      </c>
      <c r="AN85" s="139">
        <f t="shared" ref="AN85:AT100" si="74">$AU85+$AB$7*SIN(AO85)</f>
        <v>3.4005862582972846</v>
      </c>
      <c r="AO85" s="139">
        <f t="shared" si="74"/>
        <v>3.4002870801889786</v>
      </c>
      <c r="AP85" s="139">
        <f t="shared" si="74"/>
        <v>3.3995529108077673</v>
      </c>
      <c r="AQ85" s="139">
        <f t="shared" si="74"/>
        <v>3.3977518943352947</v>
      </c>
      <c r="AR85" s="139">
        <f t="shared" si="74"/>
        <v>3.3933373403202989</v>
      </c>
      <c r="AS85" s="139">
        <f t="shared" si="74"/>
        <v>3.3825375920614706</v>
      </c>
      <c r="AT85" s="139">
        <f t="shared" si="74"/>
        <v>3.3562346596758887</v>
      </c>
      <c r="AU85" s="139">
        <f t="shared" ref="AU85:AU148" si="75">RADIANS($AB$9)+$AB$18*(F85-AB$15)</f>
        <v>3.2927609453700857</v>
      </c>
    </row>
    <row r="86" spans="1:47" ht="12.95" customHeight="1" x14ac:dyDescent="0.2">
      <c r="A86" s="125" t="s">
        <v>517</v>
      </c>
      <c r="B86" s="71" t="s">
        <v>236</v>
      </c>
      <c r="C86" s="125">
        <v>17549.280999999999</v>
      </c>
      <c r="D86" s="125" t="s">
        <v>370</v>
      </c>
      <c r="E86">
        <f t="shared" si="53"/>
        <v>-7687.6993556799735</v>
      </c>
      <c r="F86" s="127">
        <f t="shared" si="54"/>
        <v>-7688</v>
      </c>
      <c r="G86">
        <f t="shared" si="55"/>
        <v>0.99381720000019413</v>
      </c>
      <c r="I86">
        <f t="shared" si="56"/>
        <v>0.99381720000019413</v>
      </c>
      <c r="O86">
        <f t="shared" ca="1" si="57"/>
        <v>-1.1000408919448184</v>
      </c>
      <c r="P86" s="14">
        <f t="shared" si="58"/>
        <v>0.78697066860249931</v>
      </c>
      <c r="Q86" s="13">
        <f t="shared" si="59"/>
        <v>2530.780999999999</v>
      </c>
      <c r="R86">
        <f t="shared" si="60"/>
        <v>4.2785487551257551E-2</v>
      </c>
      <c r="S86" s="5">
        <f t="shared" si="61"/>
        <v>0.1</v>
      </c>
      <c r="T86">
        <f t="shared" si="62"/>
        <v>4.2785487551257554E-3</v>
      </c>
      <c r="Z86">
        <f t="shared" si="63"/>
        <v>-7688</v>
      </c>
      <c r="AA86" s="139">
        <f t="shared" si="64"/>
        <v>0.98457565152019233</v>
      </c>
      <c r="AB86" s="139">
        <f t="shared" si="65"/>
        <v>0.79621221708250112</v>
      </c>
      <c r="AC86" s="139">
        <f t="shared" si="66"/>
        <v>0.20684653139769482</v>
      </c>
      <c r="AD86" s="139">
        <f t="shared" ref="AD86:AD149" si="76">IF(S86&lt;&gt;0,G86-AA86, -9999)</f>
        <v>9.2415484800018044E-3</v>
      </c>
      <c r="AE86" s="139">
        <f t="shared" si="67"/>
        <v>8.5406218308223663E-6</v>
      </c>
      <c r="AF86">
        <f t="shared" ref="AF86:AF149" si="77">IF(S86&lt;&gt;0,G86-P86, -9999)</f>
        <v>0.20684653139769482</v>
      </c>
      <c r="AG86" s="165"/>
      <c r="AH86">
        <f t="shared" si="68"/>
        <v>0.19760498291769299</v>
      </c>
      <c r="AI86">
        <f t="shared" si="69"/>
        <v>1.385055823038875</v>
      </c>
      <c r="AJ86">
        <f t="shared" si="70"/>
        <v>0.9999988022697015</v>
      </c>
      <c r="AK86">
        <f t="shared" si="71"/>
        <v>0.1714259868615533</v>
      </c>
      <c r="AL86">
        <f t="shared" si="72"/>
        <v>-2.7227394491652279</v>
      </c>
      <c r="AM86">
        <f t="shared" si="73"/>
        <v>-4.7049287360307526</v>
      </c>
      <c r="AN86" s="139">
        <f t="shared" si="74"/>
        <v>3.4111302295949799</v>
      </c>
      <c r="AO86" s="139">
        <f t="shared" si="74"/>
        <v>3.4108233045857372</v>
      </c>
      <c r="AP86" s="139">
        <f t="shared" si="74"/>
        <v>3.4100679821546036</v>
      </c>
      <c r="AQ86" s="139">
        <f t="shared" si="74"/>
        <v>3.4082098500925668</v>
      </c>
      <c r="AR86" s="139">
        <f t="shared" si="74"/>
        <v>3.4036427446430682</v>
      </c>
      <c r="AS86" s="139">
        <f t="shared" si="74"/>
        <v>3.3924407582893177</v>
      </c>
      <c r="AT86" s="139">
        <f t="shared" si="74"/>
        <v>3.3650974280325969</v>
      </c>
      <c r="AU86" s="139">
        <f t="shared" si="75"/>
        <v>3.2990178275728561</v>
      </c>
    </row>
    <row r="87" spans="1:47" ht="12.95" customHeight="1" x14ac:dyDescent="0.2">
      <c r="A87" s="125" t="s">
        <v>507</v>
      </c>
      <c r="B87" s="71" t="s">
        <v>236</v>
      </c>
      <c r="C87" s="125">
        <v>17552.579000000002</v>
      </c>
      <c r="D87" s="125" t="s">
        <v>370</v>
      </c>
      <c r="E87">
        <f t="shared" si="53"/>
        <v>-7686.7016621731127</v>
      </c>
      <c r="F87" s="127">
        <f t="shared" si="54"/>
        <v>-7687</v>
      </c>
      <c r="G87">
        <f t="shared" si="55"/>
        <v>0.98619280000275467</v>
      </c>
      <c r="I87">
        <f t="shared" si="56"/>
        <v>0.98619280000275467</v>
      </c>
      <c r="O87">
        <f t="shared" ca="1" si="57"/>
        <v>-1.0999123810440219</v>
      </c>
      <c r="P87" s="14">
        <f t="shared" si="58"/>
        <v>0.78683672024438822</v>
      </c>
      <c r="Q87" s="13">
        <f t="shared" si="59"/>
        <v>2534.0790000000015</v>
      </c>
      <c r="R87">
        <f t="shared" si="60"/>
        <v>3.974284653662416E-2</v>
      </c>
      <c r="S87" s="5">
        <f t="shared" si="61"/>
        <v>0.1</v>
      </c>
      <c r="T87">
        <f t="shared" si="62"/>
        <v>3.9742846536624165E-3</v>
      </c>
      <c r="Z87">
        <f t="shared" si="63"/>
        <v>-7687</v>
      </c>
      <c r="AA87" s="139">
        <f t="shared" si="64"/>
        <v>0.98446177035096727</v>
      </c>
      <c r="AB87" s="139">
        <f t="shared" si="65"/>
        <v>0.78856774989617562</v>
      </c>
      <c r="AC87" s="139">
        <f t="shared" si="66"/>
        <v>0.19935607975836644</v>
      </c>
      <c r="AD87" s="139">
        <f t="shared" si="76"/>
        <v>1.7310296517873969E-3</v>
      </c>
      <c r="AE87" s="139">
        <f t="shared" si="67"/>
        <v>2.9964636553671968E-7</v>
      </c>
      <c r="AF87">
        <f t="shared" si="77"/>
        <v>0.19935607975836644</v>
      </c>
      <c r="AG87" s="165"/>
      <c r="AH87">
        <f t="shared" si="68"/>
        <v>0.19762505010657902</v>
      </c>
      <c r="AI87">
        <f t="shared" si="69"/>
        <v>1.3848256777941828</v>
      </c>
      <c r="AJ87">
        <f t="shared" si="70"/>
        <v>0.9999999785317325</v>
      </c>
      <c r="AK87">
        <f t="shared" si="71"/>
        <v>0.171942006321465</v>
      </c>
      <c r="AL87">
        <f t="shared" si="72"/>
        <v>-2.7213989327816543</v>
      </c>
      <c r="AM87">
        <f t="shared" si="73"/>
        <v>-4.6894701515530715</v>
      </c>
      <c r="AN87" s="139">
        <f t="shared" si="74"/>
        <v>3.4120079738208626</v>
      </c>
      <c r="AO87" s="139">
        <f t="shared" si="74"/>
        <v>3.4117004251817105</v>
      </c>
      <c r="AP87" s="139">
        <f t="shared" si="74"/>
        <v>3.4109433849744923</v>
      </c>
      <c r="AQ87" s="139">
        <f t="shared" si="74"/>
        <v>3.4090805805707545</v>
      </c>
      <c r="AR87" s="139">
        <f t="shared" si="74"/>
        <v>3.4045009176890524</v>
      </c>
      <c r="AS87" s="139">
        <f t="shared" si="74"/>
        <v>3.393265647442214</v>
      </c>
      <c r="AT87" s="139">
        <f t="shared" si="74"/>
        <v>3.3658358766982484</v>
      </c>
      <c r="AU87" s="139">
        <f t="shared" si="75"/>
        <v>3.2995392344230869</v>
      </c>
    </row>
    <row r="88" spans="1:47" ht="12.95" customHeight="1" x14ac:dyDescent="0.2">
      <c r="A88" s="125" t="s">
        <v>517</v>
      </c>
      <c r="B88" s="71" t="s">
        <v>236</v>
      </c>
      <c r="C88" s="125">
        <v>17582.330999999998</v>
      </c>
      <c r="D88" s="125" t="s">
        <v>370</v>
      </c>
      <c r="E88">
        <f t="shared" si="53"/>
        <v>-7677.7012445818109</v>
      </c>
      <c r="F88" s="127">
        <f t="shared" si="54"/>
        <v>-7678</v>
      </c>
      <c r="G88">
        <f t="shared" si="55"/>
        <v>0.98757320000004256</v>
      </c>
      <c r="I88">
        <f t="shared" si="56"/>
        <v>0.98757320000004256</v>
      </c>
      <c r="O88">
        <f t="shared" ca="1" si="57"/>
        <v>-1.0987557829368519</v>
      </c>
      <c r="P88" s="14">
        <f t="shared" si="58"/>
        <v>0.78563184836120059</v>
      </c>
      <c r="Q88" s="13">
        <f t="shared" si="59"/>
        <v>2563.8309999999983</v>
      </c>
      <c r="R88">
        <f t="shared" si="60"/>
        <v>4.0780309501722421E-2</v>
      </c>
      <c r="S88" s="5">
        <f t="shared" si="61"/>
        <v>0.1</v>
      </c>
      <c r="T88">
        <f t="shared" si="62"/>
        <v>4.078030950172242E-3</v>
      </c>
      <c r="Z88">
        <f t="shared" si="63"/>
        <v>-7678</v>
      </c>
      <c r="AA88" s="139">
        <f t="shared" si="64"/>
        <v>0.98343051191804676</v>
      </c>
      <c r="AB88" s="139">
        <f t="shared" si="65"/>
        <v>0.7897745364431964</v>
      </c>
      <c r="AC88" s="139">
        <f t="shared" si="66"/>
        <v>0.20194135163884197</v>
      </c>
      <c r="AD88" s="139">
        <f t="shared" si="76"/>
        <v>4.1426880819958045E-3</v>
      </c>
      <c r="AE88" s="139">
        <f t="shared" si="67"/>
        <v>1.7161864544710079E-6</v>
      </c>
      <c r="AF88">
        <f t="shared" si="77"/>
        <v>0.20194135163884197</v>
      </c>
      <c r="AG88" s="165"/>
      <c r="AH88">
        <f t="shared" si="68"/>
        <v>0.19779866355684617</v>
      </c>
      <c r="AI88">
        <f t="shared" si="69"/>
        <v>1.3827268373690655</v>
      </c>
      <c r="AJ88">
        <f t="shared" si="70"/>
        <v>0.99992993864080382</v>
      </c>
      <c r="AK88">
        <f t="shared" si="71"/>
        <v>0.17656450318531122</v>
      </c>
      <c r="AL88">
        <f t="shared" si="72"/>
        <v>-2.7093543081100937</v>
      </c>
      <c r="AM88">
        <f t="shared" si="73"/>
        <v>-4.5548117062549371</v>
      </c>
      <c r="AN88" s="139">
        <f t="shared" si="74"/>
        <v>3.4199011735027605</v>
      </c>
      <c r="AO88" s="139">
        <f t="shared" si="74"/>
        <v>3.4195881653288769</v>
      </c>
      <c r="AP88" s="139">
        <f t="shared" si="74"/>
        <v>3.4188159800689419</v>
      </c>
      <c r="AQ88" s="139">
        <f t="shared" si="74"/>
        <v>3.4169117378332743</v>
      </c>
      <c r="AR88" s="139">
        <f t="shared" si="74"/>
        <v>3.4122201518052995</v>
      </c>
      <c r="AS88" s="139">
        <f t="shared" si="74"/>
        <v>3.4006869943449414</v>
      </c>
      <c r="AT88" s="139">
        <f t="shared" si="74"/>
        <v>3.3724810965415677</v>
      </c>
      <c r="AU88" s="139">
        <f t="shared" si="75"/>
        <v>3.3042318960751649</v>
      </c>
    </row>
    <row r="89" spans="1:47" ht="12.95" customHeight="1" x14ac:dyDescent="0.2">
      <c r="A89" s="125" t="s">
        <v>507</v>
      </c>
      <c r="B89" s="71" t="s">
        <v>236</v>
      </c>
      <c r="C89" s="125">
        <v>17585.629000000001</v>
      </c>
      <c r="D89" s="125" t="s">
        <v>370</v>
      </c>
      <c r="E89">
        <f t="shared" si="53"/>
        <v>-7676.7035510749492</v>
      </c>
      <c r="F89" s="127">
        <f t="shared" si="54"/>
        <v>-7677</v>
      </c>
      <c r="G89">
        <f t="shared" si="55"/>
        <v>0.97994880000260309</v>
      </c>
      <c r="I89">
        <f t="shared" si="56"/>
        <v>0.97994880000260309</v>
      </c>
      <c r="O89">
        <f t="shared" ca="1" si="57"/>
        <v>-1.098627272036055</v>
      </c>
      <c r="P89" s="14">
        <f t="shared" si="58"/>
        <v>0.78549804741193674</v>
      </c>
      <c r="Q89" s="13">
        <f t="shared" si="59"/>
        <v>2567.1290000000008</v>
      </c>
      <c r="R89">
        <f t="shared" si="60"/>
        <v>3.7811095183076536E-2</v>
      </c>
      <c r="S89" s="5">
        <f t="shared" si="61"/>
        <v>0.1</v>
      </c>
      <c r="T89">
        <f t="shared" si="62"/>
        <v>3.7811095183076537E-3</v>
      </c>
      <c r="Z89">
        <f t="shared" si="63"/>
        <v>-7677</v>
      </c>
      <c r="AA89" s="139">
        <f t="shared" si="64"/>
        <v>0.98331522550294526</v>
      </c>
      <c r="AB89" s="139">
        <f t="shared" si="65"/>
        <v>0.78213162191159458</v>
      </c>
      <c r="AC89" s="139">
        <f t="shared" si="66"/>
        <v>0.19445075259066635</v>
      </c>
      <c r="AD89" s="139">
        <f t="shared" si="76"/>
        <v>-3.3664255003421628E-3</v>
      </c>
      <c r="AE89" s="139">
        <f t="shared" si="67"/>
        <v>1.1332820649353981E-6</v>
      </c>
      <c r="AF89">
        <f t="shared" si="77"/>
        <v>0.19445075259066635</v>
      </c>
      <c r="AG89" s="165"/>
      <c r="AH89">
        <f t="shared" si="68"/>
        <v>0.19781717809100854</v>
      </c>
      <c r="AI89">
        <f t="shared" si="69"/>
        <v>1.3824905974398267</v>
      </c>
      <c r="AJ89">
        <f t="shared" si="70"/>
        <v>0.99991323123084386</v>
      </c>
      <c r="AK89">
        <f t="shared" si="71"/>
        <v>0.17707568635396354</v>
      </c>
      <c r="AL89">
        <f t="shared" si="72"/>
        <v>-2.7080182614667221</v>
      </c>
      <c r="AM89">
        <f t="shared" si="73"/>
        <v>-4.540328729722912</v>
      </c>
      <c r="AN89" s="139">
        <f t="shared" si="74"/>
        <v>3.4207774665760677</v>
      </c>
      <c r="AO89" s="139">
        <f t="shared" si="74"/>
        <v>3.4204638688627136</v>
      </c>
      <c r="AP89" s="139">
        <f t="shared" si="74"/>
        <v>3.4196900359975402</v>
      </c>
      <c r="AQ89" s="139">
        <f t="shared" si="74"/>
        <v>3.4177812581755247</v>
      </c>
      <c r="AR89" s="139">
        <f t="shared" si="74"/>
        <v>3.4130773588249093</v>
      </c>
      <c r="AS89" s="139">
        <f t="shared" si="74"/>
        <v>3.4015112899889575</v>
      </c>
      <c r="AT89" s="139">
        <f t="shared" si="74"/>
        <v>3.3732193623153282</v>
      </c>
      <c r="AU89" s="139">
        <f t="shared" si="75"/>
        <v>3.3047533029253957</v>
      </c>
    </row>
    <row r="90" spans="1:47" ht="12.95" customHeight="1" x14ac:dyDescent="0.2">
      <c r="A90" s="125" t="s">
        <v>507</v>
      </c>
      <c r="B90" s="71" t="s">
        <v>236</v>
      </c>
      <c r="C90" s="125">
        <v>17615.385999999999</v>
      </c>
      <c r="D90" s="125" t="s">
        <v>370</v>
      </c>
      <c r="E90">
        <f t="shared" si="53"/>
        <v>-7667.7016209101075</v>
      </c>
      <c r="F90" s="127">
        <f t="shared" si="54"/>
        <v>-7668</v>
      </c>
      <c r="G90">
        <f t="shared" si="55"/>
        <v>0.98632920000090962</v>
      </c>
      <c r="I90">
        <f t="shared" si="56"/>
        <v>0.98632920000090962</v>
      </c>
      <c r="O90">
        <f t="shared" ca="1" si="57"/>
        <v>-1.0974706739288851</v>
      </c>
      <c r="P90" s="14">
        <f t="shared" si="58"/>
        <v>0.78429450220837604</v>
      </c>
      <c r="Q90" s="13">
        <f t="shared" si="59"/>
        <v>2596.8859999999986</v>
      </c>
      <c r="R90">
        <f t="shared" si="60"/>
        <v>4.0818019112120373E-2</v>
      </c>
      <c r="S90" s="5">
        <f t="shared" si="61"/>
        <v>0.1</v>
      </c>
      <c r="T90">
        <f t="shared" si="62"/>
        <v>4.0818019112120376E-3</v>
      </c>
      <c r="Z90">
        <f t="shared" si="63"/>
        <v>-7668</v>
      </c>
      <c r="AA90" s="139">
        <f t="shared" si="64"/>
        <v>0.98227134390209281</v>
      </c>
      <c r="AB90" s="139">
        <f t="shared" si="65"/>
        <v>0.78835235830719286</v>
      </c>
      <c r="AC90" s="139">
        <f t="shared" si="66"/>
        <v>0.20203469779253358</v>
      </c>
      <c r="AD90" s="139">
        <f t="shared" si="76"/>
        <v>4.0578560988168144E-3</v>
      </c>
      <c r="AE90" s="139">
        <f t="shared" si="67"/>
        <v>1.6466196118704819E-6</v>
      </c>
      <c r="AF90">
        <f t="shared" si="77"/>
        <v>0.20203469779253358</v>
      </c>
      <c r="AG90" s="165"/>
      <c r="AH90">
        <f t="shared" si="68"/>
        <v>0.19797684169371674</v>
      </c>
      <c r="AI90">
        <f t="shared" si="69"/>
        <v>1.3803374919102829</v>
      </c>
      <c r="AJ90">
        <f t="shared" si="70"/>
        <v>0.99968306689683684</v>
      </c>
      <c r="AK90">
        <f t="shared" si="71"/>
        <v>0.18165419916698419</v>
      </c>
      <c r="AL90">
        <f t="shared" si="72"/>
        <v>-2.696014356789131</v>
      </c>
      <c r="AM90">
        <f t="shared" si="73"/>
        <v>-4.4140390050751623</v>
      </c>
      <c r="AN90" s="139">
        <f t="shared" si="74"/>
        <v>3.4286574333293478</v>
      </c>
      <c r="AO90" s="139">
        <f t="shared" si="74"/>
        <v>3.4283386842945047</v>
      </c>
      <c r="AP90" s="139">
        <f t="shared" si="74"/>
        <v>3.4275503423289257</v>
      </c>
      <c r="AQ90" s="139">
        <f t="shared" si="74"/>
        <v>3.4256013690044615</v>
      </c>
      <c r="AR90" s="139">
        <f t="shared" si="74"/>
        <v>3.4207877691170094</v>
      </c>
      <c r="AS90" s="139">
        <f t="shared" si="74"/>
        <v>3.4089272118691021</v>
      </c>
      <c r="AT90" s="139">
        <f t="shared" si="74"/>
        <v>3.3798629095971475</v>
      </c>
      <c r="AU90" s="139">
        <f t="shared" si="75"/>
        <v>3.3094459645774736</v>
      </c>
    </row>
    <row r="91" spans="1:47" ht="12.95" customHeight="1" x14ac:dyDescent="0.2">
      <c r="A91" s="125" t="s">
        <v>517</v>
      </c>
      <c r="B91" s="71" t="s">
        <v>236</v>
      </c>
      <c r="C91" s="125">
        <v>17615.386999999999</v>
      </c>
      <c r="D91" s="125" t="s">
        <v>370</v>
      </c>
      <c r="E91">
        <f t="shared" si="53"/>
        <v>-7667.7013183953986</v>
      </c>
      <c r="F91" s="127">
        <f t="shared" si="54"/>
        <v>-7668</v>
      </c>
      <c r="G91">
        <f t="shared" si="55"/>
        <v>0.98732920000111335</v>
      </c>
      <c r="I91">
        <f t="shared" si="56"/>
        <v>0.98732920000111335</v>
      </c>
      <c r="O91">
        <f t="shared" ca="1" si="57"/>
        <v>-1.0974706739288851</v>
      </c>
      <c r="P91" s="14">
        <f t="shared" si="58"/>
        <v>0.78429450220837604</v>
      </c>
      <c r="Q91" s="13">
        <f t="shared" si="59"/>
        <v>2596.8869999999988</v>
      </c>
      <c r="R91">
        <f t="shared" si="60"/>
        <v>4.1223088507788171E-2</v>
      </c>
      <c r="S91" s="5">
        <f t="shared" si="61"/>
        <v>0.1</v>
      </c>
      <c r="T91">
        <f t="shared" si="62"/>
        <v>4.1223088507788171E-3</v>
      </c>
      <c r="Z91">
        <f t="shared" si="63"/>
        <v>-7668</v>
      </c>
      <c r="AA91" s="139">
        <f t="shared" si="64"/>
        <v>0.98227134390209281</v>
      </c>
      <c r="AB91" s="139">
        <f t="shared" si="65"/>
        <v>0.78935235830739658</v>
      </c>
      <c r="AC91" s="139">
        <f t="shared" si="66"/>
        <v>0.20303469779273731</v>
      </c>
      <c r="AD91" s="139">
        <f t="shared" si="76"/>
        <v>5.0578560990205412E-3</v>
      </c>
      <c r="AE91" s="139">
        <f t="shared" si="67"/>
        <v>2.5581908318399287E-6</v>
      </c>
      <c r="AF91">
        <f t="shared" si="77"/>
        <v>0.20303469779273731</v>
      </c>
      <c r="AG91" s="165"/>
      <c r="AH91">
        <f t="shared" si="68"/>
        <v>0.19797684169371674</v>
      </c>
      <c r="AI91">
        <f t="shared" si="69"/>
        <v>1.3803374919102829</v>
      </c>
      <c r="AJ91">
        <f t="shared" si="70"/>
        <v>0.99968306689683684</v>
      </c>
      <c r="AK91">
        <f t="shared" si="71"/>
        <v>0.18165419916698419</v>
      </c>
      <c r="AL91">
        <f t="shared" si="72"/>
        <v>-2.696014356789131</v>
      </c>
      <c r="AM91">
        <f t="shared" si="73"/>
        <v>-4.4140390050751623</v>
      </c>
      <c r="AN91" s="139">
        <f t="shared" si="74"/>
        <v>3.4286574333293478</v>
      </c>
      <c r="AO91" s="139">
        <f t="shared" si="74"/>
        <v>3.4283386842945047</v>
      </c>
      <c r="AP91" s="139">
        <f t="shared" si="74"/>
        <v>3.4275503423289257</v>
      </c>
      <c r="AQ91" s="139">
        <f t="shared" si="74"/>
        <v>3.4256013690044615</v>
      </c>
      <c r="AR91" s="139">
        <f t="shared" si="74"/>
        <v>3.4207877691170094</v>
      </c>
      <c r="AS91" s="139">
        <f t="shared" si="74"/>
        <v>3.4089272118691021</v>
      </c>
      <c r="AT91" s="139">
        <f t="shared" si="74"/>
        <v>3.3798629095971475</v>
      </c>
      <c r="AU91" s="139">
        <f t="shared" si="75"/>
        <v>3.3094459645774736</v>
      </c>
    </row>
    <row r="92" spans="1:47" ht="12.95" customHeight="1" x14ac:dyDescent="0.2">
      <c r="A92" s="125" t="s">
        <v>507</v>
      </c>
      <c r="B92" s="71" t="s">
        <v>236</v>
      </c>
      <c r="C92" s="125">
        <v>17628.612000000001</v>
      </c>
      <c r="D92" s="125" t="s">
        <v>370</v>
      </c>
      <c r="E92">
        <f t="shared" si="53"/>
        <v>-7663.7005613825932</v>
      </c>
      <c r="F92" s="127">
        <f t="shared" si="54"/>
        <v>-7664</v>
      </c>
      <c r="G92">
        <f t="shared" si="55"/>
        <v>0.98983160000352655</v>
      </c>
      <c r="I92">
        <f t="shared" si="56"/>
        <v>0.98983160000352655</v>
      </c>
      <c r="O92">
        <f t="shared" ca="1" si="57"/>
        <v>-1.0969566303256983</v>
      </c>
      <c r="P92" s="14">
        <f t="shared" si="58"/>
        <v>0.78375997649201912</v>
      </c>
      <c r="Q92" s="13">
        <f t="shared" si="59"/>
        <v>2610.112000000001</v>
      </c>
      <c r="R92">
        <f t="shared" si="60"/>
        <v>4.2465514016668461E-2</v>
      </c>
      <c r="S92" s="5">
        <f t="shared" si="61"/>
        <v>0.1</v>
      </c>
      <c r="T92">
        <f t="shared" si="62"/>
        <v>4.2465514016668459E-3</v>
      </c>
      <c r="Z92">
        <f t="shared" si="63"/>
        <v>-7664</v>
      </c>
      <c r="AA92" s="139">
        <f t="shared" si="64"/>
        <v>0.98180376114020906</v>
      </c>
      <c r="AB92" s="139">
        <f t="shared" si="65"/>
        <v>0.7917878153553366</v>
      </c>
      <c r="AC92" s="139">
        <f t="shared" si="66"/>
        <v>0.20607162351150743</v>
      </c>
      <c r="AD92" s="139">
        <f t="shared" si="76"/>
        <v>8.0278388633174824E-3</v>
      </c>
      <c r="AE92" s="139">
        <f t="shared" si="67"/>
        <v>6.4446196815390524E-6</v>
      </c>
      <c r="AF92">
        <f t="shared" si="77"/>
        <v>0.20607162351150743</v>
      </c>
      <c r="AG92" s="165"/>
      <c r="AH92">
        <f t="shared" si="68"/>
        <v>0.19804378464818992</v>
      </c>
      <c r="AI92">
        <f t="shared" si="69"/>
        <v>1.3793651471580404</v>
      </c>
      <c r="AJ92">
        <f t="shared" si="70"/>
        <v>0.99953489732434786</v>
      </c>
      <c r="AK92">
        <f t="shared" si="71"/>
        <v>0.18367618503595179</v>
      </c>
      <c r="AL92">
        <f t="shared" si="72"/>
        <v>-2.690691271175027</v>
      </c>
      <c r="AM92">
        <f t="shared" si="73"/>
        <v>-4.3601535803335745</v>
      </c>
      <c r="AN92" s="139">
        <f t="shared" si="74"/>
        <v>3.4321557406576018</v>
      </c>
      <c r="AO92" s="139">
        <f t="shared" si="74"/>
        <v>3.4318347917537677</v>
      </c>
      <c r="AP92" s="139">
        <f t="shared" si="74"/>
        <v>3.4310401869042422</v>
      </c>
      <c r="AQ92" s="139">
        <f t="shared" si="74"/>
        <v>3.4290737128548368</v>
      </c>
      <c r="AR92" s="139">
        <f t="shared" si="74"/>
        <v>3.4242120106434832</v>
      </c>
      <c r="AS92" s="139">
        <f t="shared" si="74"/>
        <v>3.4122215722327005</v>
      </c>
      <c r="AT92" s="139">
        <f t="shared" si="74"/>
        <v>3.3828151020896451</v>
      </c>
      <c r="AU92" s="139">
        <f t="shared" si="75"/>
        <v>3.3115315919783974</v>
      </c>
    </row>
    <row r="93" spans="1:47" ht="12.95" customHeight="1" x14ac:dyDescent="0.2">
      <c r="A93" s="125" t="s">
        <v>517</v>
      </c>
      <c r="B93" s="71" t="s">
        <v>236</v>
      </c>
      <c r="C93" s="125">
        <v>17638.517</v>
      </c>
      <c r="D93" s="125" t="s">
        <v>370</v>
      </c>
      <c r="E93">
        <f t="shared" si="53"/>
        <v>-7660.704153200224</v>
      </c>
      <c r="F93" s="127">
        <f t="shared" si="54"/>
        <v>-7661</v>
      </c>
      <c r="G93">
        <f t="shared" si="55"/>
        <v>0.9779584000025352</v>
      </c>
      <c r="I93">
        <f t="shared" si="56"/>
        <v>0.9779584000025352</v>
      </c>
      <c r="O93">
        <f t="shared" ca="1" si="57"/>
        <v>-1.0965710976233085</v>
      </c>
      <c r="P93" s="14">
        <f t="shared" si="58"/>
        <v>0.7833592369840412</v>
      </c>
      <c r="Q93" s="13">
        <f t="shared" si="59"/>
        <v>2620.0169999999998</v>
      </c>
      <c r="R93">
        <f t="shared" si="60"/>
        <v>3.7868834247498401E-2</v>
      </c>
      <c r="S93" s="5">
        <f t="shared" si="61"/>
        <v>0.1</v>
      </c>
      <c r="T93">
        <f t="shared" si="62"/>
        <v>3.7868834247498403E-3</v>
      </c>
      <c r="Z93">
        <f t="shared" si="63"/>
        <v>-7661</v>
      </c>
      <c r="AA93" s="139">
        <f t="shared" si="64"/>
        <v>0.9814516091876504</v>
      </c>
      <c r="AB93" s="139">
        <f t="shared" si="65"/>
        <v>0.779866027798926</v>
      </c>
      <c r="AC93" s="139">
        <f t="shared" si="66"/>
        <v>0.194599163018494</v>
      </c>
      <c r="AD93" s="139">
        <f t="shared" si="76"/>
        <v>-3.4932091851151981E-3</v>
      </c>
      <c r="AE93" s="139">
        <f t="shared" si="67"/>
        <v>1.2202510410973187E-6</v>
      </c>
      <c r="AF93">
        <f t="shared" si="77"/>
        <v>0.194599163018494</v>
      </c>
      <c r="AG93" s="165"/>
      <c r="AH93">
        <f t="shared" si="68"/>
        <v>0.19809237220360926</v>
      </c>
      <c r="AI93">
        <f t="shared" si="69"/>
        <v>1.3786297399592213</v>
      </c>
      <c r="AJ93">
        <f t="shared" si="70"/>
        <v>0.99940535249667195</v>
      </c>
      <c r="AK93">
        <f t="shared" si="71"/>
        <v>0.18518740736350137</v>
      </c>
      <c r="AL93">
        <f t="shared" si="72"/>
        <v>-2.6867038555580383</v>
      </c>
      <c r="AM93">
        <f t="shared" si="73"/>
        <v>-4.3206013842893443</v>
      </c>
      <c r="AN93" s="139">
        <f t="shared" si="74"/>
        <v>3.4347778751458646</v>
      </c>
      <c r="AO93" s="139">
        <f t="shared" si="74"/>
        <v>3.4344553126615014</v>
      </c>
      <c r="AP93" s="139">
        <f t="shared" si="74"/>
        <v>3.4336560860846403</v>
      </c>
      <c r="AQ93" s="139">
        <f t="shared" si="74"/>
        <v>3.4316766347970815</v>
      </c>
      <c r="AR93" s="139">
        <f t="shared" si="74"/>
        <v>3.42677912279991</v>
      </c>
      <c r="AS93" s="139">
        <f t="shared" si="74"/>
        <v>3.4146916840306223</v>
      </c>
      <c r="AT93" s="139">
        <f t="shared" si="74"/>
        <v>3.3850290431804431</v>
      </c>
      <c r="AU93" s="139">
        <f t="shared" si="75"/>
        <v>3.3130958125290899</v>
      </c>
    </row>
    <row r="94" spans="1:47" ht="12.95" customHeight="1" x14ac:dyDescent="0.2">
      <c r="A94" s="125" t="s">
        <v>517</v>
      </c>
      <c r="B94" s="71" t="s">
        <v>236</v>
      </c>
      <c r="C94" s="125">
        <v>17691.401000000002</v>
      </c>
      <c r="D94" s="125" t="s">
        <v>370</v>
      </c>
      <c r="E94">
        <f t="shared" si="53"/>
        <v>-7644.7059653843298</v>
      </c>
      <c r="F94" s="127">
        <f t="shared" si="54"/>
        <v>-7645</v>
      </c>
      <c r="G94">
        <f t="shared" si="55"/>
        <v>0.9719680000016524</v>
      </c>
      <c r="I94">
        <f t="shared" si="56"/>
        <v>0.9719680000016524</v>
      </c>
      <c r="O94">
        <f t="shared" ca="1" si="57"/>
        <v>-1.0945149232105618</v>
      </c>
      <c r="P94" s="14">
        <f t="shared" si="58"/>
        <v>0.78122420022263983</v>
      </c>
      <c r="Q94" s="13">
        <f t="shared" si="59"/>
        <v>2672.9010000000017</v>
      </c>
      <c r="R94">
        <f t="shared" si="60"/>
        <v>3.6383197154136036E-2</v>
      </c>
      <c r="S94" s="5">
        <f t="shared" si="61"/>
        <v>0.1</v>
      </c>
      <c r="T94">
        <f t="shared" si="62"/>
        <v>3.6383197154136039E-3</v>
      </c>
      <c r="Z94">
        <f t="shared" si="63"/>
        <v>-7645</v>
      </c>
      <c r="AA94" s="139">
        <f t="shared" si="64"/>
        <v>0.97955233086927196</v>
      </c>
      <c r="AB94" s="139">
        <f t="shared" si="65"/>
        <v>0.77363986935502027</v>
      </c>
      <c r="AC94" s="139">
        <f t="shared" si="66"/>
        <v>0.19074379977901257</v>
      </c>
      <c r="AD94" s="139">
        <f t="shared" si="76"/>
        <v>-7.5843308676195598E-3</v>
      </c>
      <c r="AE94" s="139">
        <f t="shared" si="67"/>
        <v>5.7522074709526867E-6</v>
      </c>
      <c r="AF94">
        <f t="shared" si="77"/>
        <v>0.19074379977901257</v>
      </c>
      <c r="AG94" s="165"/>
      <c r="AH94">
        <f t="shared" si="68"/>
        <v>0.19832813064663213</v>
      </c>
      <c r="AI94">
        <f t="shared" si="69"/>
        <v>1.3746201183503413</v>
      </c>
      <c r="AJ94">
        <f t="shared" si="70"/>
        <v>0.9984501598746548</v>
      </c>
      <c r="AK94">
        <f t="shared" si="71"/>
        <v>0.19316993232586466</v>
      </c>
      <c r="AL94">
        <f t="shared" si="72"/>
        <v>-2.665509756239449</v>
      </c>
      <c r="AM94">
        <f t="shared" si="73"/>
        <v>-4.1213005430670897</v>
      </c>
      <c r="AN94" s="139">
        <f t="shared" si="74"/>
        <v>3.4487390594620022</v>
      </c>
      <c r="AO94" s="139">
        <f t="shared" si="74"/>
        <v>3.4484084192238291</v>
      </c>
      <c r="AP94" s="139">
        <f t="shared" si="74"/>
        <v>3.4475856444544815</v>
      </c>
      <c r="AQ94" s="139">
        <f t="shared" si="74"/>
        <v>3.4455391542646487</v>
      </c>
      <c r="AR94" s="139">
        <f t="shared" si="74"/>
        <v>3.4404545829440534</v>
      </c>
      <c r="AS94" s="139">
        <f t="shared" si="74"/>
        <v>3.4278558670421142</v>
      </c>
      <c r="AT94" s="139">
        <f t="shared" si="74"/>
        <v>3.3968337177039847</v>
      </c>
      <c r="AU94" s="139">
        <f t="shared" si="75"/>
        <v>3.3214383221327841</v>
      </c>
    </row>
    <row r="95" spans="1:47" ht="12.95" customHeight="1" x14ac:dyDescent="0.2">
      <c r="A95" s="125" t="s">
        <v>517</v>
      </c>
      <c r="B95" s="71" t="s">
        <v>236</v>
      </c>
      <c r="C95" s="125">
        <v>17777.358</v>
      </c>
      <c r="D95" s="125" t="s">
        <v>370</v>
      </c>
      <c r="E95">
        <f t="shared" si="53"/>
        <v>-7618.7027086319904</v>
      </c>
      <c r="F95" s="127">
        <f t="shared" si="54"/>
        <v>-7619</v>
      </c>
      <c r="G95">
        <f t="shared" si="55"/>
        <v>0.98273360000166576</v>
      </c>
      <c r="I95">
        <f t="shared" si="56"/>
        <v>0.98273360000166576</v>
      </c>
      <c r="O95">
        <f t="shared" ca="1" si="57"/>
        <v>-1.0911736397898484</v>
      </c>
      <c r="P95" s="14">
        <f t="shared" si="58"/>
        <v>0.77776281400843261</v>
      </c>
      <c r="Q95" s="13">
        <f t="shared" si="59"/>
        <v>2758.8580000000002</v>
      </c>
      <c r="R95">
        <f t="shared" si="60"/>
        <v>4.2013023110683785E-2</v>
      </c>
      <c r="S95" s="5">
        <f t="shared" si="61"/>
        <v>0.1</v>
      </c>
      <c r="T95">
        <f t="shared" si="62"/>
        <v>4.201302311068379E-3</v>
      </c>
      <c r="Z95">
        <f t="shared" si="63"/>
        <v>-7619</v>
      </c>
      <c r="AA95" s="139">
        <f t="shared" si="64"/>
        <v>0.97639062494729068</v>
      </c>
      <c r="AB95" s="139">
        <f t="shared" si="65"/>
        <v>0.7841057890628077</v>
      </c>
      <c r="AC95" s="139">
        <f t="shared" si="66"/>
        <v>0.20497078599323315</v>
      </c>
      <c r="AD95" s="139">
        <f t="shared" si="76"/>
        <v>6.3429750543750885E-3</v>
      </c>
      <c r="AE95" s="139">
        <f t="shared" si="67"/>
        <v>4.0233332540424658E-6</v>
      </c>
      <c r="AF95">
        <f t="shared" si="77"/>
        <v>0.20497078599323315</v>
      </c>
      <c r="AG95" s="165"/>
      <c r="AH95">
        <f t="shared" si="68"/>
        <v>0.19862781093885809</v>
      </c>
      <c r="AI95">
        <f t="shared" si="69"/>
        <v>1.3678014463249224</v>
      </c>
      <c r="AJ95">
        <f t="shared" si="70"/>
        <v>0.99596573957290513</v>
      </c>
      <c r="AK95">
        <f t="shared" si="71"/>
        <v>0.20585662949950906</v>
      </c>
      <c r="AL95">
        <f t="shared" si="72"/>
        <v>-2.631336550293796</v>
      </c>
      <c r="AM95">
        <f t="shared" si="73"/>
        <v>-3.8341863310031616</v>
      </c>
      <c r="AN95" s="139">
        <f t="shared" si="74"/>
        <v>3.4713385174050919</v>
      </c>
      <c r="AO95" s="139">
        <f t="shared" si="74"/>
        <v>3.4709966570315518</v>
      </c>
      <c r="AP95" s="139">
        <f t="shared" si="74"/>
        <v>3.4701396240979498</v>
      </c>
      <c r="AQ95" s="139">
        <f t="shared" si="74"/>
        <v>3.4679921686912323</v>
      </c>
      <c r="AR95" s="139">
        <f t="shared" si="74"/>
        <v>3.4626181418541417</v>
      </c>
      <c r="AS95" s="139">
        <f t="shared" si="74"/>
        <v>3.4492111549247992</v>
      </c>
      <c r="AT95" s="139">
        <f t="shared" si="74"/>
        <v>3.41600501538271</v>
      </c>
      <c r="AU95" s="139">
        <f t="shared" si="75"/>
        <v>3.3349949002387866</v>
      </c>
    </row>
    <row r="96" spans="1:47" ht="12.95" customHeight="1" x14ac:dyDescent="0.2">
      <c r="A96" s="125" t="s">
        <v>604</v>
      </c>
      <c r="B96" s="71" t="s">
        <v>236</v>
      </c>
      <c r="C96" s="125">
        <v>17830.246999999999</v>
      </c>
      <c r="D96" s="125" t="s">
        <v>370</v>
      </c>
      <c r="E96">
        <f t="shared" si="53"/>
        <v>-7602.7030082425572</v>
      </c>
      <c r="F96" s="127">
        <f t="shared" si="54"/>
        <v>-7603</v>
      </c>
      <c r="G96">
        <f t="shared" si="55"/>
        <v>0.9817432000018016</v>
      </c>
      <c r="I96">
        <f t="shared" si="56"/>
        <v>0.9817432000018016</v>
      </c>
      <c r="O96">
        <f t="shared" ca="1" si="57"/>
        <v>-1.0891174653771016</v>
      </c>
      <c r="P96" s="14">
        <f t="shared" si="58"/>
        <v>0.77563768312157877</v>
      </c>
      <c r="Q96" s="13">
        <f t="shared" si="59"/>
        <v>2811.7469999999994</v>
      </c>
      <c r="R96">
        <f t="shared" si="60"/>
        <v>4.2479484088463818E-2</v>
      </c>
      <c r="S96" s="5">
        <f t="shared" si="61"/>
        <v>0.1</v>
      </c>
      <c r="T96">
        <f t="shared" si="62"/>
        <v>4.2479484088463818E-3</v>
      </c>
      <c r="Z96">
        <f t="shared" si="63"/>
        <v>-7603</v>
      </c>
      <c r="AA96" s="139">
        <f t="shared" si="64"/>
        <v>0.97439903632571356</v>
      </c>
      <c r="AB96" s="139">
        <f t="shared" si="65"/>
        <v>0.7829818467976668</v>
      </c>
      <c r="AC96" s="139">
        <f t="shared" si="66"/>
        <v>0.20610551688022283</v>
      </c>
      <c r="AD96" s="139">
        <f t="shared" si="76"/>
        <v>7.3441636760880336E-3</v>
      </c>
      <c r="AE96" s="139">
        <f t="shared" si="67"/>
        <v>5.3936740101170905E-6</v>
      </c>
      <c r="AF96">
        <f t="shared" si="77"/>
        <v>0.20610551688022283</v>
      </c>
      <c r="AG96" s="165"/>
      <c r="AH96">
        <f t="shared" si="68"/>
        <v>0.19876135320413485</v>
      </c>
      <c r="AI96">
        <f t="shared" si="69"/>
        <v>1.3634277663192242</v>
      </c>
      <c r="AJ96">
        <f t="shared" si="70"/>
        <v>0.99387743569048637</v>
      </c>
      <c r="AK96">
        <f t="shared" si="71"/>
        <v>0.21348328856334942</v>
      </c>
      <c r="AL96">
        <f t="shared" si="72"/>
        <v>-2.6104774751929347</v>
      </c>
      <c r="AM96">
        <f t="shared" si="73"/>
        <v>-3.6767233643901038</v>
      </c>
      <c r="AN96" s="139">
        <f t="shared" si="74"/>
        <v>3.4851898040176486</v>
      </c>
      <c r="AO96" s="139">
        <f t="shared" si="74"/>
        <v>3.4848422137179647</v>
      </c>
      <c r="AP96" s="139">
        <f t="shared" si="74"/>
        <v>3.4839665964429756</v>
      </c>
      <c r="AQ96" s="139">
        <f t="shared" si="74"/>
        <v>3.4817620313183539</v>
      </c>
      <c r="AR96" s="139">
        <f t="shared" si="74"/>
        <v>3.4762191170255852</v>
      </c>
      <c r="AS96" s="139">
        <f t="shared" si="74"/>
        <v>3.4623292223806881</v>
      </c>
      <c r="AT96" s="139">
        <f t="shared" si="74"/>
        <v>3.4277954027816366</v>
      </c>
      <c r="AU96" s="139">
        <f t="shared" si="75"/>
        <v>3.3433374098424808</v>
      </c>
    </row>
    <row r="97" spans="1:47" ht="12.95" customHeight="1" x14ac:dyDescent="0.2">
      <c r="A97" s="125" t="s">
        <v>604</v>
      </c>
      <c r="B97" s="71" t="s">
        <v>236</v>
      </c>
      <c r="C97" s="125">
        <v>17833.531999999999</v>
      </c>
      <c r="D97" s="125" t="s">
        <v>370</v>
      </c>
      <c r="E97">
        <f t="shared" si="53"/>
        <v>-7601.7092474269002</v>
      </c>
      <c r="F97" s="127">
        <f t="shared" si="54"/>
        <v>-7602</v>
      </c>
      <c r="G97">
        <f t="shared" si="55"/>
        <v>0.96111880000171368</v>
      </c>
      <c r="I97">
        <f t="shared" si="56"/>
        <v>0.96111880000171368</v>
      </c>
      <c r="O97">
        <f t="shared" ca="1" si="57"/>
        <v>-1.0889889544763052</v>
      </c>
      <c r="P97" s="14">
        <f t="shared" si="58"/>
        <v>0.77550498773867083</v>
      </c>
      <c r="Q97" s="13">
        <f t="shared" si="59"/>
        <v>2815.0319999999992</v>
      </c>
      <c r="R97">
        <f t="shared" si="60"/>
        <v>3.445248730282012E-2</v>
      </c>
      <c r="S97" s="5">
        <f t="shared" si="61"/>
        <v>0.1</v>
      </c>
      <c r="T97">
        <f t="shared" si="62"/>
        <v>3.4452487302820121E-3</v>
      </c>
      <c r="Z97">
        <f t="shared" si="63"/>
        <v>-7602</v>
      </c>
      <c r="AA97" s="139">
        <f t="shared" si="64"/>
        <v>0.97427340960508513</v>
      </c>
      <c r="AB97" s="139">
        <f t="shared" si="65"/>
        <v>0.76235037813529938</v>
      </c>
      <c r="AC97" s="139">
        <f t="shared" si="66"/>
        <v>0.18561381226304285</v>
      </c>
      <c r="AD97" s="139">
        <f t="shared" si="76"/>
        <v>-1.3154609603371448E-2</v>
      </c>
      <c r="AE97" s="139">
        <f t="shared" si="67"/>
        <v>1.7304375381711232E-5</v>
      </c>
      <c r="AF97">
        <f t="shared" si="77"/>
        <v>0.18561381226304285</v>
      </c>
      <c r="AG97" s="165"/>
      <c r="AH97">
        <f t="shared" si="68"/>
        <v>0.1987684218664143</v>
      </c>
      <c r="AI97">
        <f t="shared" si="69"/>
        <v>1.36315008788137</v>
      </c>
      <c r="AJ97">
        <f t="shared" si="70"/>
        <v>0.99373304319003741</v>
      </c>
      <c r="AK97">
        <f t="shared" si="71"/>
        <v>0.21395529789971579</v>
      </c>
      <c r="AL97">
        <f t="shared" si="72"/>
        <v>-2.6091782083153721</v>
      </c>
      <c r="AM97">
        <f t="shared" si="73"/>
        <v>-3.6673142671962307</v>
      </c>
      <c r="AN97" s="139">
        <f t="shared" si="74"/>
        <v>3.4860540502822341</v>
      </c>
      <c r="AO97" s="139">
        <f t="shared" si="74"/>
        <v>3.4857061315089735</v>
      </c>
      <c r="AP97" s="139">
        <f t="shared" si="74"/>
        <v>3.484829416296443</v>
      </c>
      <c r="AQ97" s="139">
        <f t="shared" si="74"/>
        <v>3.4826214107590285</v>
      </c>
      <c r="AR97" s="139">
        <f t="shared" si="74"/>
        <v>3.4770681800791503</v>
      </c>
      <c r="AS97" s="139">
        <f t="shared" si="74"/>
        <v>3.4631484813587208</v>
      </c>
      <c r="AT97" s="139">
        <f t="shared" si="74"/>
        <v>3.4285321093128509</v>
      </c>
      <c r="AU97" s="139">
        <f t="shared" si="75"/>
        <v>3.3438588166927117</v>
      </c>
    </row>
    <row r="98" spans="1:47" ht="12.95" customHeight="1" x14ac:dyDescent="0.2">
      <c r="A98" s="125" t="s">
        <v>604</v>
      </c>
      <c r="B98" s="71" t="s">
        <v>236</v>
      </c>
      <c r="C98" s="125">
        <v>17853.382000000001</v>
      </c>
      <c r="D98" s="125" t="s">
        <v>370</v>
      </c>
      <c r="E98">
        <f t="shared" si="53"/>
        <v>-7595.7043304738427</v>
      </c>
      <c r="F98" s="127">
        <f t="shared" si="54"/>
        <v>-7596</v>
      </c>
      <c r="G98">
        <f t="shared" si="55"/>
        <v>0.97737240000424208</v>
      </c>
      <c r="I98">
        <f t="shared" si="56"/>
        <v>0.97737240000424208</v>
      </c>
      <c r="O98">
        <f t="shared" ca="1" si="57"/>
        <v>-1.0882178890715251</v>
      </c>
      <c r="P98" s="14">
        <f t="shared" si="58"/>
        <v>0.77470912499980216</v>
      </c>
      <c r="Q98" s="13">
        <f t="shared" si="59"/>
        <v>2834.8820000000014</v>
      </c>
      <c r="R98">
        <f t="shared" si="60"/>
        <v>4.1072403035525243E-2</v>
      </c>
      <c r="S98" s="5">
        <f t="shared" si="61"/>
        <v>0.1</v>
      </c>
      <c r="T98">
        <f t="shared" si="62"/>
        <v>4.1072403035525241E-3</v>
      </c>
      <c r="Z98">
        <f t="shared" si="63"/>
        <v>-7596</v>
      </c>
      <c r="AA98" s="139">
        <f t="shared" si="64"/>
        <v>0.97351681508163002</v>
      </c>
      <c r="AB98" s="139">
        <f t="shared" si="65"/>
        <v>0.77856470992241422</v>
      </c>
      <c r="AC98" s="139">
        <f t="shared" si="66"/>
        <v>0.20266327500443992</v>
      </c>
      <c r="AD98" s="139">
        <f t="shared" si="76"/>
        <v>3.8555849226120653E-3</v>
      </c>
      <c r="AE98" s="139">
        <f t="shared" si="67"/>
        <v>1.4865535095473486E-6</v>
      </c>
      <c r="AF98">
        <f t="shared" si="77"/>
        <v>0.20266327500443992</v>
      </c>
      <c r="AG98" s="165"/>
      <c r="AH98">
        <f t="shared" si="68"/>
        <v>0.19880769008182791</v>
      </c>
      <c r="AI98">
        <f t="shared" si="69"/>
        <v>1.3614735602291095</v>
      </c>
      <c r="AJ98">
        <f t="shared" si="70"/>
        <v>0.99283279239443556</v>
      </c>
      <c r="AK98">
        <f t="shared" si="71"/>
        <v>0.21677573914738515</v>
      </c>
      <c r="AL98">
        <f t="shared" si="72"/>
        <v>-2.6013936790302994</v>
      </c>
      <c r="AM98">
        <f t="shared" si="73"/>
        <v>-3.6118653865839274</v>
      </c>
      <c r="AN98" s="139">
        <f t="shared" si="74"/>
        <v>3.4912358708253501</v>
      </c>
      <c r="AO98" s="139">
        <f t="shared" si="74"/>
        <v>3.4908860542483944</v>
      </c>
      <c r="AP98" s="139">
        <f t="shared" si="74"/>
        <v>3.4900029088246312</v>
      </c>
      <c r="AQ98" s="139">
        <f t="shared" si="74"/>
        <v>3.4877745815366481</v>
      </c>
      <c r="AR98" s="139">
        <f t="shared" si="74"/>
        <v>3.4821600498415415</v>
      </c>
      <c r="AS98" s="139">
        <f t="shared" si="74"/>
        <v>3.4680624739772532</v>
      </c>
      <c r="AT98" s="139">
        <f t="shared" si="74"/>
        <v>3.4329518630379661</v>
      </c>
      <c r="AU98" s="139">
        <f t="shared" si="75"/>
        <v>3.3469872577940967</v>
      </c>
    </row>
    <row r="99" spans="1:47" ht="12.95" customHeight="1" x14ac:dyDescent="0.2">
      <c r="A99" s="125" t="s">
        <v>604</v>
      </c>
      <c r="B99" s="71" t="s">
        <v>236</v>
      </c>
      <c r="C99" s="125">
        <v>17863.302</v>
      </c>
      <c r="D99" s="125" t="s">
        <v>370</v>
      </c>
      <c r="E99">
        <f t="shared" si="53"/>
        <v>-7592.7033845708538</v>
      </c>
      <c r="F99" s="127">
        <f t="shared" si="54"/>
        <v>-7593</v>
      </c>
      <c r="G99">
        <f t="shared" si="55"/>
        <v>0.98049919999903068</v>
      </c>
      <c r="I99">
        <f t="shared" si="56"/>
        <v>0.98049919999903068</v>
      </c>
      <c r="O99">
        <f t="shared" ca="1" si="57"/>
        <v>-1.0878323563691352</v>
      </c>
      <c r="P99" s="14">
        <f t="shared" si="58"/>
        <v>0.77431139263231197</v>
      </c>
      <c r="Q99" s="13">
        <f t="shared" si="59"/>
        <v>2844.8019999999997</v>
      </c>
      <c r="R99">
        <f t="shared" si="60"/>
        <v>4.2513411906695102E-2</v>
      </c>
      <c r="S99" s="5">
        <f t="shared" si="61"/>
        <v>0.1</v>
      </c>
      <c r="T99">
        <f t="shared" si="62"/>
        <v>4.2513411906695102E-3</v>
      </c>
      <c r="Z99">
        <f t="shared" si="63"/>
        <v>-7593</v>
      </c>
      <c r="AA99" s="139">
        <f t="shared" si="64"/>
        <v>0.97313669955934445</v>
      </c>
      <c r="AB99" s="139">
        <f t="shared" si="65"/>
        <v>0.78167389307199819</v>
      </c>
      <c r="AC99" s="139">
        <f t="shared" si="66"/>
        <v>0.20618780736671871</v>
      </c>
      <c r="AD99" s="139">
        <f t="shared" si="76"/>
        <v>7.3625004396862259E-3</v>
      </c>
      <c r="AE99" s="139">
        <f t="shared" si="67"/>
        <v>5.4206412724379872E-6</v>
      </c>
      <c r="AF99">
        <f t="shared" si="77"/>
        <v>0.20618780736671871</v>
      </c>
      <c r="AG99" s="165"/>
      <c r="AH99">
        <f t="shared" si="68"/>
        <v>0.19882530692703243</v>
      </c>
      <c r="AI99">
        <f t="shared" si="69"/>
        <v>1.3606286369088867</v>
      </c>
      <c r="AJ99">
        <f t="shared" si="70"/>
        <v>0.99236098463984002</v>
      </c>
      <c r="AK99">
        <f t="shared" si="71"/>
        <v>0.21817846380621797</v>
      </c>
      <c r="AL99">
        <f t="shared" si="72"/>
        <v>-2.5975085699695883</v>
      </c>
      <c r="AM99">
        <f t="shared" si="73"/>
        <v>-3.5847711635371491</v>
      </c>
      <c r="AN99" s="139">
        <f t="shared" si="74"/>
        <v>3.4938244158258116</v>
      </c>
      <c r="AO99" s="139">
        <f t="shared" si="74"/>
        <v>3.4934736972256681</v>
      </c>
      <c r="AP99" s="139">
        <f t="shared" si="74"/>
        <v>3.4925874379517237</v>
      </c>
      <c r="AQ99" s="139">
        <f t="shared" si="74"/>
        <v>3.4903491565236289</v>
      </c>
      <c r="AR99" s="139">
        <f t="shared" si="74"/>
        <v>3.4847043600958001</v>
      </c>
      <c r="AS99" s="139">
        <f t="shared" si="74"/>
        <v>3.4705184585750142</v>
      </c>
      <c r="AT99" s="139">
        <f t="shared" si="74"/>
        <v>3.4351614251848726</v>
      </c>
      <c r="AU99" s="139">
        <f t="shared" si="75"/>
        <v>3.3485514783447896</v>
      </c>
    </row>
    <row r="100" spans="1:47" ht="12.95" customHeight="1" x14ac:dyDescent="0.2">
      <c r="A100" s="125" t="s">
        <v>604</v>
      </c>
      <c r="B100" s="71" t="s">
        <v>236</v>
      </c>
      <c r="C100" s="125">
        <v>17916.199000000001</v>
      </c>
      <c r="D100" s="125" t="s">
        <v>370</v>
      </c>
      <c r="E100">
        <f t="shared" si="53"/>
        <v>-7576.7012640637568</v>
      </c>
      <c r="F100" s="127">
        <f t="shared" si="54"/>
        <v>-7577</v>
      </c>
      <c r="G100">
        <f t="shared" si="55"/>
        <v>0.98750880000079633</v>
      </c>
      <c r="I100">
        <f t="shared" si="56"/>
        <v>0.98750880000079633</v>
      </c>
      <c r="O100">
        <f t="shared" ca="1" si="57"/>
        <v>-1.0857761819563883</v>
      </c>
      <c r="P100" s="14">
        <f t="shared" si="58"/>
        <v>0.77219239395351136</v>
      </c>
      <c r="Q100" s="13">
        <f t="shared" si="59"/>
        <v>2897.6990000000005</v>
      </c>
      <c r="R100">
        <f t="shared" si="60"/>
        <v>4.6361154713119294E-2</v>
      </c>
      <c r="S100" s="5">
        <f t="shared" si="61"/>
        <v>0.1</v>
      </c>
      <c r="T100">
        <f t="shared" si="62"/>
        <v>4.6361154713119293E-3</v>
      </c>
      <c r="Z100">
        <f t="shared" si="63"/>
        <v>-7577</v>
      </c>
      <c r="AA100" s="139">
        <f t="shared" si="64"/>
        <v>0.97108905197922746</v>
      </c>
      <c r="AB100" s="139">
        <f t="shared" si="65"/>
        <v>0.78861214197508023</v>
      </c>
      <c r="AC100" s="139">
        <f t="shared" si="66"/>
        <v>0.21531640604728497</v>
      </c>
      <c r="AD100" s="139">
        <f t="shared" si="76"/>
        <v>1.641974802156887E-2</v>
      </c>
      <c r="AE100" s="139">
        <f t="shared" si="67"/>
        <v>2.696081250918148E-5</v>
      </c>
      <c r="AF100">
        <f t="shared" si="77"/>
        <v>0.21531640604728497</v>
      </c>
      <c r="AG100" s="165"/>
      <c r="AH100">
        <f t="shared" si="68"/>
        <v>0.19889665802571607</v>
      </c>
      <c r="AI100">
        <f t="shared" si="69"/>
        <v>1.3560491714604008</v>
      </c>
      <c r="AJ100">
        <f t="shared" si="70"/>
        <v>0.9896036261153871</v>
      </c>
      <c r="AK100">
        <f t="shared" si="71"/>
        <v>0.22557447402125325</v>
      </c>
      <c r="AL100">
        <f t="shared" si="72"/>
        <v>-2.5768695949975617</v>
      </c>
      <c r="AM100">
        <f t="shared" si="73"/>
        <v>-3.4469343372407435</v>
      </c>
      <c r="AN100" s="139">
        <f t="shared" si="74"/>
        <v>3.5076029619808407</v>
      </c>
      <c r="AO100" s="139">
        <f t="shared" si="74"/>
        <v>3.5072479578723028</v>
      </c>
      <c r="AP100" s="139">
        <f t="shared" si="74"/>
        <v>3.5063462323301815</v>
      </c>
      <c r="AQ100" s="139">
        <f t="shared" si="74"/>
        <v>3.5040572040591429</v>
      </c>
      <c r="AR100" s="139">
        <f t="shared" si="74"/>
        <v>3.4982553878503211</v>
      </c>
      <c r="AS100" s="139">
        <f t="shared" si="74"/>
        <v>3.4836054260938196</v>
      </c>
      <c r="AT100" s="139">
        <f t="shared" si="74"/>
        <v>3.4469421391131974</v>
      </c>
      <c r="AU100" s="139">
        <f t="shared" si="75"/>
        <v>3.3568939879484834</v>
      </c>
    </row>
    <row r="101" spans="1:47" ht="12.95" customHeight="1" x14ac:dyDescent="0.2">
      <c r="A101" s="125" t="s">
        <v>378</v>
      </c>
      <c r="B101" s="71" t="s">
        <v>236</v>
      </c>
      <c r="C101" s="125">
        <v>17955.829000000002</v>
      </c>
      <c r="D101" s="125" t="s">
        <v>370</v>
      </c>
      <c r="E101">
        <f t="shared" si="53"/>
        <v>-7564.7126061871995</v>
      </c>
      <c r="F101" s="127">
        <f t="shared" si="54"/>
        <v>-7565</v>
      </c>
      <c r="G101">
        <f t="shared" si="55"/>
        <v>0.95001600000250619</v>
      </c>
      <c r="I101">
        <f t="shared" si="56"/>
        <v>0.95001600000250619</v>
      </c>
      <c r="O101">
        <f t="shared" ca="1" si="57"/>
        <v>-1.0842340511468285</v>
      </c>
      <c r="P101" s="14">
        <f t="shared" si="58"/>
        <v>0.77060562141304789</v>
      </c>
      <c r="Q101" s="13">
        <f t="shared" si="59"/>
        <v>2937.3290000000015</v>
      </c>
      <c r="R101">
        <f t="shared" si="60"/>
        <v>3.2188083945612754E-2</v>
      </c>
      <c r="S101" s="5">
        <f t="shared" si="61"/>
        <v>0.1</v>
      </c>
      <c r="T101">
        <f t="shared" si="62"/>
        <v>3.2188083945612757E-3</v>
      </c>
      <c r="Z101">
        <f t="shared" si="63"/>
        <v>-7565</v>
      </c>
      <c r="AA101" s="139">
        <f t="shared" si="64"/>
        <v>0.96953096011724349</v>
      </c>
      <c r="AB101" s="139">
        <f t="shared" si="65"/>
        <v>0.75109066129831059</v>
      </c>
      <c r="AC101" s="139">
        <f t="shared" si="66"/>
        <v>0.1794103785894583</v>
      </c>
      <c r="AD101" s="139">
        <f t="shared" si="76"/>
        <v>-1.9514960114737301E-2</v>
      </c>
      <c r="AE101" s="139">
        <f t="shared" si="67"/>
        <v>3.8083366827978774E-5</v>
      </c>
      <c r="AF101">
        <f t="shared" si="77"/>
        <v>0.1794103785894583</v>
      </c>
      <c r="AG101" s="165"/>
      <c r="AH101">
        <f t="shared" si="68"/>
        <v>0.19892533870419565</v>
      </c>
      <c r="AI101">
        <f t="shared" si="69"/>
        <v>1.3525360933390429</v>
      </c>
      <c r="AJ101">
        <f t="shared" si="70"/>
        <v>0.98727347814068311</v>
      </c>
      <c r="AK101">
        <f t="shared" si="71"/>
        <v>0.23102631607859872</v>
      </c>
      <c r="AL101">
        <f t="shared" si="72"/>
        <v>-2.5614819352372344</v>
      </c>
      <c r="AM101">
        <f t="shared" si="73"/>
        <v>-3.3503859435830852</v>
      </c>
      <c r="AN101" s="139">
        <f t="shared" ref="AN101:AT116" si="78">$AU101+$AB$7*SIN(AO101)</f>
        <v>3.517906470321194</v>
      </c>
      <c r="AO101" s="139">
        <f t="shared" si="78"/>
        <v>3.5175488283207876</v>
      </c>
      <c r="AP101" s="139">
        <f t="shared" si="78"/>
        <v>3.5166367636860203</v>
      </c>
      <c r="AQ101" s="139">
        <f t="shared" si="78"/>
        <v>3.5143122805110543</v>
      </c>
      <c r="AR101" s="139">
        <f t="shared" si="78"/>
        <v>3.5083976168987343</v>
      </c>
      <c r="AS101" s="139">
        <f t="shared" si="78"/>
        <v>3.493407503781937</v>
      </c>
      <c r="AT101" s="139">
        <f t="shared" si="78"/>
        <v>3.4557735748535765</v>
      </c>
      <c r="AU101" s="139">
        <f t="shared" si="75"/>
        <v>3.3631508701512542</v>
      </c>
    </row>
    <row r="102" spans="1:47" ht="12.95" customHeight="1" x14ac:dyDescent="0.2">
      <c r="A102" s="125" t="s">
        <v>604</v>
      </c>
      <c r="B102" s="71" t="s">
        <v>236</v>
      </c>
      <c r="C102" s="125">
        <v>17995.522000000001</v>
      </c>
      <c r="D102" s="125" t="s">
        <v>370</v>
      </c>
      <c r="E102">
        <f t="shared" si="53"/>
        <v>-7552.7048898840403</v>
      </c>
      <c r="F102" s="127">
        <f t="shared" si="54"/>
        <v>-7553</v>
      </c>
      <c r="G102">
        <f t="shared" si="55"/>
        <v>0.97552320000249892</v>
      </c>
      <c r="I102">
        <f t="shared" si="56"/>
        <v>0.97552320000249892</v>
      </c>
      <c r="O102">
        <f t="shared" ca="1" si="57"/>
        <v>-1.0826919203372682</v>
      </c>
      <c r="P102" s="14">
        <f t="shared" si="58"/>
        <v>0.76902097155998739</v>
      </c>
      <c r="Q102" s="13">
        <f t="shared" si="59"/>
        <v>2977.0220000000008</v>
      </c>
      <c r="R102">
        <f t="shared" si="60"/>
        <v>4.2643170351723221E-2</v>
      </c>
      <c r="S102" s="5">
        <f t="shared" si="61"/>
        <v>0.1</v>
      </c>
      <c r="T102">
        <f t="shared" si="62"/>
        <v>4.2643170351723226E-3</v>
      </c>
      <c r="Z102">
        <f t="shared" si="63"/>
        <v>-7553</v>
      </c>
      <c r="AA102" s="139">
        <f t="shared" si="64"/>
        <v>0.96795388043550801</v>
      </c>
      <c r="AB102" s="139">
        <f t="shared" si="65"/>
        <v>0.7765902911269783</v>
      </c>
      <c r="AC102" s="139">
        <f t="shared" si="66"/>
        <v>0.20650222844251154</v>
      </c>
      <c r="AD102" s="139">
        <f t="shared" si="76"/>
        <v>7.5693195669909175E-3</v>
      </c>
      <c r="AE102" s="139">
        <f t="shared" si="67"/>
        <v>5.7294598707231572E-6</v>
      </c>
      <c r="AF102">
        <f t="shared" si="77"/>
        <v>0.20650222844251154</v>
      </c>
      <c r="AG102" s="165"/>
      <c r="AH102">
        <f t="shared" si="68"/>
        <v>0.19893290887552059</v>
      </c>
      <c r="AI102">
        <f t="shared" si="69"/>
        <v>1.3489584430494281</v>
      </c>
      <c r="AJ102">
        <f t="shared" si="70"/>
        <v>0.98472349165399231</v>
      </c>
      <c r="AK102">
        <f t="shared" si="71"/>
        <v>0.23639556013622992</v>
      </c>
      <c r="AL102">
        <f t="shared" si="72"/>
        <v>-2.5461742202586444</v>
      </c>
      <c r="AM102">
        <f t="shared" si="73"/>
        <v>-3.2591545765661212</v>
      </c>
      <c r="AN102" s="139">
        <f t="shared" si="78"/>
        <v>3.5281833527316224</v>
      </c>
      <c r="AO102" s="139">
        <f t="shared" si="78"/>
        <v>3.5278235608905111</v>
      </c>
      <c r="AP102" s="139">
        <f t="shared" si="78"/>
        <v>3.5269022351684569</v>
      </c>
      <c r="AQ102" s="139">
        <f t="shared" si="78"/>
        <v>3.5245445452963211</v>
      </c>
      <c r="AR102" s="139">
        <f t="shared" si="78"/>
        <v>3.518521314194806</v>
      </c>
      <c r="AS102" s="139">
        <f t="shared" si="78"/>
        <v>3.503197972964299</v>
      </c>
      <c r="AT102" s="139">
        <f t="shared" si="78"/>
        <v>3.4646013845588923</v>
      </c>
      <c r="AU102" s="139">
        <f t="shared" si="75"/>
        <v>3.3694077523540247</v>
      </c>
    </row>
    <row r="103" spans="1:47" ht="12.95" customHeight="1" x14ac:dyDescent="0.2">
      <c r="A103" s="125" t="s">
        <v>507</v>
      </c>
      <c r="B103" s="71" t="s">
        <v>236</v>
      </c>
      <c r="C103" s="125">
        <v>18038.48</v>
      </c>
      <c r="D103" s="125" t="s">
        <v>370</v>
      </c>
      <c r="E103">
        <f t="shared" si="53"/>
        <v>-7539.7094630593847</v>
      </c>
      <c r="F103" s="127">
        <f t="shared" si="54"/>
        <v>-7540</v>
      </c>
      <c r="G103">
        <f t="shared" si="55"/>
        <v>0.96040600000196719</v>
      </c>
      <c r="I103">
        <f t="shared" si="56"/>
        <v>0.96040600000196719</v>
      </c>
      <c r="O103">
        <f t="shared" ca="1" si="57"/>
        <v>-1.0810212786269116</v>
      </c>
      <c r="P103" s="14">
        <f t="shared" si="58"/>
        <v>0.76730666294627614</v>
      </c>
      <c r="Q103" s="13">
        <f t="shared" si="59"/>
        <v>3019.9799999999996</v>
      </c>
      <c r="R103">
        <f t="shared" si="60"/>
        <v>3.728735397134738E-2</v>
      </c>
      <c r="S103" s="5">
        <f t="shared" si="61"/>
        <v>0.1</v>
      </c>
      <c r="T103">
        <f t="shared" si="62"/>
        <v>3.7287353971347382E-3</v>
      </c>
      <c r="Z103">
        <f t="shared" si="63"/>
        <v>-7540</v>
      </c>
      <c r="AA103" s="139">
        <f t="shared" si="64"/>
        <v>0.96622414015061897</v>
      </c>
      <c r="AB103" s="139">
        <f t="shared" si="65"/>
        <v>0.76148852279762436</v>
      </c>
      <c r="AC103" s="139">
        <f t="shared" si="66"/>
        <v>0.19309933705569104</v>
      </c>
      <c r="AD103" s="139">
        <f t="shared" si="76"/>
        <v>-5.8181401486517847E-3</v>
      </c>
      <c r="AE103" s="139">
        <f t="shared" si="67"/>
        <v>3.3850754789353812E-6</v>
      </c>
      <c r="AF103">
        <f t="shared" si="77"/>
        <v>0.19309933705569104</v>
      </c>
      <c r="AG103" s="165"/>
      <c r="AH103">
        <f t="shared" si="68"/>
        <v>0.1989174772043428</v>
      </c>
      <c r="AI103">
        <f t="shared" si="69"/>
        <v>1.34501260017529</v>
      </c>
      <c r="AJ103">
        <f t="shared" si="70"/>
        <v>0.98171808937757377</v>
      </c>
      <c r="AK103">
        <f t="shared" si="71"/>
        <v>0.24211807356719237</v>
      </c>
      <c r="AL103">
        <f t="shared" si="72"/>
        <v>-2.5296825127524465</v>
      </c>
      <c r="AM103">
        <f t="shared" si="73"/>
        <v>-3.1658265635879834</v>
      </c>
      <c r="AN103" s="139">
        <f t="shared" si="78"/>
        <v>3.5392860254263052</v>
      </c>
      <c r="AO103" s="139">
        <f t="shared" si="78"/>
        <v>3.53892444788326</v>
      </c>
      <c r="AP103" s="139">
        <f t="shared" si="78"/>
        <v>3.5379943006018402</v>
      </c>
      <c r="AQ103" s="139">
        <f t="shared" si="78"/>
        <v>3.535603185267135</v>
      </c>
      <c r="AR103" s="139">
        <f t="shared" si="78"/>
        <v>3.5294672309087312</v>
      </c>
      <c r="AS103" s="139">
        <f t="shared" si="78"/>
        <v>3.5137908635564079</v>
      </c>
      <c r="AT103" s="139">
        <f t="shared" si="78"/>
        <v>3.4741606364634268</v>
      </c>
      <c r="AU103" s="139">
        <f t="shared" si="75"/>
        <v>3.3761860414070259</v>
      </c>
    </row>
    <row r="104" spans="1:47" ht="12.95" customHeight="1" x14ac:dyDescent="0.2">
      <c r="A104" s="125" t="s">
        <v>604</v>
      </c>
      <c r="B104" s="71" t="s">
        <v>236</v>
      </c>
      <c r="C104" s="125">
        <v>18071.548999999999</v>
      </c>
      <c r="D104" s="125" t="s">
        <v>370</v>
      </c>
      <c r="E104">
        <f t="shared" si="53"/>
        <v>-7529.7056041817696</v>
      </c>
      <c r="F104" s="127">
        <f t="shared" si="54"/>
        <v>-7530</v>
      </c>
      <c r="G104">
        <f t="shared" si="55"/>
        <v>0.97316199999841047</v>
      </c>
      <c r="I104">
        <f t="shared" si="56"/>
        <v>0.97316199999841047</v>
      </c>
      <c r="O104">
        <f t="shared" ca="1" si="57"/>
        <v>-1.0797361696189451</v>
      </c>
      <c r="P104" s="14">
        <f t="shared" si="58"/>
        <v>0.76598965921439743</v>
      </c>
      <c r="Q104" s="13">
        <f t="shared" si="59"/>
        <v>3053.0489999999991</v>
      </c>
      <c r="R104">
        <f t="shared" si="60"/>
        <v>4.2920378785927228E-2</v>
      </c>
      <c r="S104" s="5">
        <f t="shared" si="61"/>
        <v>0.1</v>
      </c>
      <c r="T104">
        <f t="shared" si="62"/>
        <v>4.2920378785927232E-3</v>
      </c>
      <c r="Z104">
        <f t="shared" si="63"/>
        <v>-7530</v>
      </c>
      <c r="AA104" s="139">
        <f t="shared" si="64"/>
        <v>0.96487867271180772</v>
      </c>
      <c r="AB104" s="139">
        <f t="shared" si="65"/>
        <v>0.77427298650100029</v>
      </c>
      <c r="AC104" s="139">
        <f t="shared" si="66"/>
        <v>0.20717234078401303</v>
      </c>
      <c r="AD104" s="139">
        <f t="shared" si="76"/>
        <v>8.2833272866027485E-3</v>
      </c>
      <c r="AE104" s="139">
        <f t="shared" si="67"/>
        <v>6.8613510936977658E-6</v>
      </c>
      <c r="AF104">
        <f t="shared" si="77"/>
        <v>0.20717234078401303</v>
      </c>
      <c r="AG104" s="165"/>
      <c r="AH104">
        <f t="shared" si="68"/>
        <v>0.19888901349741023</v>
      </c>
      <c r="AI104">
        <f t="shared" si="69"/>
        <v>1.3419296386330271</v>
      </c>
      <c r="AJ104">
        <f t="shared" si="70"/>
        <v>0.97923784588541307</v>
      </c>
      <c r="AK104">
        <f t="shared" si="71"/>
        <v>0.24645279071637721</v>
      </c>
      <c r="AL104">
        <f t="shared" si="72"/>
        <v>-2.5170623552713591</v>
      </c>
      <c r="AM104">
        <f t="shared" si="73"/>
        <v>-3.0976353120710409</v>
      </c>
      <c r="AN104" s="139">
        <f t="shared" si="78"/>
        <v>3.5478045076710689</v>
      </c>
      <c r="AO104" s="139">
        <f t="shared" si="78"/>
        <v>3.5474419352418529</v>
      </c>
      <c r="AP104" s="139">
        <f t="shared" si="78"/>
        <v>3.5465058543725165</v>
      </c>
      <c r="AQ104" s="139">
        <f t="shared" si="78"/>
        <v>3.5440908357230141</v>
      </c>
      <c r="AR104" s="139">
        <f t="shared" si="78"/>
        <v>3.5378716705821267</v>
      </c>
      <c r="AS104" s="139">
        <f t="shared" si="78"/>
        <v>3.5219294882271406</v>
      </c>
      <c r="AT104" s="139">
        <f t="shared" si="78"/>
        <v>3.4815108507261443</v>
      </c>
      <c r="AU104" s="139">
        <f t="shared" si="75"/>
        <v>3.3814001099093347</v>
      </c>
    </row>
    <row r="105" spans="1:47" ht="12.95" customHeight="1" x14ac:dyDescent="0.2">
      <c r="A105" s="125" t="s">
        <v>604</v>
      </c>
      <c r="B105" s="71" t="s">
        <v>236</v>
      </c>
      <c r="C105" s="125">
        <v>18081.455000000002</v>
      </c>
      <c r="D105" s="125" t="s">
        <v>370</v>
      </c>
      <c r="E105">
        <f t="shared" si="53"/>
        <v>-7526.7088934846915</v>
      </c>
      <c r="F105" s="127">
        <f t="shared" si="54"/>
        <v>-7527</v>
      </c>
      <c r="G105">
        <f t="shared" si="55"/>
        <v>0.96228880000126082</v>
      </c>
      <c r="I105">
        <f t="shared" si="56"/>
        <v>0.96228880000126082</v>
      </c>
      <c r="O105">
        <f t="shared" ca="1" si="57"/>
        <v>-1.0793506369165549</v>
      </c>
      <c r="P105" s="14">
        <f t="shared" si="58"/>
        <v>0.76559484554208646</v>
      </c>
      <c r="Q105" s="13">
        <f t="shared" si="59"/>
        <v>3062.9550000000017</v>
      </c>
      <c r="R105">
        <f t="shared" si="60"/>
        <v>3.8688511720787758E-2</v>
      </c>
      <c r="S105" s="5">
        <f t="shared" si="61"/>
        <v>0.1</v>
      </c>
      <c r="T105">
        <f t="shared" si="62"/>
        <v>3.8688511720787761E-3</v>
      </c>
      <c r="Z105">
        <f t="shared" si="63"/>
        <v>-7527</v>
      </c>
      <c r="AA105" s="139">
        <f t="shared" si="64"/>
        <v>0.96447252328570221</v>
      </c>
      <c r="AB105" s="139">
        <f t="shared" si="65"/>
        <v>0.76341112225764507</v>
      </c>
      <c r="AC105" s="139">
        <f t="shared" si="66"/>
        <v>0.19669395445917437</v>
      </c>
      <c r="AD105" s="139">
        <f t="shared" si="76"/>
        <v>-2.1837232844413856E-3</v>
      </c>
      <c r="AE105" s="139">
        <f t="shared" si="67"/>
        <v>4.7686473830114735E-7</v>
      </c>
      <c r="AF105">
        <f t="shared" si="77"/>
        <v>0.19669395445917437</v>
      </c>
      <c r="AG105" s="165"/>
      <c r="AH105">
        <f t="shared" si="68"/>
        <v>0.19887767774361578</v>
      </c>
      <c r="AI105">
        <f t="shared" si="69"/>
        <v>1.3409968984801508</v>
      </c>
      <c r="AJ105">
        <f t="shared" si="70"/>
        <v>0.97846566680825742</v>
      </c>
      <c r="AK105">
        <f t="shared" si="71"/>
        <v>0.24774174265658314</v>
      </c>
      <c r="AL105">
        <f t="shared" si="72"/>
        <v>-2.5132875703138704</v>
      </c>
      <c r="AM105">
        <f t="shared" si="73"/>
        <v>-3.0777539503529718</v>
      </c>
      <c r="AN105" s="139">
        <f t="shared" si="78"/>
        <v>3.5503562709452066</v>
      </c>
      <c r="AO105" s="139">
        <f t="shared" si="78"/>
        <v>3.549993463470575</v>
      </c>
      <c r="AP105" s="139">
        <f t="shared" si="78"/>
        <v>3.5490557462547914</v>
      </c>
      <c r="AQ105" s="139">
        <f t="shared" si="78"/>
        <v>3.546633863657835</v>
      </c>
      <c r="AR105" s="139">
        <f t="shared" si="78"/>
        <v>3.540390333042533</v>
      </c>
      <c r="AS105" s="139">
        <f t="shared" si="78"/>
        <v>3.524369392653905</v>
      </c>
      <c r="AT105" s="139">
        <f t="shared" si="78"/>
        <v>3.4837153869225879</v>
      </c>
      <c r="AU105" s="139">
        <f t="shared" si="75"/>
        <v>3.3829643304600276</v>
      </c>
    </row>
    <row r="106" spans="1:47" ht="12.95" customHeight="1" x14ac:dyDescent="0.2">
      <c r="A106" s="125" t="s">
        <v>604</v>
      </c>
      <c r="B106" s="71" t="s">
        <v>236</v>
      </c>
      <c r="C106" s="125">
        <v>18104.599999999999</v>
      </c>
      <c r="D106" s="125" t="s">
        <v>370</v>
      </c>
      <c r="E106">
        <f t="shared" si="53"/>
        <v>-7519.7071905688981</v>
      </c>
      <c r="F106" s="127">
        <f t="shared" si="54"/>
        <v>-7520</v>
      </c>
      <c r="G106">
        <f t="shared" si="55"/>
        <v>0.96791799999846262</v>
      </c>
      <c r="I106">
        <f t="shared" si="56"/>
        <v>0.96791799999846262</v>
      </c>
      <c r="O106">
        <f t="shared" ca="1" si="57"/>
        <v>-1.0784510606109783</v>
      </c>
      <c r="P106" s="14">
        <f t="shared" si="58"/>
        <v>0.76467412957099312</v>
      </c>
      <c r="Q106" s="13">
        <f t="shared" si="59"/>
        <v>3086.0999999999985</v>
      </c>
      <c r="R106">
        <f t="shared" si="60"/>
        <v>4.1308070866338011E-2</v>
      </c>
      <c r="S106" s="5">
        <f t="shared" si="61"/>
        <v>0.1</v>
      </c>
      <c r="T106">
        <f t="shared" si="62"/>
        <v>4.1308070866338011E-3</v>
      </c>
      <c r="Z106">
        <f t="shared" si="63"/>
        <v>-7520</v>
      </c>
      <c r="AA106" s="139">
        <f t="shared" si="64"/>
        <v>0.96352036155184417</v>
      </c>
      <c r="AB106" s="139">
        <f t="shared" si="65"/>
        <v>0.76907176801761157</v>
      </c>
      <c r="AC106" s="139">
        <f t="shared" si="66"/>
        <v>0.2032438704274695</v>
      </c>
      <c r="AD106" s="139">
        <f t="shared" si="76"/>
        <v>4.3976384466184459E-3</v>
      </c>
      <c r="AE106" s="139">
        <f t="shared" si="67"/>
        <v>1.9339223907176698E-6</v>
      </c>
      <c r="AF106">
        <f t="shared" si="77"/>
        <v>0.2032438704274695</v>
      </c>
      <c r="AG106" s="165"/>
      <c r="AH106">
        <f t="shared" si="68"/>
        <v>0.19884623198085108</v>
      </c>
      <c r="AI106">
        <f t="shared" si="69"/>
        <v>1.3388067372096819</v>
      </c>
      <c r="AJ106">
        <f t="shared" si="70"/>
        <v>0.97661409315505632</v>
      </c>
      <c r="AK106">
        <f t="shared" si="71"/>
        <v>0.25072863946691931</v>
      </c>
      <c r="AL106">
        <f t="shared" si="72"/>
        <v>-2.5045000986591046</v>
      </c>
      <c r="AM106">
        <f t="shared" si="73"/>
        <v>-3.0323538925375608</v>
      </c>
      <c r="AN106" s="139">
        <f t="shared" si="78"/>
        <v>3.5563035376484797</v>
      </c>
      <c r="AO106" s="139">
        <f t="shared" si="78"/>
        <v>3.5559402943766982</v>
      </c>
      <c r="AP106" s="139">
        <f t="shared" si="78"/>
        <v>3.5549990157460725</v>
      </c>
      <c r="AQ106" s="139">
        <f t="shared" si="78"/>
        <v>3.5525616685877637</v>
      </c>
      <c r="AR106" s="139">
        <f t="shared" si="78"/>
        <v>3.5462623637058481</v>
      </c>
      <c r="AS106" s="139">
        <f t="shared" si="78"/>
        <v>3.5300594420649891</v>
      </c>
      <c r="AT106" s="139">
        <f t="shared" si="78"/>
        <v>3.4888583433333373</v>
      </c>
      <c r="AU106" s="139">
        <f t="shared" si="75"/>
        <v>3.3866141784116435</v>
      </c>
    </row>
    <row r="107" spans="1:47" ht="12.95" customHeight="1" x14ac:dyDescent="0.2">
      <c r="A107" s="125" t="s">
        <v>604</v>
      </c>
      <c r="B107" s="71" t="s">
        <v>236</v>
      </c>
      <c r="C107" s="125">
        <v>18137.646000000001</v>
      </c>
      <c r="D107" s="125" t="s">
        <v>370</v>
      </c>
      <c r="E107">
        <f t="shared" si="53"/>
        <v>-7509.7102895295657</v>
      </c>
      <c r="F107" s="127">
        <f t="shared" si="54"/>
        <v>-7510</v>
      </c>
      <c r="G107">
        <f t="shared" si="55"/>
        <v>0.95767400000113412</v>
      </c>
      <c r="I107">
        <f t="shared" si="56"/>
        <v>0.95767400000113412</v>
      </c>
      <c r="O107">
        <f t="shared" ca="1" si="57"/>
        <v>-1.0771659516030117</v>
      </c>
      <c r="P107" s="14">
        <f t="shared" si="58"/>
        <v>0.76336007401606332</v>
      </c>
      <c r="Q107" s="13">
        <f t="shared" si="59"/>
        <v>3119.1460000000006</v>
      </c>
      <c r="R107">
        <f t="shared" si="60"/>
        <v>3.7757901831731576E-2</v>
      </c>
      <c r="S107" s="5">
        <f t="shared" si="61"/>
        <v>0.1</v>
      </c>
      <c r="T107">
        <f t="shared" si="62"/>
        <v>3.7757901831731579E-3</v>
      </c>
      <c r="Z107">
        <f t="shared" si="63"/>
        <v>-7510</v>
      </c>
      <c r="AA107" s="139">
        <f t="shared" si="64"/>
        <v>0.96214931032599138</v>
      </c>
      <c r="AB107" s="139">
        <f t="shared" si="65"/>
        <v>0.75888476369120605</v>
      </c>
      <c r="AC107" s="139">
        <f t="shared" si="66"/>
        <v>0.1943139259850708</v>
      </c>
      <c r="AD107" s="139">
        <f t="shared" si="76"/>
        <v>-4.4753103248572623E-3</v>
      </c>
      <c r="AE107" s="139">
        <f t="shared" si="67"/>
        <v>2.0028402503774017E-6</v>
      </c>
      <c r="AF107">
        <f t="shared" si="77"/>
        <v>0.1943139259850708</v>
      </c>
      <c r="AG107" s="165"/>
      <c r="AH107">
        <f t="shared" si="68"/>
        <v>0.19878923630992809</v>
      </c>
      <c r="AI107">
        <f t="shared" si="69"/>
        <v>1.335645287117539</v>
      </c>
      <c r="AJ107">
        <f t="shared" si="70"/>
        <v>0.97384951783733453</v>
      </c>
      <c r="AK107">
        <f t="shared" si="71"/>
        <v>0.25494528248898374</v>
      </c>
      <c r="AL107">
        <f t="shared" si="72"/>
        <v>-2.4919963535957925</v>
      </c>
      <c r="AM107">
        <f t="shared" si="73"/>
        <v>-2.9698000620926668</v>
      </c>
      <c r="AN107" s="139">
        <f t="shared" si="78"/>
        <v>3.5647828598049918</v>
      </c>
      <c r="AO107" s="139">
        <f t="shared" si="78"/>
        <v>3.5644192644537576</v>
      </c>
      <c r="AP107" s="139">
        <f t="shared" si="78"/>
        <v>3.5634735181522839</v>
      </c>
      <c r="AQ107" s="139">
        <f t="shared" si="78"/>
        <v>3.561015417492845</v>
      </c>
      <c r="AR107" s="139">
        <f t="shared" si="78"/>
        <v>3.5546390669432966</v>
      </c>
      <c r="AS107" s="139">
        <f t="shared" si="78"/>
        <v>3.5381805532471011</v>
      </c>
      <c r="AT107" s="139">
        <f t="shared" si="78"/>
        <v>3.4962030562847808</v>
      </c>
      <c r="AU107" s="139">
        <f t="shared" si="75"/>
        <v>3.3918282469139527</v>
      </c>
    </row>
    <row r="108" spans="1:47" ht="12.95" customHeight="1" x14ac:dyDescent="0.2">
      <c r="A108" s="125" t="s">
        <v>604</v>
      </c>
      <c r="B108" s="71" t="s">
        <v>236</v>
      </c>
      <c r="C108" s="125">
        <v>18147.569</v>
      </c>
      <c r="D108" s="125" t="s">
        <v>370</v>
      </c>
      <c r="E108">
        <f t="shared" si="53"/>
        <v>-7506.7084360824538</v>
      </c>
      <c r="F108" s="127">
        <f t="shared" si="54"/>
        <v>-7507</v>
      </c>
      <c r="G108">
        <f t="shared" si="55"/>
        <v>0.96380080000017188</v>
      </c>
      <c r="I108">
        <f t="shared" si="56"/>
        <v>0.96380080000017188</v>
      </c>
      <c r="O108">
        <f t="shared" ca="1" si="57"/>
        <v>-1.0767804189006216</v>
      </c>
      <c r="P108" s="14">
        <f t="shared" si="58"/>
        <v>0.76296614479683678</v>
      </c>
      <c r="Q108" s="13">
        <f t="shared" si="59"/>
        <v>3129.0689999999995</v>
      </c>
      <c r="R108">
        <f t="shared" si="60"/>
        <v>4.0334558730642497E-2</v>
      </c>
      <c r="S108" s="5">
        <f t="shared" si="61"/>
        <v>0.1</v>
      </c>
      <c r="T108">
        <f t="shared" si="62"/>
        <v>4.0334558730642503E-3</v>
      </c>
      <c r="Z108">
        <f t="shared" si="63"/>
        <v>-7507</v>
      </c>
      <c r="AA108" s="139">
        <f t="shared" si="64"/>
        <v>0.96173552643939364</v>
      </c>
      <c r="AB108" s="139">
        <f t="shared" si="65"/>
        <v>0.76503141835761501</v>
      </c>
      <c r="AC108" s="139">
        <f t="shared" si="66"/>
        <v>0.2008346552033351</v>
      </c>
      <c r="AD108" s="139">
        <f t="shared" si="76"/>
        <v>2.0652735607782358E-3</v>
      </c>
      <c r="AE108" s="139">
        <f t="shared" si="67"/>
        <v>4.2653548808496127E-7</v>
      </c>
      <c r="AF108">
        <f t="shared" si="77"/>
        <v>0.2008346552033351</v>
      </c>
      <c r="AG108" s="165"/>
      <c r="AH108">
        <f t="shared" si="68"/>
        <v>0.19876938164255692</v>
      </c>
      <c r="AI108">
        <f t="shared" si="69"/>
        <v>1.3346895423014806</v>
      </c>
      <c r="AJ108">
        <f t="shared" si="70"/>
        <v>0.97299308960423725</v>
      </c>
      <c r="AK108">
        <f t="shared" si="71"/>
        <v>0.25619868481635166</v>
      </c>
      <c r="AL108">
        <f t="shared" si="72"/>
        <v>-2.4882567273324865</v>
      </c>
      <c r="AM108">
        <f t="shared" si="73"/>
        <v>-2.9515404089291217</v>
      </c>
      <c r="AN108" s="139">
        <f t="shared" si="78"/>
        <v>3.5673227762743318</v>
      </c>
      <c r="AO108" s="139">
        <f t="shared" si="78"/>
        <v>3.5669591366164735</v>
      </c>
      <c r="AP108" s="139">
        <f t="shared" si="78"/>
        <v>3.5660121914149041</v>
      </c>
      <c r="AQ108" s="139">
        <f t="shared" si="78"/>
        <v>3.5635481716649164</v>
      </c>
      <c r="AR108" s="139">
        <f t="shared" si="78"/>
        <v>3.5571493139167734</v>
      </c>
      <c r="AS108" s="139">
        <f t="shared" si="78"/>
        <v>3.5406151367249552</v>
      </c>
      <c r="AT108" s="139">
        <f t="shared" si="78"/>
        <v>3.4984059194756019</v>
      </c>
      <c r="AU108" s="139">
        <f t="shared" si="75"/>
        <v>3.3933924674646452</v>
      </c>
    </row>
    <row r="109" spans="1:47" ht="12.95" customHeight="1" x14ac:dyDescent="0.2">
      <c r="A109" s="125" t="s">
        <v>604</v>
      </c>
      <c r="B109" s="71" t="s">
        <v>236</v>
      </c>
      <c r="C109" s="125">
        <v>18157.494999999999</v>
      </c>
      <c r="D109" s="125" t="s">
        <v>370</v>
      </c>
      <c r="E109">
        <f t="shared" si="53"/>
        <v>-7503.705675091217</v>
      </c>
      <c r="F109" s="127">
        <f t="shared" si="54"/>
        <v>-7504</v>
      </c>
      <c r="G109">
        <f t="shared" si="55"/>
        <v>0.97292759999982081</v>
      </c>
      <c r="I109">
        <f t="shared" si="56"/>
        <v>0.97292759999982081</v>
      </c>
      <c r="O109">
        <f t="shared" ca="1" si="57"/>
        <v>-1.0763948861982318</v>
      </c>
      <c r="P109" s="14">
        <f t="shared" si="58"/>
        <v>0.76257234824557285</v>
      </c>
      <c r="Q109" s="13">
        <f t="shared" si="59"/>
        <v>3138.994999999999</v>
      </c>
      <c r="R109">
        <f t="shared" si="60"/>
        <v>4.4249331940593044E-2</v>
      </c>
      <c r="S109" s="5">
        <f t="shared" si="61"/>
        <v>0.1</v>
      </c>
      <c r="T109">
        <f t="shared" si="62"/>
        <v>4.4249331940593049E-3</v>
      </c>
      <c r="Z109">
        <f t="shared" si="63"/>
        <v>-7504</v>
      </c>
      <c r="AA109" s="139">
        <f t="shared" si="64"/>
        <v>0.96132060838026323</v>
      </c>
      <c r="AB109" s="139">
        <f t="shared" si="65"/>
        <v>0.77417933986513043</v>
      </c>
      <c r="AC109" s="139">
        <f t="shared" si="66"/>
        <v>0.21035525175424796</v>
      </c>
      <c r="AD109" s="139">
        <f t="shared" si="76"/>
        <v>1.1606991619557583E-2</v>
      </c>
      <c r="AE109" s="139">
        <f t="shared" si="67"/>
        <v>1.3472225445647997E-5</v>
      </c>
      <c r="AF109">
        <f t="shared" si="77"/>
        <v>0.21035525175424796</v>
      </c>
      <c r="AG109" s="165"/>
      <c r="AH109">
        <f t="shared" si="68"/>
        <v>0.19874826013469035</v>
      </c>
      <c r="AI109">
        <f t="shared" si="69"/>
        <v>1.3337304900371103</v>
      </c>
      <c r="AJ109">
        <f t="shared" si="70"/>
        <v>0.97212430482305301</v>
      </c>
      <c r="AK109">
        <f t="shared" si="71"/>
        <v>0.25744672428911025</v>
      </c>
      <c r="AL109">
        <f t="shared" si="72"/>
        <v>-2.4845224346361054</v>
      </c>
      <c r="AM109">
        <f t="shared" si="73"/>
        <v>-2.9335068091116239</v>
      </c>
      <c r="AN109" s="139">
        <f t="shared" si="78"/>
        <v>3.5698608902298199</v>
      </c>
      <c r="AO109" s="139">
        <f t="shared" si="78"/>
        <v>3.5694972342826286</v>
      </c>
      <c r="AP109" s="139">
        <f t="shared" si="78"/>
        <v>3.5685491551057229</v>
      </c>
      <c r="AQ109" s="139">
        <f t="shared" si="78"/>
        <v>3.5660793578360441</v>
      </c>
      <c r="AR109" s="139">
        <f t="shared" si="78"/>
        <v>3.5596582737545384</v>
      </c>
      <c r="AS109" s="139">
        <f t="shared" si="78"/>
        <v>3.543048904394126</v>
      </c>
      <c r="AT109" s="139">
        <f t="shared" si="78"/>
        <v>3.500608525721038</v>
      </c>
      <c r="AU109" s="139">
        <f t="shared" si="75"/>
        <v>3.3949566880153377</v>
      </c>
    </row>
    <row r="110" spans="1:47" ht="12.95" customHeight="1" x14ac:dyDescent="0.2">
      <c r="A110" s="125" t="s">
        <v>604</v>
      </c>
      <c r="B110" s="71" t="s">
        <v>236</v>
      </c>
      <c r="C110" s="125">
        <v>18319.464</v>
      </c>
      <c r="D110" s="125" t="s">
        <v>370</v>
      </c>
      <c r="E110">
        <f t="shared" si="53"/>
        <v>-7454.7076703572247</v>
      </c>
      <c r="F110" s="127">
        <f t="shared" si="54"/>
        <v>-7455</v>
      </c>
      <c r="G110">
        <f t="shared" si="55"/>
        <v>0.96633199999996577</v>
      </c>
      <c r="I110">
        <f t="shared" si="56"/>
        <v>0.96633199999996577</v>
      </c>
      <c r="O110">
        <f t="shared" ca="1" si="57"/>
        <v>-1.0700978520591948</v>
      </c>
      <c r="P110" s="14">
        <f t="shared" si="58"/>
        <v>0.75615911779542733</v>
      </c>
      <c r="Q110" s="13">
        <f t="shared" si="59"/>
        <v>3300.9639999999999</v>
      </c>
      <c r="R110">
        <f t="shared" si="60"/>
        <v>4.4172640414162793E-2</v>
      </c>
      <c r="S110" s="5">
        <f t="shared" si="61"/>
        <v>0.1</v>
      </c>
      <c r="T110">
        <f t="shared" si="62"/>
        <v>4.4172640414162799E-3</v>
      </c>
      <c r="Z110">
        <f t="shared" si="63"/>
        <v>-7455</v>
      </c>
      <c r="AA110" s="139">
        <f t="shared" si="64"/>
        <v>0.95438565057749858</v>
      </c>
      <c r="AB110" s="139">
        <f t="shared" si="65"/>
        <v>0.76810546721789452</v>
      </c>
      <c r="AC110" s="139">
        <f t="shared" si="66"/>
        <v>0.21017288220453845</v>
      </c>
      <c r="AD110" s="139">
        <f t="shared" si="76"/>
        <v>1.1946349422467195E-2</v>
      </c>
      <c r="AE110" s="139">
        <f t="shared" si="67"/>
        <v>1.4271526452368228E-5</v>
      </c>
      <c r="AF110">
        <f t="shared" si="77"/>
        <v>0.21017288220453845</v>
      </c>
      <c r="AG110" s="165"/>
      <c r="AH110">
        <f t="shared" si="68"/>
        <v>0.19822653278207128</v>
      </c>
      <c r="AI110">
        <f t="shared" si="69"/>
        <v>1.3176297019558723</v>
      </c>
      <c r="AJ110">
        <f t="shared" si="70"/>
        <v>0.95624927547558358</v>
      </c>
      <c r="AK110">
        <f t="shared" si="71"/>
        <v>0.27706719088161014</v>
      </c>
      <c r="AL110">
        <f t="shared" si="72"/>
        <v>-2.4242960473528781</v>
      </c>
      <c r="AM110">
        <f t="shared" si="73"/>
        <v>-2.667659524220511</v>
      </c>
      <c r="AN110" s="139">
        <f t="shared" si="78"/>
        <v>3.6110562425873276</v>
      </c>
      <c r="AO110" s="139">
        <f t="shared" si="78"/>
        <v>3.6106961345599977</v>
      </c>
      <c r="AP110" s="139">
        <f t="shared" si="78"/>
        <v>3.6097385287416808</v>
      </c>
      <c r="AQ110" s="139">
        <f t="shared" si="78"/>
        <v>3.6071942965917008</v>
      </c>
      <c r="AR110" s="139">
        <f t="shared" si="78"/>
        <v>3.6004503105289745</v>
      </c>
      <c r="AS110" s="139">
        <f t="shared" si="78"/>
        <v>3.5826810248138021</v>
      </c>
      <c r="AT110" s="139">
        <f t="shared" si="78"/>
        <v>3.5365467065967051</v>
      </c>
      <c r="AU110" s="139">
        <f t="shared" si="75"/>
        <v>3.4205056236766507</v>
      </c>
    </row>
    <row r="111" spans="1:47" ht="12.95" customHeight="1" x14ac:dyDescent="0.2">
      <c r="A111" s="125" t="s">
        <v>604</v>
      </c>
      <c r="B111" s="71" t="s">
        <v>236</v>
      </c>
      <c r="C111" s="125">
        <v>18332.678</v>
      </c>
      <c r="D111" s="125" t="s">
        <v>370</v>
      </c>
      <c r="E111">
        <f t="shared" si="53"/>
        <v>-7450.7102410062071</v>
      </c>
      <c r="F111" s="127">
        <f t="shared" si="54"/>
        <v>-7451</v>
      </c>
      <c r="G111">
        <f t="shared" si="55"/>
        <v>0.95783440000013798</v>
      </c>
      <c r="I111">
        <f t="shared" si="56"/>
        <v>0.95783440000013798</v>
      </c>
      <c r="O111">
        <f t="shared" ca="1" si="57"/>
        <v>-1.0695838084560083</v>
      </c>
      <c r="P111" s="14">
        <f t="shared" si="58"/>
        <v>0.75563715131287168</v>
      </c>
      <c r="Q111" s="13">
        <f t="shared" si="59"/>
        <v>3314.1779999999999</v>
      </c>
      <c r="R111">
        <f t="shared" si="60"/>
        <v>4.0883727376700214E-2</v>
      </c>
      <c r="S111" s="5">
        <f t="shared" si="61"/>
        <v>0.1</v>
      </c>
      <c r="T111">
        <f t="shared" si="62"/>
        <v>4.0883727376700213E-3</v>
      </c>
      <c r="Z111">
        <f t="shared" si="63"/>
        <v>-7451</v>
      </c>
      <c r="AA111" s="139">
        <f t="shared" si="64"/>
        <v>0.9538066136338843</v>
      </c>
      <c r="AB111" s="139">
        <f t="shared" si="65"/>
        <v>0.75966493767912535</v>
      </c>
      <c r="AC111" s="139">
        <f t="shared" si="66"/>
        <v>0.2021972486872663</v>
      </c>
      <c r="AD111" s="139">
        <f t="shared" si="76"/>
        <v>4.0277863662536717E-3</v>
      </c>
      <c r="AE111" s="139">
        <f t="shared" si="67"/>
        <v>1.6223063012178958E-6</v>
      </c>
      <c r="AF111">
        <f t="shared" si="77"/>
        <v>0.2021972486872663</v>
      </c>
      <c r="AG111" s="165"/>
      <c r="AH111">
        <f t="shared" si="68"/>
        <v>0.1981694623210126</v>
      </c>
      <c r="AI111">
        <f t="shared" si="69"/>
        <v>1.3162817267538722</v>
      </c>
      <c r="AJ111">
        <f t="shared" si="70"/>
        <v>0.9548186516271111</v>
      </c>
      <c r="AK111">
        <f t="shared" si="71"/>
        <v>0.27860496253511313</v>
      </c>
      <c r="AL111">
        <f t="shared" si="72"/>
        <v>-2.4194443643971484</v>
      </c>
      <c r="AM111">
        <f t="shared" si="73"/>
        <v>-2.6480969638484697</v>
      </c>
      <c r="AN111" s="139">
        <f t="shared" si="78"/>
        <v>3.6143970246189641</v>
      </c>
      <c r="AO111" s="139">
        <f t="shared" si="78"/>
        <v>3.6140375096545658</v>
      </c>
      <c r="AP111" s="139">
        <f t="shared" si="78"/>
        <v>3.6130798556908306</v>
      </c>
      <c r="AQ111" s="139">
        <f t="shared" si="78"/>
        <v>3.6105311919114178</v>
      </c>
      <c r="AR111" s="139">
        <f t="shared" si="78"/>
        <v>3.6037642098688396</v>
      </c>
      <c r="AS111" s="139">
        <f t="shared" si="78"/>
        <v>3.5859060338632931</v>
      </c>
      <c r="AT111" s="139">
        <f t="shared" si="78"/>
        <v>3.5394771831029361</v>
      </c>
      <c r="AU111" s="139">
        <f t="shared" si="75"/>
        <v>3.4225912510775744</v>
      </c>
    </row>
    <row r="112" spans="1:47" ht="12.95" customHeight="1" x14ac:dyDescent="0.2">
      <c r="A112" s="125" t="s">
        <v>604</v>
      </c>
      <c r="B112" s="71" t="s">
        <v>236</v>
      </c>
      <c r="C112" s="125">
        <v>18385.573</v>
      </c>
      <c r="D112" s="125" t="s">
        <v>370</v>
      </c>
      <c r="E112">
        <f t="shared" si="53"/>
        <v>-7434.708725528526</v>
      </c>
      <c r="F112" s="127">
        <f t="shared" si="54"/>
        <v>-7435</v>
      </c>
      <c r="G112">
        <f t="shared" si="55"/>
        <v>0.96284400000149617</v>
      </c>
      <c r="I112">
        <f t="shared" si="56"/>
        <v>0.96284400000149617</v>
      </c>
      <c r="O112">
        <f t="shared" ca="1" si="57"/>
        <v>-1.0675276340432616</v>
      </c>
      <c r="P112" s="14">
        <f t="shared" si="58"/>
        <v>0.75355164392420804</v>
      </c>
      <c r="Q112" s="13">
        <f t="shared" si="59"/>
        <v>3367.0730000000003</v>
      </c>
      <c r="R112">
        <f t="shared" si="60"/>
        <v>4.3803290312382365E-2</v>
      </c>
      <c r="S112" s="5">
        <f t="shared" si="61"/>
        <v>0.1</v>
      </c>
      <c r="T112">
        <f t="shared" si="62"/>
        <v>4.3803290312382365E-3</v>
      </c>
      <c r="Z112">
        <f t="shared" si="63"/>
        <v>-7435</v>
      </c>
      <c r="AA112" s="139">
        <f t="shared" si="64"/>
        <v>0.95147139789719604</v>
      </c>
      <c r="AB112" s="139">
        <f t="shared" si="65"/>
        <v>0.76492424602850817</v>
      </c>
      <c r="AC112" s="139">
        <f t="shared" si="66"/>
        <v>0.20929235607728813</v>
      </c>
      <c r="AD112" s="139">
        <f t="shared" si="76"/>
        <v>1.1372602104300134E-2</v>
      </c>
      <c r="AE112" s="139">
        <f t="shared" si="67"/>
        <v>1.2933607862273184E-5</v>
      </c>
      <c r="AF112">
        <f t="shared" si="77"/>
        <v>0.20929235607728813</v>
      </c>
      <c r="AG112" s="165"/>
      <c r="AH112">
        <f t="shared" si="68"/>
        <v>0.19791975397298803</v>
      </c>
      <c r="AI112">
        <f t="shared" si="69"/>
        <v>1.3108439633090991</v>
      </c>
      <c r="AJ112">
        <f t="shared" si="70"/>
        <v>0.94890308669033052</v>
      </c>
      <c r="AK112">
        <f t="shared" si="71"/>
        <v>0.28465924594485653</v>
      </c>
      <c r="AL112">
        <f t="shared" si="72"/>
        <v>-2.4001369259374812</v>
      </c>
      <c r="AM112">
        <f t="shared" si="73"/>
        <v>-2.5726731254653945</v>
      </c>
      <c r="AN112" s="139">
        <f t="shared" si="78"/>
        <v>3.6277260461454848</v>
      </c>
      <c r="AO112" s="139">
        <f t="shared" si="78"/>
        <v>3.6273693335140256</v>
      </c>
      <c r="AP112" s="139">
        <f t="shared" si="78"/>
        <v>3.6264125481434593</v>
      </c>
      <c r="AQ112" s="139">
        <f t="shared" si="78"/>
        <v>3.6238486052508829</v>
      </c>
      <c r="AR112" s="139">
        <f t="shared" si="78"/>
        <v>3.616994746581661</v>
      </c>
      <c r="AS112" s="139">
        <f t="shared" si="78"/>
        <v>3.5987899675022854</v>
      </c>
      <c r="AT112" s="139">
        <f t="shared" si="78"/>
        <v>3.5511939680604261</v>
      </c>
      <c r="AU112" s="139">
        <f t="shared" si="75"/>
        <v>3.4309337606812682</v>
      </c>
    </row>
    <row r="113" spans="1:47" ht="12.95" customHeight="1" x14ac:dyDescent="0.2">
      <c r="A113" s="125" t="s">
        <v>604</v>
      </c>
      <c r="B113" s="71" t="s">
        <v>236</v>
      </c>
      <c r="C113" s="125">
        <v>18405.396000000001</v>
      </c>
      <c r="D113" s="125" t="s">
        <v>370</v>
      </c>
      <c r="E113">
        <f t="shared" si="53"/>
        <v>-7428.711976472584</v>
      </c>
      <c r="F113" s="127">
        <f t="shared" si="54"/>
        <v>-7429</v>
      </c>
      <c r="G113">
        <f t="shared" si="55"/>
        <v>0.95209760000216193</v>
      </c>
      <c r="I113">
        <f t="shared" si="56"/>
        <v>0.95209760000216193</v>
      </c>
      <c r="O113">
        <f t="shared" ca="1" si="57"/>
        <v>-1.0667565686384817</v>
      </c>
      <c r="P113" s="14">
        <f t="shared" si="58"/>
        <v>0.75277055155185235</v>
      </c>
      <c r="Q113" s="13">
        <f t="shared" si="59"/>
        <v>3386.8960000000006</v>
      </c>
      <c r="R113">
        <f t="shared" si="60"/>
        <v>3.9731272243912062E-2</v>
      </c>
      <c r="S113" s="5">
        <f t="shared" si="61"/>
        <v>0.1</v>
      </c>
      <c r="T113">
        <f t="shared" si="62"/>
        <v>3.973127224391206E-3</v>
      </c>
      <c r="Z113">
        <f t="shared" si="63"/>
        <v>-7429</v>
      </c>
      <c r="AA113" s="139">
        <f t="shared" si="64"/>
        <v>0.95058789526254173</v>
      </c>
      <c r="AB113" s="139">
        <f t="shared" si="65"/>
        <v>0.75428025629147255</v>
      </c>
      <c r="AC113" s="139">
        <f t="shared" si="66"/>
        <v>0.19932704845030957</v>
      </c>
      <c r="AD113" s="139">
        <f t="shared" si="76"/>
        <v>1.509704739620199E-3</v>
      </c>
      <c r="AE113" s="139">
        <f t="shared" si="67"/>
        <v>2.2792084008316929E-7</v>
      </c>
      <c r="AF113">
        <f t="shared" si="77"/>
        <v>0.19932704845030957</v>
      </c>
      <c r="AG113" s="165"/>
      <c r="AH113">
        <f t="shared" si="68"/>
        <v>0.19781734371068943</v>
      </c>
      <c r="AI113">
        <f t="shared" si="69"/>
        <v>1.3087866295994943</v>
      </c>
      <c r="AJ113">
        <f t="shared" si="70"/>
        <v>0.94660670729124197</v>
      </c>
      <c r="AK113">
        <f t="shared" si="71"/>
        <v>0.28688965336551892</v>
      </c>
      <c r="AL113">
        <f t="shared" si="72"/>
        <v>-2.3929378049993848</v>
      </c>
      <c r="AM113">
        <f t="shared" si="73"/>
        <v>-2.5455008560993404</v>
      </c>
      <c r="AN113" s="139">
        <f t="shared" si="78"/>
        <v>3.6327102537466174</v>
      </c>
      <c r="AO113" s="139">
        <f t="shared" si="78"/>
        <v>3.6323547647542651</v>
      </c>
      <c r="AP113" s="139">
        <f t="shared" si="78"/>
        <v>3.6313987358724233</v>
      </c>
      <c r="AQ113" s="139">
        <f t="shared" si="78"/>
        <v>3.6288300658730557</v>
      </c>
      <c r="AR113" s="139">
        <f t="shared" si="78"/>
        <v>3.6219457375185944</v>
      </c>
      <c r="AS113" s="139">
        <f t="shared" si="78"/>
        <v>3.6036147072767175</v>
      </c>
      <c r="AT113" s="139">
        <f t="shared" si="78"/>
        <v>3.5555856171865052</v>
      </c>
      <c r="AU113" s="139">
        <f t="shared" si="75"/>
        <v>3.4340622017826536</v>
      </c>
    </row>
    <row r="114" spans="1:47" ht="12.95" customHeight="1" x14ac:dyDescent="0.2">
      <c r="A114" s="125" t="s">
        <v>549</v>
      </c>
      <c r="B114" s="71" t="s">
        <v>236</v>
      </c>
      <c r="C114" s="125">
        <v>18408.703000000001</v>
      </c>
      <c r="D114" s="125" t="s">
        <v>370</v>
      </c>
      <c r="E114">
        <f t="shared" si="53"/>
        <v>-7427.7115603333514</v>
      </c>
      <c r="F114" s="127">
        <f t="shared" si="54"/>
        <v>-7428</v>
      </c>
      <c r="G114">
        <f t="shared" si="55"/>
        <v>0.95347320000291802</v>
      </c>
      <c r="I114">
        <f t="shared" si="56"/>
        <v>0.95347320000291802</v>
      </c>
      <c r="O114">
        <f t="shared" ca="1" si="57"/>
        <v>-1.066628057737685</v>
      </c>
      <c r="P114" s="14">
        <f t="shared" si="58"/>
        <v>0.75264042108288964</v>
      </c>
      <c r="Q114" s="13">
        <f t="shared" si="59"/>
        <v>3390.2030000000013</v>
      </c>
      <c r="R114">
        <f t="shared" si="60"/>
        <v>4.0333805088740994E-2</v>
      </c>
      <c r="S114" s="5">
        <f t="shared" si="61"/>
        <v>0.1</v>
      </c>
      <c r="T114">
        <f t="shared" si="62"/>
        <v>4.0333805088740996E-3</v>
      </c>
      <c r="Z114">
        <f t="shared" si="63"/>
        <v>-7428</v>
      </c>
      <c r="AA114" s="139">
        <f t="shared" si="64"/>
        <v>0.95044023461608418</v>
      </c>
      <c r="AB114" s="139">
        <f t="shared" si="65"/>
        <v>0.75567338646972348</v>
      </c>
      <c r="AC114" s="139">
        <f t="shared" si="66"/>
        <v>0.20083277892002838</v>
      </c>
      <c r="AD114" s="139">
        <f t="shared" si="76"/>
        <v>3.0329653868338413E-3</v>
      </c>
      <c r="AE114" s="139">
        <f t="shared" si="67"/>
        <v>9.1988790377321543E-7</v>
      </c>
      <c r="AF114">
        <f t="shared" si="77"/>
        <v>0.20083277892002838</v>
      </c>
      <c r="AG114" s="165"/>
      <c r="AH114">
        <f t="shared" si="68"/>
        <v>0.19779981353319454</v>
      </c>
      <c r="AI114">
        <f t="shared" si="69"/>
        <v>1.3084428116817819</v>
      </c>
      <c r="AJ114">
        <f t="shared" si="70"/>
        <v>0.94621991376437486</v>
      </c>
      <c r="AK114">
        <f t="shared" si="71"/>
        <v>0.28725926921413641</v>
      </c>
      <c r="AL114">
        <f t="shared" si="72"/>
        <v>-2.3917401440334105</v>
      </c>
      <c r="AM114">
        <f t="shared" si="73"/>
        <v>-2.5410286753397417</v>
      </c>
      <c r="AN114" s="139">
        <f t="shared" si="78"/>
        <v>3.6335401984360285</v>
      </c>
      <c r="AO114" s="139">
        <f t="shared" si="78"/>
        <v>3.6331849223229153</v>
      </c>
      <c r="AP114" s="139">
        <f t="shared" si="78"/>
        <v>3.6322290420275243</v>
      </c>
      <c r="AQ114" s="139">
        <f t="shared" si="78"/>
        <v>3.6296596369900502</v>
      </c>
      <c r="AR114" s="139">
        <f t="shared" si="78"/>
        <v>3.6227703422647131</v>
      </c>
      <c r="AS114" s="139">
        <f t="shared" si="78"/>
        <v>3.6044184690525101</v>
      </c>
      <c r="AT114" s="139">
        <f t="shared" si="78"/>
        <v>3.5563174434084095</v>
      </c>
      <c r="AU114" s="139">
        <f t="shared" si="75"/>
        <v>3.4345836086328845</v>
      </c>
    </row>
    <row r="115" spans="1:47" ht="12.95" customHeight="1" x14ac:dyDescent="0.2">
      <c r="A115" s="125" t="s">
        <v>378</v>
      </c>
      <c r="B115" s="71" t="s">
        <v>236</v>
      </c>
      <c r="C115" s="125">
        <v>18438.445</v>
      </c>
      <c r="D115" s="125" t="s">
        <v>370</v>
      </c>
      <c r="E115">
        <f t="shared" si="53"/>
        <v>-7418.7141678891285</v>
      </c>
      <c r="F115" s="127">
        <f t="shared" si="54"/>
        <v>-7419</v>
      </c>
      <c r="G115">
        <f t="shared" si="55"/>
        <v>0.94485360000180663</v>
      </c>
      <c r="I115">
        <f t="shared" si="56"/>
        <v>0.94485360000180663</v>
      </c>
      <c r="O115">
        <f t="shared" ca="1" si="57"/>
        <v>-1.065471459630515</v>
      </c>
      <c r="P115" s="14">
        <f t="shared" si="58"/>
        <v>0.75146991020203879</v>
      </c>
      <c r="Q115" s="13">
        <f t="shared" si="59"/>
        <v>3419.9449999999997</v>
      </c>
      <c r="R115">
        <f t="shared" si="60"/>
        <v>3.7397251480572831E-2</v>
      </c>
      <c r="S115" s="5">
        <f t="shared" si="61"/>
        <v>0.1</v>
      </c>
      <c r="T115">
        <f t="shared" si="62"/>
        <v>3.7397251480572832E-3</v>
      </c>
      <c r="Z115">
        <f t="shared" si="63"/>
        <v>-7419</v>
      </c>
      <c r="AA115" s="139">
        <f t="shared" si="64"/>
        <v>0.94910604410901089</v>
      </c>
      <c r="AB115" s="139">
        <f t="shared" si="65"/>
        <v>0.74721746609483453</v>
      </c>
      <c r="AC115" s="139">
        <f t="shared" si="66"/>
        <v>0.19338368979976783</v>
      </c>
      <c r="AD115" s="139">
        <f t="shared" si="76"/>
        <v>-4.2524441072042674E-3</v>
      </c>
      <c r="AE115" s="139">
        <f t="shared" si="67"/>
        <v>1.8083280884896299E-6</v>
      </c>
      <c r="AF115">
        <f t="shared" si="77"/>
        <v>0.19338368979976783</v>
      </c>
      <c r="AG115" s="165"/>
      <c r="AH115">
        <f t="shared" si="68"/>
        <v>0.19763613390697213</v>
      </c>
      <c r="AI115">
        <f t="shared" si="69"/>
        <v>1.3053368141677233</v>
      </c>
      <c r="AJ115">
        <f t="shared" si="70"/>
        <v>0.94268719574645166</v>
      </c>
      <c r="AK115">
        <f t="shared" si="71"/>
        <v>0.29055857540521512</v>
      </c>
      <c r="AL115">
        <f t="shared" si="72"/>
        <v>-2.3809894632514581</v>
      </c>
      <c r="AM115">
        <f t="shared" si="73"/>
        <v>-2.5014854295818361</v>
      </c>
      <c r="AN115" s="139">
        <f t="shared" si="78"/>
        <v>3.6409999314162347</v>
      </c>
      <c r="AO115" s="139">
        <f t="shared" si="78"/>
        <v>3.6406466841180674</v>
      </c>
      <c r="AP115" s="139">
        <f t="shared" si="78"/>
        <v>3.6396924273012456</v>
      </c>
      <c r="AQ115" s="139">
        <f t="shared" si="78"/>
        <v>3.6371170825274284</v>
      </c>
      <c r="AR115" s="139">
        <f t="shared" si="78"/>
        <v>3.6301845294684467</v>
      </c>
      <c r="AS115" s="139">
        <f t="shared" si="78"/>
        <v>3.6116476383095288</v>
      </c>
      <c r="AT115" s="139">
        <f t="shared" si="78"/>
        <v>3.562902383260707</v>
      </c>
      <c r="AU115" s="139">
        <f t="shared" si="75"/>
        <v>3.4392762702849624</v>
      </c>
    </row>
    <row r="116" spans="1:47" ht="12.95" customHeight="1" x14ac:dyDescent="0.2">
      <c r="A116" s="125" t="s">
        <v>549</v>
      </c>
      <c r="B116" s="71" t="s">
        <v>236</v>
      </c>
      <c r="C116" s="125">
        <v>18438.449000000001</v>
      </c>
      <c r="D116" s="125" t="s">
        <v>370</v>
      </c>
      <c r="E116">
        <f t="shared" si="53"/>
        <v>-7418.7129578302965</v>
      </c>
      <c r="F116" s="127">
        <f t="shared" si="54"/>
        <v>-7419</v>
      </c>
      <c r="G116">
        <f t="shared" si="55"/>
        <v>0.94885360000262153</v>
      </c>
      <c r="I116">
        <f t="shared" si="56"/>
        <v>0.94885360000262153</v>
      </c>
      <c r="O116">
        <f t="shared" ca="1" si="57"/>
        <v>-1.065471459630515</v>
      </c>
      <c r="P116" s="14">
        <f t="shared" si="58"/>
        <v>0.75146991020203879</v>
      </c>
      <c r="Q116" s="13">
        <f t="shared" si="59"/>
        <v>3419.9490000000005</v>
      </c>
      <c r="R116">
        <f t="shared" si="60"/>
        <v>3.8960320999292669E-2</v>
      </c>
      <c r="S116" s="5">
        <f t="shared" si="61"/>
        <v>0.1</v>
      </c>
      <c r="T116">
        <f t="shared" si="62"/>
        <v>3.8960320999292669E-3</v>
      </c>
      <c r="Z116">
        <f t="shared" si="63"/>
        <v>-7419</v>
      </c>
      <c r="AA116" s="139">
        <f t="shared" si="64"/>
        <v>0.94910604410901089</v>
      </c>
      <c r="AB116" s="139">
        <f t="shared" si="65"/>
        <v>0.75121746609564943</v>
      </c>
      <c r="AC116" s="139">
        <f t="shared" si="66"/>
        <v>0.19738368980058274</v>
      </c>
      <c r="AD116" s="139">
        <f t="shared" si="76"/>
        <v>-2.524441063893601E-4</v>
      </c>
      <c r="AE116" s="139">
        <f t="shared" si="67"/>
        <v>6.3728026850722563E-9</v>
      </c>
      <c r="AF116">
        <f t="shared" si="77"/>
        <v>0.19738368980058274</v>
      </c>
      <c r="AG116" s="165"/>
      <c r="AH116">
        <f t="shared" si="68"/>
        <v>0.19763613390697213</v>
      </c>
      <c r="AI116">
        <f t="shared" si="69"/>
        <v>1.3053368141677233</v>
      </c>
      <c r="AJ116">
        <f t="shared" si="70"/>
        <v>0.94268719574645166</v>
      </c>
      <c r="AK116">
        <f t="shared" si="71"/>
        <v>0.29055857540521512</v>
      </c>
      <c r="AL116">
        <f t="shared" si="72"/>
        <v>-2.3809894632514581</v>
      </c>
      <c r="AM116">
        <f t="shared" si="73"/>
        <v>-2.5014854295818361</v>
      </c>
      <c r="AN116" s="139">
        <f t="shared" si="78"/>
        <v>3.6409999314162347</v>
      </c>
      <c r="AO116" s="139">
        <f t="shared" si="78"/>
        <v>3.6406466841180674</v>
      </c>
      <c r="AP116" s="139">
        <f t="shared" si="78"/>
        <v>3.6396924273012456</v>
      </c>
      <c r="AQ116" s="139">
        <f t="shared" si="78"/>
        <v>3.6371170825274284</v>
      </c>
      <c r="AR116" s="139">
        <f t="shared" si="78"/>
        <v>3.6301845294684467</v>
      </c>
      <c r="AS116" s="139">
        <f t="shared" si="78"/>
        <v>3.6116476383095288</v>
      </c>
      <c r="AT116" s="139">
        <f t="shared" si="78"/>
        <v>3.562902383260707</v>
      </c>
      <c r="AU116" s="139">
        <f t="shared" si="75"/>
        <v>3.4392762702849624</v>
      </c>
    </row>
    <row r="117" spans="1:47" ht="12.95" customHeight="1" x14ac:dyDescent="0.2">
      <c r="A117" s="125" t="s">
        <v>604</v>
      </c>
      <c r="B117" s="71" t="s">
        <v>236</v>
      </c>
      <c r="C117" s="125">
        <v>18451.672999999999</v>
      </c>
      <c r="D117" s="125" t="s">
        <v>370</v>
      </c>
      <c r="E117">
        <f t="shared" si="53"/>
        <v>-7414.7125033322</v>
      </c>
      <c r="F117" s="127">
        <f t="shared" ref="F117:F148" si="79">+ROUND(2*E117,0)/2-0.5</f>
        <v>-7415</v>
      </c>
      <c r="G117">
        <f t="shared" si="55"/>
        <v>0.95035600000119302</v>
      </c>
      <c r="I117">
        <f t="shared" ref="I117:I148" si="80">G117</f>
        <v>0.95035600000119302</v>
      </c>
      <c r="O117">
        <f t="shared" ca="1" si="57"/>
        <v>-1.0649574160273283</v>
      </c>
      <c r="P117" s="14">
        <f t="shared" si="58"/>
        <v>0.75095006640688633</v>
      </c>
      <c r="Q117" s="13">
        <f t="shared" si="59"/>
        <v>3433.1729999999989</v>
      </c>
      <c r="R117">
        <f t="shared" si="60"/>
        <v>3.9762726352617052E-2</v>
      </c>
      <c r="S117" s="5">
        <f t="shared" ref="S117:S148" si="81">S$16</f>
        <v>0.1</v>
      </c>
      <c r="T117">
        <f t="shared" si="62"/>
        <v>3.9762726352617055E-3</v>
      </c>
      <c r="Z117">
        <f t="shared" si="63"/>
        <v>-7415</v>
      </c>
      <c r="AA117" s="139">
        <f t="shared" si="64"/>
        <v>0.94851005523757737</v>
      </c>
      <c r="AB117" s="139">
        <f t="shared" si="65"/>
        <v>0.75279601117050199</v>
      </c>
      <c r="AC117" s="139">
        <f t="shared" si="66"/>
        <v>0.19940593359430669</v>
      </c>
      <c r="AD117" s="139">
        <f t="shared" si="76"/>
        <v>1.845944763615659E-3</v>
      </c>
      <c r="AE117" s="139">
        <f t="shared" si="67"/>
        <v>3.4075120703200711E-7</v>
      </c>
      <c r="AF117">
        <f t="shared" si="77"/>
        <v>0.19940593359430669</v>
      </c>
      <c r="AG117" s="165"/>
      <c r="AH117">
        <f t="shared" si="68"/>
        <v>0.19755998883069101</v>
      </c>
      <c r="AI117">
        <f t="shared" si="69"/>
        <v>1.3039498021937175</v>
      </c>
      <c r="AJ117">
        <f t="shared" si="70"/>
        <v>0.94108763788914229</v>
      </c>
      <c r="AK117">
        <f t="shared" si="71"/>
        <v>0.29200920118037865</v>
      </c>
      <c r="AL117">
        <f t="shared" si="72"/>
        <v>-2.3762277534247023</v>
      </c>
      <c r="AM117">
        <f t="shared" si="73"/>
        <v>-2.4843088091394709</v>
      </c>
      <c r="AN117" s="139">
        <f t="shared" ref="AN117:AT132" si="82">$AU117+$AB$7*SIN(AO117)</f>
        <v>3.6443097032127416</v>
      </c>
      <c r="AO117" s="139">
        <f t="shared" si="82"/>
        <v>3.6439574218013036</v>
      </c>
      <c r="AP117" s="139">
        <f t="shared" si="82"/>
        <v>3.6430040502619847</v>
      </c>
      <c r="AQ117" s="139">
        <f t="shared" si="82"/>
        <v>3.6404264541472013</v>
      </c>
      <c r="AR117" s="139">
        <f t="shared" si="82"/>
        <v>3.63347550653239</v>
      </c>
      <c r="AS117" s="139">
        <f t="shared" si="82"/>
        <v>3.6148578750916096</v>
      </c>
      <c r="AT117" s="139">
        <f t="shared" si="82"/>
        <v>3.5658281518211714</v>
      </c>
      <c r="AU117" s="139">
        <f t="shared" si="75"/>
        <v>3.4413618976858857</v>
      </c>
    </row>
    <row r="118" spans="1:47" ht="12.95" customHeight="1" x14ac:dyDescent="0.2">
      <c r="A118" s="125" t="s">
        <v>549</v>
      </c>
      <c r="B118" s="71" t="s">
        <v>236</v>
      </c>
      <c r="C118" s="125">
        <v>18451.675999999999</v>
      </c>
      <c r="D118" s="125" t="s">
        <v>370</v>
      </c>
      <c r="E118">
        <f t="shared" si="53"/>
        <v>-7414.7115957880751</v>
      </c>
      <c r="F118" s="127">
        <f t="shared" si="79"/>
        <v>-7415</v>
      </c>
      <c r="G118">
        <f t="shared" si="55"/>
        <v>0.9533560000018042</v>
      </c>
      <c r="I118">
        <f t="shared" si="80"/>
        <v>0.9533560000018042</v>
      </c>
      <c r="O118">
        <f t="shared" ca="1" si="57"/>
        <v>-1.0649574160273283</v>
      </c>
      <c r="P118" s="14">
        <f t="shared" si="58"/>
        <v>0.75095006640688633</v>
      </c>
      <c r="Q118" s="13">
        <f t="shared" si="59"/>
        <v>3433.1759999999995</v>
      </c>
      <c r="R118">
        <f t="shared" si="60"/>
        <v>4.0968161954430302E-2</v>
      </c>
      <c r="S118" s="5">
        <f t="shared" si="81"/>
        <v>0.1</v>
      </c>
      <c r="T118">
        <f t="shared" si="62"/>
        <v>4.0968161954430303E-3</v>
      </c>
      <c r="Z118">
        <f t="shared" si="63"/>
        <v>-7415</v>
      </c>
      <c r="AA118" s="139">
        <f t="shared" si="64"/>
        <v>0.94851005523757737</v>
      </c>
      <c r="AB118" s="139">
        <f t="shared" si="65"/>
        <v>0.75579601117111317</v>
      </c>
      <c r="AC118" s="139">
        <f t="shared" si="66"/>
        <v>0.20240593359491788</v>
      </c>
      <c r="AD118" s="139">
        <f t="shared" si="76"/>
        <v>4.8459447642268394E-3</v>
      </c>
      <c r="AE118" s="139">
        <f t="shared" si="67"/>
        <v>2.3483180657937518E-6</v>
      </c>
      <c r="AF118">
        <f t="shared" si="77"/>
        <v>0.20240593359491788</v>
      </c>
      <c r="AG118" s="165"/>
      <c r="AH118">
        <f t="shared" si="68"/>
        <v>0.19755998883069101</v>
      </c>
      <c r="AI118">
        <f t="shared" si="69"/>
        <v>1.3039498021937175</v>
      </c>
      <c r="AJ118">
        <f t="shared" si="70"/>
        <v>0.94108763788914229</v>
      </c>
      <c r="AK118">
        <f t="shared" si="71"/>
        <v>0.29200920118037865</v>
      </c>
      <c r="AL118">
        <f t="shared" si="72"/>
        <v>-2.3762277534247023</v>
      </c>
      <c r="AM118">
        <f t="shared" si="73"/>
        <v>-2.4843088091394709</v>
      </c>
      <c r="AN118" s="139">
        <f t="shared" si="82"/>
        <v>3.6443097032127416</v>
      </c>
      <c r="AO118" s="139">
        <f t="shared" si="82"/>
        <v>3.6439574218013036</v>
      </c>
      <c r="AP118" s="139">
        <f t="shared" si="82"/>
        <v>3.6430040502619847</v>
      </c>
      <c r="AQ118" s="139">
        <f t="shared" si="82"/>
        <v>3.6404264541472013</v>
      </c>
      <c r="AR118" s="139">
        <f t="shared" si="82"/>
        <v>3.63347550653239</v>
      </c>
      <c r="AS118" s="139">
        <f t="shared" si="82"/>
        <v>3.6148578750916096</v>
      </c>
      <c r="AT118" s="139">
        <f t="shared" si="82"/>
        <v>3.5658281518211714</v>
      </c>
      <c r="AU118" s="139">
        <f t="shared" si="75"/>
        <v>3.4413618976858857</v>
      </c>
    </row>
    <row r="119" spans="1:47" ht="12.95" customHeight="1" x14ac:dyDescent="0.2">
      <c r="A119" s="125" t="s">
        <v>549</v>
      </c>
      <c r="B119" s="71" t="s">
        <v>236</v>
      </c>
      <c r="C119" s="125">
        <v>18474.812000000002</v>
      </c>
      <c r="D119" s="125" t="s">
        <v>370</v>
      </c>
      <c r="E119">
        <f t="shared" si="53"/>
        <v>-7407.7126155046526</v>
      </c>
      <c r="F119" s="127">
        <f t="shared" si="79"/>
        <v>-7408</v>
      </c>
      <c r="G119">
        <f t="shared" si="55"/>
        <v>0.94998520000444842</v>
      </c>
      <c r="I119">
        <f t="shared" si="80"/>
        <v>0.94998520000444842</v>
      </c>
      <c r="O119">
        <f t="shared" ca="1" si="57"/>
        <v>-1.0640578397217517</v>
      </c>
      <c r="P119" s="14">
        <f t="shared" si="58"/>
        <v>0.75004090728943185</v>
      </c>
      <c r="Q119" s="13">
        <f t="shared" si="59"/>
        <v>3456.3120000000017</v>
      </c>
      <c r="R119">
        <f t="shared" si="60"/>
        <v>3.997772018930823E-2</v>
      </c>
      <c r="S119" s="5">
        <f t="shared" si="81"/>
        <v>0.1</v>
      </c>
      <c r="T119">
        <f t="shared" si="62"/>
        <v>3.9977720189308232E-3</v>
      </c>
      <c r="Z119">
        <f t="shared" si="63"/>
        <v>-7408</v>
      </c>
      <c r="AA119" s="139">
        <f t="shared" si="64"/>
        <v>0.94746264154305981</v>
      </c>
      <c r="AB119" s="139">
        <f t="shared" si="65"/>
        <v>0.75256346575082045</v>
      </c>
      <c r="AC119" s="139">
        <f t="shared" si="66"/>
        <v>0.19994429271501657</v>
      </c>
      <c r="AD119" s="139">
        <f t="shared" si="76"/>
        <v>2.5225584613886021E-3</v>
      </c>
      <c r="AE119" s="139">
        <f t="shared" si="67"/>
        <v>6.3633011911232318E-7</v>
      </c>
      <c r="AF119">
        <f t="shared" si="77"/>
        <v>0.19994429271501657</v>
      </c>
      <c r="AG119" s="165"/>
      <c r="AH119">
        <f t="shared" si="68"/>
        <v>0.19742173425362797</v>
      </c>
      <c r="AI119">
        <f t="shared" si="69"/>
        <v>1.3015131292965609</v>
      </c>
      <c r="AJ119">
        <f t="shared" si="70"/>
        <v>0.93824550245149052</v>
      </c>
      <c r="AK119">
        <f t="shared" si="71"/>
        <v>0.29452451288372961</v>
      </c>
      <c r="AL119">
        <f t="shared" si="72"/>
        <v>-2.3679190788475193</v>
      </c>
      <c r="AM119">
        <f t="shared" si="73"/>
        <v>-2.4548189584153928</v>
      </c>
      <c r="AN119" s="139">
        <f t="shared" si="82"/>
        <v>3.6500933725893199</v>
      </c>
      <c r="AO119" s="139">
        <f t="shared" si="82"/>
        <v>3.6497428743026177</v>
      </c>
      <c r="AP119" s="139">
        <f t="shared" si="82"/>
        <v>3.648791290922984</v>
      </c>
      <c r="AQ119" s="139">
        <f t="shared" si="82"/>
        <v>3.6462103262998671</v>
      </c>
      <c r="AR119" s="139">
        <f t="shared" si="82"/>
        <v>3.6392284188638553</v>
      </c>
      <c r="AS119" s="139">
        <f t="shared" si="82"/>
        <v>3.6204717099388612</v>
      </c>
      <c r="AT119" s="139">
        <f t="shared" si="82"/>
        <v>3.570946941841191</v>
      </c>
      <c r="AU119" s="139">
        <f t="shared" si="75"/>
        <v>3.445011745637502</v>
      </c>
    </row>
    <row r="120" spans="1:47" ht="12.95" customHeight="1" x14ac:dyDescent="0.2">
      <c r="A120" s="125" t="s">
        <v>604</v>
      </c>
      <c r="B120" s="71" t="s">
        <v>236</v>
      </c>
      <c r="C120" s="125">
        <v>18514.476999999999</v>
      </c>
      <c r="D120" s="125" t="s">
        <v>370</v>
      </c>
      <c r="E120">
        <f t="shared" si="53"/>
        <v>-7395.7133696133169</v>
      </c>
      <c r="F120" s="127">
        <f t="shared" si="79"/>
        <v>-7396</v>
      </c>
      <c r="G120">
        <f t="shared" si="55"/>
        <v>0.9474923999987368</v>
      </c>
      <c r="I120">
        <f t="shared" si="80"/>
        <v>0.9474923999987368</v>
      </c>
      <c r="O120">
        <f t="shared" ca="1" si="57"/>
        <v>-1.0625157089121915</v>
      </c>
      <c r="P120" s="14">
        <f t="shared" si="58"/>
        <v>0.74848402926322799</v>
      </c>
      <c r="Q120" s="13">
        <f t="shared" si="59"/>
        <v>3495.976999999999</v>
      </c>
      <c r="R120">
        <f t="shared" si="60"/>
        <v>3.9604331622801719E-2</v>
      </c>
      <c r="S120" s="5">
        <f t="shared" si="81"/>
        <v>0.1</v>
      </c>
      <c r="T120">
        <f t="shared" si="62"/>
        <v>3.9604331622801721E-3</v>
      </c>
      <c r="Z120">
        <f t="shared" si="63"/>
        <v>-7396</v>
      </c>
      <c r="AA120" s="139">
        <f t="shared" si="64"/>
        <v>0.94565405765861299</v>
      </c>
      <c r="AB120" s="139">
        <f t="shared" si="65"/>
        <v>0.7503223716033518</v>
      </c>
      <c r="AC120" s="139">
        <f t="shared" si="66"/>
        <v>0.19900837073550881</v>
      </c>
      <c r="AD120" s="139">
        <f t="shared" si="76"/>
        <v>1.8383423401238108E-3</v>
      </c>
      <c r="AE120" s="139">
        <f t="shared" si="67"/>
        <v>3.3795025594918894E-7</v>
      </c>
      <c r="AF120">
        <f t="shared" si="77"/>
        <v>0.19900837073550881</v>
      </c>
      <c r="AG120" s="165"/>
      <c r="AH120">
        <f t="shared" si="68"/>
        <v>0.19717002839538503</v>
      </c>
      <c r="AI120">
        <f t="shared" si="69"/>
        <v>1.2973092300688269</v>
      </c>
      <c r="AJ120">
        <f t="shared" si="70"/>
        <v>0.93324864674179608</v>
      </c>
      <c r="AK120">
        <f t="shared" si="71"/>
        <v>0.29876759788083485</v>
      </c>
      <c r="AL120">
        <f t="shared" si="72"/>
        <v>-2.3537478845976398</v>
      </c>
      <c r="AM120">
        <f t="shared" si="73"/>
        <v>-2.4058849213093114</v>
      </c>
      <c r="AN120" s="139">
        <f t="shared" si="82"/>
        <v>3.6599831296269563</v>
      </c>
      <c r="AO120" s="139">
        <f t="shared" si="82"/>
        <v>3.6596359552546724</v>
      </c>
      <c r="AP120" s="139">
        <f t="shared" si="82"/>
        <v>3.6586881323596421</v>
      </c>
      <c r="AQ120" s="139">
        <f t="shared" si="82"/>
        <v>3.6561030703780557</v>
      </c>
      <c r="AR120" s="139">
        <f t="shared" si="82"/>
        <v>3.6490717300018165</v>
      </c>
      <c r="AS120" s="139">
        <f t="shared" si="82"/>
        <v>3.6300832085448951</v>
      </c>
      <c r="AT120" s="139">
        <f t="shared" si="82"/>
        <v>3.5797180965612538</v>
      </c>
      <c r="AU120" s="139">
        <f t="shared" si="75"/>
        <v>3.4512686278402724</v>
      </c>
    </row>
    <row r="121" spans="1:47" ht="12.95" customHeight="1" x14ac:dyDescent="0.2">
      <c r="A121" s="125" t="s">
        <v>604</v>
      </c>
      <c r="B121" s="71" t="s">
        <v>236</v>
      </c>
      <c r="C121" s="125">
        <v>18524.401999999998</v>
      </c>
      <c r="D121" s="125" t="s">
        <v>370</v>
      </c>
      <c r="E121">
        <f t="shared" si="53"/>
        <v>-7392.710911136789</v>
      </c>
      <c r="F121" s="127">
        <f t="shared" si="79"/>
        <v>-7393</v>
      </c>
      <c r="G121">
        <f t="shared" si="55"/>
        <v>0.95561919999818201</v>
      </c>
      <c r="I121">
        <f t="shared" si="80"/>
        <v>0.95561919999818201</v>
      </c>
      <c r="O121">
        <f t="shared" ca="1" si="57"/>
        <v>-1.0621301762098017</v>
      </c>
      <c r="P121" s="14">
        <f t="shared" si="58"/>
        <v>0.74809514142658373</v>
      </c>
      <c r="Q121" s="13">
        <f t="shared" si="59"/>
        <v>3505.9019999999982</v>
      </c>
      <c r="R121">
        <f t="shared" si="60"/>
        <v>4.3066234886028155E-2</v>
      </c>
      <c r="S121" s="5">
        <f t="shared" si="81"/>
        <v>0.1</v>
      </c>
      <c r="T121">
        <f t="shared" si="62"/>
        <v>4.3066234886028161E-3</v>
      </c>
      <c r="Z121">
        <f t="shared" si="63"/>
        <v>-7393</v>
      </c>
      <c r="AA121" s="139">
        <f t="shared" si="64"/>
        <v>0.94519936318853015</v>
      </c>
      <c r="AB121" s="139">
        <f t="shared" si="65"/>
        <v>0.75851497823623559</v>
      </c>
      <c r="AC121" s="139">
        <f t="shared" si="66"/>
        <v>0.20752405857159828</v>
      </c>
      <c r="AD121" s="139">
        <f t="shared" si="76"/>
        <v>1.0419836809651861E-2</v>
      </c>
      <c r="AE121" s="139">
        <f t="shared" si="67"/>
        <v>1.0857299913977589E-5</v>
      </c>
      <c r="AF121">
        <f t="shared" si="77"/>
        <v>0.20752405857159828</v>
      </c>
      <c r="AG121" s="165"/>
      <c r="AH121">
        <f t="shared" si="68"/>
        <v>0.19710422176194645</v>
      </c>
      <c r="AI121">
        <f t="shared" si="69"/>
        <v>1.2962531811475271</v>
      </c>
      <c r="AJ121">
        <f t="shared" si="70"/>
        <v>0.93197529431694348</v>
      </c>
      <c r="AK121">
        <f t="shared" si="71"/>
        <v>0.2998147903082391</v>
      </c>
      <c r="AL121">
        <f t="shared" si="72"/>
        <v>-2.3502193884492026</v>
      </c>
      <c r="AM121">
        <f t="shared" si="73"/>
        <v>-2.3939593142089239</v>
      </c>
      <c r="AN121" s="139">
        <f t="shared" si="82"/>
        <v>3.6624505885252669</v>
      </c>
      <c r="AO121" s="139">
        <f t="shared" si="82"/>
        <v>3.6621042963778656</v>
      </c>
      <c r="AP121" s="139">
        <f t="shared" si="82"/>
        <v>3.6611575483904639</v>
      </c>
      <c r="AQ121" s="139">
        <f t="shared" si="82"/>
        <v>3.6585717902232631</v>
      </c>
      <c r="AR121" s="139">
        <f t="shared" si="82"/>
        <v>3.6515288094413267</v>
      </c>
      <c r="AS121" s="139">
        <f t="shared" si="82"/>
        <v>3.6324836456525884</v>
      </c>
      <c r="AT121" s="139">
        <f t="shared" si="82"/>
        <v>3.5819101033635716</v>
      </c>
      <c r="AU121" s="139">
        <f t="shared" si="75"/>
        <v>3.4528328483909654</v>
      </c>
    </row>
    <row r="122" spans="1:47" ht="12.95" customHeight="1" x14ac:dyDescent="0.2">
      <c r="A122" s="125" t="s">
        <v>604</v>
      </c>
      <c r="B122" s="71" t="s">
        <v>236</v>
      </c>
      <c r="C122" s="125">
        <v>18547.524000000001</v>
      </c>
      <c r="D122" s="125" t="s">
        <v>370</v>
      </c>
      <c r="E122">
        <f t="shared" si="53"/>
        <v>-7385.7161660592765</v>
      </c>
      <c r="F122" s="127">
        <f t="shared" si="79"/>
        <v>-7386</v>
      </c>
      <c r="G122">
        <f t="shared" si="55"/>
        <v>0.93824840000161203</v>
      </c>
      <c r="I122">
        <f t="shared" si="80"/>
        <v>0.93824840000161203</v>
      </c>
      <c r="O122">
        <f t="shared" ca="1" si="57"/>
        <v>-1.0612305999042251</v>
      </c>
      <c r="P122" s="14">
        <f t="shared" si="58"/>
        <v>0.74718825240537989</v>
      </c>
      <c r="Q122" s="13">
        <f t="shared" si="59"/>
        <v>3529.0240000000013</v>
      </c>
      <c r="R122">
        <f t="shared" si="60"/>
        <v>3.6503979999494007E-2</v>
      </c>
      <c r="S122" s="5">
        <f t="shared" si="81"/>
        <v>0.1</v>
      </c>
      <c r="T122">
        <f t="shared" si="62"/>
        <v>3.6503979999494007E-3</v>
      </c>
      <c r="Z122">
        <f t="shared" si="63"/>
        <v>-7386</v>
      </c>
      <c r="AA122" s="139">
        <f t="shared" si="64"/>
        <v>0.94413447759548674</v>
      </c>
      <c r="AB122" s="139">
        <f t="shared" si="65"/>
        <v>0.74130217481150518</v>
      </c>
      <c r="AC122" s="139">
        <f t="shared" si="66"/>
        <v>0.19106014759623213</v>
      </c>
      <c r="AD122" s="139">
        <f t="shared" si="76"/>
        <v>-5.8860775938747167E-3</v>
      </c>
      <c r="AE122" s="139">
        <f t="shared" si="67"/>
        <v>3.4645909441113976E-6</v>
      </c>
      <c r="AF122">
        <f t="shared" si="77"/>
        <v>0.19106014759623213</v>
      </c>
      <c r="AG122" s="165"/>
      <c r="AH122">
        <f t="shared" si="68"/>
        <v>0.19694622519010679</v>
      </c>
      <c r="AI122">
        <f t="shared" si="69"/>
        <v>1.2937814889535777</v>
      </c>
      <c r="AJ122">
        <f t="shared" si="70"/>
        <v>0.92896730082868095</v>
      </c>
      <c r="AK122">
        <f t="shared" si="71"/>
        <v>0.30223714625409931</v>
      </c>
      <c r="AL122">
        <f t="shared" si="72"/>
        <v>-2.3420085409875537</v>
      </c>
      <c r="AM122">
        <f t="shared" si="73"/>
        <v>-2.3665943331820141</v>
      </c>
      <c r="AN122" s="139">
        <f t="shared" si="82"/>
        <v>3.6682002072243587</v>
      </c>
      <c r="AO122" s="139">
        <f t="shared" si="82"/>
        <v>3.6678560509917864</v>
      </c>
      <c r="AP122" s="139">
        <f t="shared" si="82"/>
        <v>3.6669120169635301</v>
      </c>
      <c r="AQ122" s="139">
        <f t="shared" si="82"/>
        <v>3.6643251401191161</v>
      </c>
      <c r="AR122" s="139">
        <f t="shared" si="82"/>
        <v>3.6572561133671693</v>
      </c>
      <c r="AS122" s="139">
        <f t="shared" si="82"/>
        <v>3.6380808335597625</v>
      </c>
      <c r="AT122" s="139">
        <f t="shared" si="82"/>
        <v>3.5870235550430492</v>
      </c>
      <c r="AU122" s="139">
        <f t="shared" si="75"/>
        <v>3.4564826963425812</v>
      </c>
    </row>
    <row r="123" spans="1:47" ht="12.95" customHeight="1" x14ac:dyDescent="0.2">
      <c r="A123" s="125" t="s">
        <v>378</v>
      </c>
      <c r="B123" s="71" t="s">
        <v>236</v>
      </c>
      <c r="C123" s="125">
        <v>18547.597000000002</v>
      </c>
      <c r="D123" s="125" t="s">
        <v>370</v>
      </c>
      <c r="E123">
        <f t="shared" si="53"/>
        <v>-7385.6940824855956</v>
      </c>
      <c r="F123" s="127">
        <f t="shared" si="79"/>
        <v>-7386</v>
      </c>
      <c r="G123">
        <f t="shared" si="55"/>
        <v>1.0112484000019322</v>
      </c>
      <c r="I123">
        <f t="shared" si="80"/>
        <v>1.0112484000019322</v>
      </c>
      <c r="O123">
        <f t="shared" ca="1" si="57"/>
        <v>-1.0612305999042251</v>
      </c>
      <c r="P123" s="14">
        <f t="shared" si="58"/>
        <v>0.74718825240537989</v>
      </c>
      <c r="Q123" s="13">
        <f t="shared" si="59"/>
        <v>3529.0970000000016</v>
      </c>
      <c r="R123">
        <f t="shared" si="60"/>
        <v>6.9727761548712977E-2</v>
      </c>
      <c r="S123" s="5">
        <f t="shared" si="81"/>
        <v>0.1</v>
      </c>
      <c r="T123">
        <f t="shared" si="62"/>
        <v>6.9727761548712981E-3</v>
      </c>
      <c r="Z123">
        <f t="shared" si="63"/>
        <v>-7386</v>
      </c>
      <c r="AA123" s="139">
        <f t="shared" si="64"/>
        <v>0.94413447759548674</v>
      </c>
      <c r="AB123" s="139">
        <f t="shared" si="65"/>
        <v>0.81430217481182532</v>
      </c>
      <c r="AC123" s="139">
        <f t="shared" si="66"/>
        <v>0.26406014759655227</v>
      </c>
      <c r="AD123" s="139">
        <f t="shared" si="76"/>
        <v>6.7113922406445425E-2</v>
      </c>
      <c r="AE123" s="139">
        <f t="shared" si="67"/>
        <v>4.5042785807783772E-4</v>
      </c>
      <c r="AF123">
        <f t="shared" si="77"/>
        <v>0.26406014759655227</v>
      </c>
      <c r="AG123" s="165"/>
      <c r="AH123">
        <f t="shared" si="68"/>
        <v>0.19694622519010679</v>
      </c>
      <c r="AI123">
        <f t="shared" si="69"/>
        <v>1.2937814889535777</v>
      </c>
      <c r="AJ123">
        <f t="shared" si="70"/>
        <v>0.92896730082868095</v>
      </c>
      <c r="AK123">
        <f t="shared" si="71"/>
        <v>0.30223714625409931</v>
      </c>
      <c r="AL123">
        <f t="shared" si="72"/>
        <v>-2.3420085409875537</v>
      </c>
      <c r="AM123">
        <f t="shared" si="73"/>
        <v>-2.3665943331820141</v>
      </c>
      <c r="AN123" s="139">
        <f t="shared" si="82"/>
        <v>3.6682002072243587</v>
      </c>
      <c r="AO123" s="139">
        <f t="shared" si="82"/>
        <v>3.6678560509917864</v>
      </c>
      <c r="AP123" s="139">
        <f t="shared" si="82"/>
        <v>3.6669120169635301</v>
      </c>
      <c r="AQ123" s="139">
        <f t="shared" si="82"/>
        <v>3.6643251401191161</v>
      </c>
      <c r="AR123" s="139">
        <f t="shared" si="82"/>
        <v>3.6572561133671693</v>
      </c>
      <c r="AS123" s="139">
        <f t="shared" si="82"/>
        <v>3.6380808335597625</v>
      </c>
      <c r="AT123" s="139">
        <f t="shared" si="82"/>
        <v>3.5870235550430492</v>
      </c>
      <c r="AU123" s="139">
        <f t="shared" si="75"/>
        <v>3.4564826963425812</v>
      </c>
    </row>
    <row r="124" spans="1:47" ht="12.95" customHeight="1" x14ac:dyDescent="0.2">
      <c r="A124" s="125" t="s">
        <v>604</v>
      </c>
      <c r="B124" s="71" t="s">
        <v>236</v>
      </c>
      <c r="C124" s="125">
        <v>18557.445</v>
      </c>
      <c r="D124" s="125" t="s">
        <v>370</v>
      </c>
      <c r="E124">
        <f t="shared" si="53"/>
        <v>-7382.7149176415805</v>
      </c>
      <c r="F124" s="127">
        <f t="shared" si="79"/>
        <v>-7383</v>
      </c>
      <c r="G124">
        <f t="shared" si="55"/>
        <v>0.94237520000024233</v>
      </c>
      <c r="I124">
        <f t="shared" si="80"/>
        <v>0.94237520000024233</v>
      </c>
      <c r="O124">
        <f t="shared" ca="1" si="57"/>
        <v>-1.0608450672018348</v>
      </c>
      <c r="P124" s="14">
        <f t="shared" si="58"/>
        <v>0.74679980679527791</v>
      </c>
      <c r="Q124" s="13">
        <f t="shared" si="59"/>
        <v>3538.9449999999997</v>
      </c>
      <c r="R124">
        <f t="shared" si="60"/>
        <v>3.8249734427276444E-2</v>
      </c>
      <c r="S124" s="5">
        <f t="shared" si="81"/>
        <v>0.1</v>
      </c>
      <c r="T124">
        <f t="shared" si="62"/>
        <v>3.8249734427276447E-3</v>
      </c>
      <c r="Z124">
        <f t="shared" si="63"/>
        <v>-7383</v>
      </c>
      <c r="AA124" s="139">
        <f t="shared" si="64"/>
        <v>0.94367642126192008</v>
      </c>
      <c r="AB124" s="139">
        <f t="shared" si="65"/>
        <v>0.74549858553360016</v>
      </c>
      <c r="AC124" s="139">
        <f t="shared" si="66"/>
        <v>0.19557539320496442</v>
      </c>
      <c r="AD124" s="139">
        <f t="shared" si="76"/>
        <v>-1.3012212616777541E-3</v>
      </c>
      <c r="AE124" s="139">
        <f t="shared" si="67"/>
        <v>1.6931767718422464E-7</v>
      </c>
      <c r="AF124">
        <f t="shared" si="77"/>
        <v>0.19557539320496442</v>
      </c>
      <c r="AG124" s="165"/>
      <c r="AH124">
        <f t="shared" si="68"/>
        <v>0.1968766144666422</v>
      </c>
      <c r="AI124">
        <f t="shared" si="69"/>
        <v>1.292719023606516</v>
      </c>
      <c r="AJ124">
        <f t="shared" si="70"/>
        <v>0.92766255269201314</v>
      </c>
      <c r="AK124">
        <f t="shared" si="71"/>
        <v>0.303266267571009</v>
      </c>
      <c r="AL124">
        <f t="shared" si="72"/>
        <v>-2.3384991825515979</v>
      </c>
      <c r="AM124">
        <f t="shared" si="73"/>
        <v>-2.3550599873022895</v>
      </c>
      <c r="AN124" s="139">
        <f t="shared" si="82"/>
        <v>3.6706609835757051</v>
      </c>
      <c r="AO124" s="139">
        <f t="shared" si="82"/>
        <v>3.6703177753074039</v>
      </c>
      <c r="AP124" s="139">
        <f t="shared" si="82"/>
        <v>3.6693749916330294</v>
      </c>
      <c r="AQ124" s="139">
        <f t="shared" si="82"/>
        <v>3.6667878508672209</v>
      </c>
      <c r="AR124" s="139">
        <f t="shared" si="82"/>
        <v>3.6597081388984281</v>
      </c>
      <c r="AS124" s="139">
        <f t="shared" si="82"/>
        <v>3.6404779759385684</v>
      </c>
      <c r="AT124" s="139">
        <f t="shared" si="82"/>
        <v>3.5892145031283302</v>
      </c>
      <c r="AU124" s="139">
        <f t="shared" si="75"/>
        <v>3.4580469168932737</v>
      </c>
    </row>
    <row r="125" spans="1:47" ht="12.95" customHeight="1" x14ac:dyDescent="0.2">
      <c r="A125" s="125" t="s">
        <v>604</v>
      </c>
      <c r="B125" s="71" t="s">
        <v>236</v>
      </c>
      <c r="C125" s="125">
        <v>18570.679</v>
      </c>
      <c r="D125" s="125" t="s">
        <v>370</v>
      </c>
      <c r="E125">
        <f t="shared" si="53"/>
        <v>-7378.7114379964032</v>
      </c>
      <c r="F125" s="127">
        <f t="shared" si="79"/>
        <v>-7379</v>
      </c>
      <c r="G125">
        <f t="shared" si="55"/>
        <v>0.95387760000085109</v>
      </c>
      <c r="I125">
        <f t="shared" si="80"/>
        <v>0.95387760000085109</v>
      </c>
      <c r="O125">
        <f t="shared" ca="1" si="57"/>
        <v>-1.0603310235986483</v>
      </c>
      <c r="P125" s="14">
        <f t="shared" si="58"/>
        <v>0.74628208568752841</v>
      </c>
      <c r="Q125" s="13">
        <f t="shared" si="59"/>
        <v>3552.1790000000001</v>
      </c>
      <c r="R125">
        <f t="shared" si="60"/>
        <v>4.3095897563012964E-2</v>
      </c>
      <c r="S125" s="5">
        <f t="shared" si="81"/>
        <v>0.1</v>
      </c>
      <c r="T125">
        <f t="shared" si="62"/>
        <v>4.3095897563012967E-3</v>
      </c>
      <c r="Z125">
        <f t="shared" si="63"/>
        <v>-7379</v>
      </c>
      <c r="AA125" s="139">
        <f t="shared" si="64"/>
        <v>0.94306412282420482</v>
      </c>
      <c r="AB125" s="139">
        <f t="shared" si="65"/>
        <v>0.75709556286417468</v>
      </c>
      <c r="AC125" s="139">
        <f t="shared" si="66"/>
        <v>0.20759551431332268</v>
      </c>
      <c r="AD125" s="139">
        <f t="shared" si="76"/>
        <v>1.0813477176646269E-2</v>
      </c>
      <c r="AE125" s="139">
        <f t="shared" si="67"/>
        <v>1.1693128864984977E-5</v>
      </c>
      <c r="AF125">
        <f t="shared" si="77"/>
        <v>0.20759551431332268</v>
      </c>
      <c r="AG125" s="165"/>
      <c r="AH125">
        <f t="shared" si="68"/>
        <v>0.19678203713667644</v>
      </c>
      <c r="AI125">
        <f t="shared" si="69"/>
        <v>1.2912995246299772</v>
      </c>
      <c r="AJ125">
        <f t="shared" si="70"/>
        <v>0.92590850111059397</v>
      </c>
      <c r="AK125">
        <f t="shared" si="71"/>
        <v>0.30463000964769077</v>
      </c>
      <c r="AL125">
        <f t="shared" si="72"/>
        <v>-2.3338289897910496</v>
      </c>
      <c r="AM125">
        <f t="shared" si="73"/>
        <v>-2.3398573046129236</v>
      </c>
      <c r="AN125" s="139">
        <f t="shared" si="82"/>
        <v>3.67393888664306</v>
      </c>
      <c r="AO125" s="139">
        <f t="shared" si="82"/>
        <v>3.6735969721261608</v>
      </c>
      <c r="AP125" s="139">
        <f t="shared" si="82"/>
        <v>3.6726559359961231</v>
      </c>
      <c r="AQ125" s="139">
        <f t="shared" si="82"/>
        <v>3.6700686431992882</v>
      </c>
      <c r="AR125" s="139">
        <f t="shared" si="82"/>
        <v>3.6629751292256869</v>
      </c>
      <c r="AS125" s="139">
        <f t="shared" si="82"/>
        <v>3.6436726133362085</v>
      </c>
      <c r="AT125" s="139">
        <f t="shared" si="82"/>
        <v>3.5921352677387586</v>
      </c>
      <c r="AU125" s="139">
        <f t="shared" si="75"/>
        <v>3.4601325442941975</v>
      </c>
    </row>
    <row r="126" spans="1:47" ht="12.95" customHeight="1" x14ac:dyDescent="0.2">
      <c r="A126" s="125" t="s">
        <v>604</v>
      </c>
      <c r="B126" s="71" t="s">
        <v>236</v>
      </c>
      <c r="C126" s="125">
        <v>18590.504000000001</v>
      </c>
      <c r="D126" s="125" t="s">
        <v>370</v>
      </c>
      <c r="E126">
        <f t="shared" si="53"/>
        <v>-7372.7140839110452</v>
      </c>
      <c r="F126" s="127">
        <f t="shared" si="79"/>
        <v>-7373</v>
      </c>
      <c r="G126">
        <f t="shared" si="55"/>
        <v>0.9451312000019243</v>
      </c>
      <c r="I126">
        <f t="shared" si="80"/>
        <v>0.9451312000019243</v>
      </c>
      <c r="O126">
        <f t="shared" ca="1" si="57"/>
        <v>-1.0595599581938684</v>
      </c>
      <c r="P126" s="14">
        <f t="shared" si="58"/>
        <v>0.74550594625244648</v>
      </c>
      <c r="Q126" s="13">
        <f t="shared" si="59"/>
        <v>3572.0040000000008</v>
      </c>
      <c r="R126">
        <f t="shared" si="60"/>
        <v>3.9850241934543409E-2</v>
      </c>
      <c r="S126" s="5">
        <f t="shared" si="81"/>
        <v>0.1</v>
      </c>
      <c r="T126">
        <f t="shared" si="62"/>
        <v>3.9850241934543413E-3</v>
      </c>
      <c r="Z126">
        <f t="shared" si="63"/>
        <v>-7373</v>
      </c>
      <c r="AA126" s="139">
        <f t="shared" si="64"/>
        <v>0.94214235614466624</v>
      </c>
      <c r="AB126" s="139">
        <f t="shared" si="65"/>
        <v>0.74849479010970454</v>
      </c>
      <c r="AC126" s="139">
        <f t="shared" si="66"/>
        <v>0.19962525374947782</v>
      </c>
      <c r="AD126" s="139">
        <f t="shared" si="76"/>
        <v>2.9888438572580611E-3</v>
      </c>
      <c r="AE126" s="139">
        <f t="shared" si="67"/>
        <v>8.9331876030692446E-7</v>
      </c>
      <c r="AF126">
        <f t="shared" si="77"/>
        <v>0.19962525374947782</v>
      </c>
      <c r="AG126" s="165"/>
      <c r="AH126">
        <f t="shared" si="68"/>
        <v>0.19663640989221975</v>
      </c>
      <c r="AI126">
        <f t="shared" si="69"/>
        <v>1.2891642637624552</v>
      </c>
      <c r="AJ126">
        <f t="shared" si="70"/>
        <v>0.92324695111986377</v>
      </c>
      <c r="AK126">
        <f t="shared" si="71"/>
        <v>0.30665760122703645</v>
      </c>
      <c r="AL126">
        <f t="shared" si="72"/>
        <v>-2.3268429094413468</v>
      </c>
      <c r="AM126">
        <f t="shared" si="73"/>
        <v>-2.3174233724106941</v>
      </c>
      <c r="AN126" s="139">
        <f t="shared" si="82"/>
        <v>3.6788490118983765</v>
      </c>
      <c r="AO126" s="139">
        <f t="shared" si="82"/>
        <v>3.6785091006585664</v>
      </c>
      <c r="AP126" s="139">
        <f t="shared" si="82"/>
        <v>3.6775708561086784</v>
      </c>
      <c r="AQ126" s="139">
        <f t="shared" si="82"/>
        <v>3.6749837609227738</v>
      </c>
      <c r="AR126" s="139">
        <f t="shared" si="82"/>
        <v>3.6678704961385997</v>
      </c>
      <c r="AS126" s="139">
        <f t="shared" si="82"/>
        <v>3.6484612226315636</v>
      </c>
      <c r="AT126" s="139">
        <f t="shared" si="82"/>
        <v>3.5965153369122289</v>
      </c>
      <c r="AU126" s="139">
        <f t="shared" si="75"/>
        <v>3.4632609853955829</v>
      </c>
    </row>
    <row r="127" spans="1:47" ht="12.95" customHeight="1" x14ac:dyDescent="0.2">
      <c r="A127" s="125" t="s">
        <v>549</v>
      </c>
      <c r="B127" s="71" t="s">
        <v>236</v>
      </c>
      <c r="C127" s="125">
        <v>18590.508000000002</v>
      </c>
      <c r="D127" s="125" t="s">
        <v>370</v>
      </c>
      <c r="E127">
        <f t="shared" si="53"/>
        <v>-7372.7128738522133</v>
      </c>
      <c r="F127" s="127">
        <f t="shared" si="79"/>
        <v>-7373</v>
      </c>
      <c r="G127">
        <f t="shared" si="55"/>
        <v>0.94913120000273921</v>
      </c>
      <c r="I127">
        <f t="shared" si="80"/>
        <v>0.94913120000273921</v>
      </c>
      <c r="O127">
        <f t="shared" ca="1" si="57"/>
        <v>-1.0595599581938684</v>
      </c>
      <c r="P127" s="14">
        <f t="shared" si="58"/>
        <v>0.74550594625244648</v>
      </c>
      <c r="Q127" s="13">
        <f t="shared" si="59"/>
        <v>3572.0080000000016</v>
      </c>
      <c r="R127">
        <f t="shared" si="60"/>
        <v>4.1463243964871103E-2</v>
      </c>
      <c r="S127" s="5">
        <f t="shared" si="81"/>
        <v>0.1</v>
      </c>
      <c r="T127">
        <f t="shared" si="62"/>
        <v>4.1463243964871103E-3</v>
      </c>
      <c r="Z127">
        <f t="shared" si="63"/>
        <v>-7373</v>
      </c>
      <c r="AA127" s="139">
        <f t="shared" si="64"/>
        <v>0.94214235614466624</v>
      </c>
      <c r="AB127" s="139">
        <f t="shared" si="65"/>
        <v>0.75249479011051945</v>
      </c>
      <c r="AC127" s="139">
        <f t="shared" si="66"/>
        <v>0.20362525375029272</v>
      </c>
      <c r="AD127" s="139">
        <f t="shared" si="76"/>
        <v>6.9888438580729684E-3</v>
      </c>
      <c r="AE127" s="139">
        <f t="shared" si="67"/>
        <v>4.8843938472524256E-6</v>
      </c>
      <c r="AF127">
        <f t="shared" si="77"/>
        <v>0.20362525375029272</v>
      </c>
      <c r="AG127" s="165"/>
      <c r="AH127">
        <f t="shared" si="68"/>
        <v>0.19663640989221975</v>
      </c>
      <c r="AI127">
        <f t="shared" si="69"/>
        <v>1.2891642637624552</v>
      </c>
      <c r="AJ127">
        <f t="shared" si="70"/>
        <v>0.92324695111986377</v>
      </c>
      <c r="AK127">
        <f t="shared" si="71"/>
        <v>0.30665760122703645</v>
      </c>
      <c r="AL127">
        <f t="shared" si="72"/>
        <v>-2.3268429094413468</v>
      </c>
      <c r="AM127">
        <f t="shared" si="73"/>
        <v>-2.3174233724106941</v>
      </c>
      <c r="AN127" s="139">
        <f t="shared" si="82"/>
        <v>3.6788490118983765</v>
      </c>
      <c r="AO127" s="139">
        <f t="shared" si="82"/>
        <v>3.6785091006585664</v>
      </c>
      <c r="AP127" s="139">
        <f t="shared" si="82"/>
        <v>3.6775708561086784</v>
      </c>
      <c r="AQ127" s="139">
        <f t="shared" si="82"/>
        <v>3.6749837609227738</v>
      </c>
      <c r="AR127" s="139">
        <f t="shared" si="82"/>
        <v>3.6678704961385997</v>
      </c>
      <c r="AS127" s="139">
        <f t="shared" si="82"/>
        <v>3.6484612226315636</v>
      </c>
      <c r="AT127" s="139">
        <f t="shared" si="82"/>
        <v>3.5965153369122289</v>
      </c>
      <c r="AU127" s="139">
        <f t="shared" si="75"/>
        <v>3.4632609853955829</v>
      </c>
    </row>
    <row r="128" spans="1:47" ht="12.95" customHeight="1" x14ac:dyDescent="0.2">
      <c r="A128" s="125" t="s">
        <v>378</v>
      </c>
      <c r="B128" s="71" t="s">
        <v>236</v>
      </c>
      <c r="C128" s="125">
        <v>18646.659</v>
      </c>
      <c r="D128" s="125" t="s">
        <v>370</v>
      </c>
      <c r="E128">
        <f t="shared" si="53"/>
        <v>-7355.7263704854067</v>
      </c>
      <c r="F128" s="127">
        <f t="shared" si="79"/>
        <v>-7356</v>
      </c>
      <c r="G128">
        <f t="shared" si="55"/>
        <v>0.90451640000173938</v>
      </c>
      <c r="I128">
        <f t="shared" si="80"/>
        <v>0.90451640000173938</v>
      </c>
      <c r="O128">
        <f t="shared" ca="1" si="57"/>
        <v>-1.057375272880325</v>
      </c>
      <c r="P128" s="14">
        <f t="shared" si="58"/>
        <v>0.74330976636268142</v>
      </c>
      <c r="Q128" s="13">
        <f t="shared" si="59"/>
        <v>3628.1589999999997</v>
      </c>
      <c r="R128">
        <f t="shared" si="60"/>
        <v>2.5987578729237452E-2</v>
      </c>
      <c r="S128" s="5">
        <f t="shared" si="81"/>
        <v>0.1</v>
      </c>
      <c r="T128">
        <f t="shared" si="62"/>
        <v>2.5987578729237456E-3</v>
      </c>
      <c r="Z128">
        <f t="shared" si="63"/>
        <v>-7356</v>
      </c>
      <c r="AA128" s="139">
        <f t="shared" si="64"/>
        <v>0.93950928187290905</v>
      </c>
      <c r="AB128" s="139">
        <f t="shared" si="65"/>
        <v>0.70831688449151176</v>
      </c>
      <c r="AC128" s="139">
        <f t="shared" si="66"/>
        <v>0.16120663363905796</v>
      </c>
      <c r="AD128" s="139">
        <f t="shared" si="76"/>
        <v>-3.4992881871169668E-2</v>
      </c>
      <c r="AE128" s="139">
        <f t="shared" si="67"/>
        <v>1.2245017816496349E-4</v>
      </c>
      <c r="AF128">
        <f t="shared" si="77"/>
        <v>0.16120663363905796</v>
      </c>
      <c r="AG128" s="165"/>
      <c r="AH128">
        <f t="shared" si="68"/>
        <v>0.1961995155102276</v>
      </c>
      <c r="AI128">
        <f t="shared" si="69"/>
        <v>1.2830772611516812</v>
      </c>
      <c r="AJ128">
        <f t="shared" si="70"/>
        <v>0.91551213140999321</v>
      </c>
      <c r="AK128">
        <f t="shared" si="71"/>
        <v>0.31228531833319634</v>
      </c>
      <c r="AL128">
        <f t="shared" si="72"/>
        <v>-2.3071745161547059</v>
      </c>
      <c r="AM128">
        <f t="shared" si="73"/>
        <v>-2.2561691134272639</v>
      </c>
      <c r="AN128" s="139">
        <f t="shared" si="82"/>
        <v>3.692716950064951</v>
      </c>
      <c r="AO128" s="139">
        <f t="shared" si="82"/>
        <v>3.692383106596552</v>
      </c>
      <c r="AP128" s="139">
        <f t="shared" si="82"/>
        <v>3.6914538529648664</v>
      </c>
      <c r="AQ128" s="139">
        <f t="shared" si="82"/>
        <v>3.6888700545467179</v>
      </c>
      <c r="AR128" s="139">
        <f t="shared" si="82"/>
        <v>3.6817070142865513</v>
      </c>
      <c r="AS128" s="139">
        <f t="shared" si="82"/>
        <v>3.662006868074037</v>
      </c>
      <c r="AT128" s="139">
        <f t="shared" si="82"/>
        <v>3.6089184098883345</v>
      </c>
      <c r="AU128" s="139">
        <f t="shared" si="75"/>
        <v>3.4721249018495075</v>
      </c>
    </row>
    <row r="129" spans="1:47" ht="12.95" customHeight="1" x14ac:dyDescent="0.2">
      <c r="A129" s="125" t="s">
        <v>507</v>
      </c>
      <c r="B129" s="71" t="s">
        <v>236</v>
      </c>
      <c r="C129" s="125">
        <v>18656.596000000001</v>
      </c>
      <c r="D129" s="125" t="s">
        <v>370</v>
      </c>
      <c r="E129">
        <f t="shared" si="53"/>
        <v>-7352.7202818323813</v>
      </c>
      <c r="F129" s="127">
        <f t="shared" si="79"/>
        <v>-7353</v>
      </c>
      <c r="G129">
        <f t="shared" si="55"/>
        <v>0.92464320000362932</v>
      </c>
      <c r="I129">
        <f t="shared" si="80"/>
        <v>0.92464320000362932</v>
      </c>
      <c r="O129">
        <f t="shared" ca="1" si="57"/>
        <v>-1.0569897401779349</v>
      </c>
      <c r="P129" s="14">
        <f t="shared" si="58"/>
        <v>0.74292264743220637</v>
      </c>
      <c r="Q129" s="13">
        <f t="shared" si="59"/>
        <v>3638.0960000000014</v>
      </c>
      <c r="R129">
        <f t="shared" si="60"/>
        <v>3.3022359226863293E-2</v>
      </c>
      <c r="S129" s="5">
        <f t="shared" si="81"/>
        <v>0.1</v>
      </c>
      <c r="T129">
        <f t="shared" si="62"/>
        <v>3.3022359226863294E-3</v>
      </c>
      <c r="Z129">
        <f t="shared" si="63"/>
        <v>-7353</v>
      </c>
      <c r="AA129" s="139">
        <f t="shared" si="64"/>
        <v>0.93904137122036624</v>
      </c>
      <c r="AB129" s="139">
        <f t="shared" si="65"/>
        <v>0.72852447621546945</v>
      </c>
      <c r="AC129" s="139">
        <f t="shared" si="66"/>
        <v>0.18172055257142294</v>
      </c>
      <c r="AD129" s="139">
        <f t="shared" si="76"/>
        <v>-1.4398171216736921E-2</v>
      </c>
      <c r="AE129" s="139">
        <f t="shared" si="67"/>
        <v>2.0730733438647157E-5</v>
      </c>
      <c r="AF129">
        <f t="shared" si="77"/>
        <v>0.18172055257142294</v>
      </c>
      <c r="AG129" s="165"/>
      <c r="AH129">
        <f t="shared" si="68"/>
        <v>0.19611872378815984</v>
      </c>
      <c r="AI129">
        <f t="shared" si="69"/>
        <v>1.2819976957726698</v>
      </c>
      <c r="AJ129">
        <f t="shared" si="70"/>
        <v>0.91411813876250558</v>
      </c>
      <c r="AK129">
        <f t="shared" si="71"/>
        <v>0.3132605232175093</v>
      </c>
      <c r="AL129">
        <f t="shared" si="72"/>
        <v>-2.3037229248067304</v>
      </c>
      <c r="AM129">
        <f t="shared" si="73"/>
        <v>-2.2456992575878658</v>
      </c>
      <c r="AN129" s="139">
        <f t="shared" si="82"/>
        <v>3.6951574359687758</v>
      </c>
      <c r="AO129" s="139">
        <f t="shared" si="82"/>
        <v>3.6948247209608667</v>
      </c>
      <c r="AP129" s="139">
        <f t="shared" si="82"/>
        <v>3.6938972156777319</v>
      </c>
      <c r="AQ129" s="139">
        <f t="shared" si="82"/>
        <v>3.6913144133391516</v>
      </c>
      <c r="AR129" s="139">
        <f t="shared" si="82"/>
        <v>3.6841435349340572</v>
      </c>
      <c r="AS129" s="139">
        <f t="shared" si="82"/>
        <v>3.6643938479439013</v>
      </c>
      <c r="AT129" s="139">
        <f t="shared" si="82"/>
        <v>3.6111060797089798</v>
      </c>
      <c r="AU129" s="139">
        <f t="shared" si="75"/>
        <v>3.4736891224002004</v>
      </c>
    </row>
    <row r="130" spans="1:47" ht="12.95" customHeight="1" x14ac:dyDescent="0.2">
      <c r="A130" s="125" t="s">
        <v>378</v>
      </c>
      <c r="B130" s="71" t="s">
        <v>236</v>
      </c>
      <c r="C130" s="125">
        <v>18752.462</v>
      </c>
      <c r="D130" s="125" t="s">
        <v>370</v>
      </c>
      <c r="E130">
        <f t="shared" si="53"/>
        <v>-7323.7194068388408</v>
      </c>
      <c r="F130" s="127">
        <f t="shared" si="79"/>
        <v>-7324</v>
      </c>
      <c r="G130">
        <f t="shared" si="55"/>
        <v>0.92753559999982826</v>
      </c>
      <c r="I130">
        <f t="shared" si="80"/>
        <v>0.92753559999982826</v>
      </c>
      <c r="O130">
        <f t="shared" ca="1" si="57"/>
        <v>-1.0532629240548315</v>
      </c>
      <c r="P130" s="14">
        <f t="shared" si="58"/>
        <v>0.73918733754146848</v>
      </c>
      <c r="Q130" s="13">
        <f t="shared" si="59"/>
        <v>3733.9619999999995</v>
      </c>
      <c r="R130">
        <f t="shared" si="60"/>
        <v>3.5475067971083178E-2</v>
      </c>
      <c r="S130" s="5">
        <f t="shared" si="81"/>
        <v>0.1</v>
      </c>
      <c r="T130">
        <f t="shared" si="62"/>
        <v>3.5475067971083179E-3</v>
      </c>
      <c r="Z130">
        <f t="shared" si="63"/>
        <v>-7324</v>
      </c>
      <c r="AA130" s="139">
        <f t="shared" si="64"/>
        <v>0.93446895145543274</v>
      </c>
      <c r="AB130" s="139">
        <f t="shared" si="65"/>
        <v>0.73225398608586401</v>
      </c>
      <c r="AC130" s="139">
        <f t="shared" si="66"/>
        <v>0.18834826245835978</v>
      </c>
      <c r="AD130" s="139">
        <f t="shared" si="76"/>
        <v>-6.9333514556044751E-3</v>
      </c>
      <c r="AE130" s="139">
        <f t="shared" si="67"/>
        <v>4.8071362406932696E-6</v>
      </c>
      <c r="AF130">
        <f t="shared" si="77"/>
        <v>0.18834826245835978</v>
      </c>
      <c r="AG130" s="165"/>
      <c r="AH130">
        <f t="shared" si="68"/>
        <v>0.19528161391396426</v>
      </c>
      <c r="AI130">
        <f t="shared" si="69"/>
        <v>1.2714872135396718</v>
      </c>
      <c r="AJ130">
        <f t="shared" si="70"/>
        <v>0.90021442474860192</v>
      </c>
      <c r="AK130">
        <f t="shared" si="71"/>
        <v>0.32241207904181812</v>
      </c>
      <c r="AL130">
        <f t="shared" si="72"/>
        <v>-2.2706570838627482</v>
      </c>
      <c r="AM130">
        <f t="shared" si="73"/>
        <v>-2.1493563276153402</v>
      </c>
      <c r="AN130" s="139">
        <f t="shared" si="82"/>
        <v>3.7186427955242629</v>
      </c>
      <c r="AO130" s="139">
        <f t="shared" si="82"/>
        <v>3.7183218089826351</v>
      </c>
      <c r="AP130" s="139">
        <f t="shared" si="82"/>
        <v>3.7174135783244875</v>
      </c>
      <c r="AQ130" s="139">
        <f t="shared" si="82"/>
        <v>3.7148466358873007</v>
      </c>
      <c r="AR130" s="139">
        <f t="shared" si="82"/>
        <v>3.7076144968173939</v>
      </c>
      <c r="AS130" s="139">
        <f t="shared" si="82"/>
        <v>3.6874138190076584</v>
      </c>
      <c r="AT130" s="139">
        <f t="shared" si="82"/>
        <v>3.6322359932897439</v>
      </c>
      <c r="AU130" s="139">
        <f t="shared" si="75"/>
        <v>3.4888099210568955</v>
      </c>
    </row>
    <row r="131" spans="1:47" ht="12.95" customHeight="1" x14ac:dyDescent="0.2">
      <c r="A131" s="125" t="s">
        <v>378</v>
      </c>
      <c r="B131" s="71" t="s">
        <v>236</v>
      </c>
      <c r="C131" s="125">
        <v>18808.713</v>
      </c>
      <c r="D131" s="125" t="s">
        <v>370</v>
      </c>
      <c r="E131">
        <f t="shared" si="53"/>
        <v>-7306.7026520012378</v>
      </c>
      <c r="F131" s="127">
        <f t="shared" si="79"/>
        <v>-7307</v>
      </c>
      <c r="G131">
        <f t="shared" si="55"/>
        <v>0.98292080000101123</v>
      </c>
      <c r="I131">
        <f t="shared" si="80"/>
        <v>0.98292080000101123</v>
      </c>
      <c r="O131">
        <f t="shared" ca="1" si="57"/>
        <v>-1.0510782387412883</v>
      </c>
      <c r="P131" s="14">
        <f t="shared" si="58"/>
        <v>0.73700343680869485</v>
      </c>
      <c r="Q131" s="13">
        <f t="shared" si="59"/>
        <v>3790.2129999999997</v>
      </c>
      <c r="R131">
        <f t="shared" si="60"/>
        <v>6.0475349519461645E-2</v>
      </c>
      <c r="S131" s="5">
        <f t="shared" si="81"/>
        <v>0.1</v>
      </c>
      <c r="T131">
        <f t="shared" si="62"/>
        <v>6.0475349519461645E-3</v>
      </c>
      <c r="Z131">
        <f t="shared" si="63"/>
        <v>-7307</v>
      </c>
      <c r="AA131" s="139">
        <f t="shared" si="64"/>
        <v>0.93174787947084248</v>
      </c>
      <c r="AB131" s="139">
        <f t="shared" si="65"/>
        <v>0.7881763573388636</v>
      </c>
      <c r="AC131" s="139">
        <f t="shared" si="66"/>
        <v>0.24591736319231638</v>
      </c>
      <c r="AD131" s="139">
        <f t="shared" si="76"/>
        <v>5.1172920530168753E-2</v>
      </c>
      <c r="AE131" s="139">
        <f t="shared" si="67"/>
        <v>2.6186677955869671E-4</v>
      </c>
      <c r="AF131">
        <f t="shared" si="77"/>
        <v>0.24591736319231638</v>
      </c>
      <c r="AG131" s="165"/>
      <c r="AH131">
        <f t="shared" si="68"/>
        <v>0.19474444266214763</v>
      </c>
      <c r="AI131">
        <f t="shared" si="69"/>
        <v>1.2652700420276277</v>
      </c>
      <c r="AJ131">
        <f t="shared" si="70"/>
        <v>0.89171993970475305</v>
      </c>
      <c r="AK131">
        <f t="shared" si="71"/>
        <v>0.32754642515262411</v>
      </c>
      <c r="AL131">
        <f t="shared" si="72"/>
        <v>-2.2515266875020301</v>
      </c>
      <c r="AM131">
        <f t="shared" si="73"/>
        <v>-2.0966837612594924</v>
      </c>
      <c r="AN131" s="139">
        <f t="shared" si="82"/>
        <v>3.7323200896308277</v>
      </c>
      <c r="AO131" s="139">
        <f t="shared" si="82"/>
        <v>3.7320066082898</v>
      </c>
      <c r="AP131" s="139">
        <f t="shared" si="82"/>
        <v>3.7311115663448922</v>
      </c>
      <c r="AQ131" s="139">
        <f t="shared" si="82"/>
        <v>3.7285590125650234</v>
      </c>
      <c r="AR131" s="139">
        <f t="shared" si="82"/>
        <v>3.7213030653627301</v>
      </c>
      <c r="AS131" s="139">
        <f t="shared" si="82"/>
        <v>3.7008616879945575</v>
      </c>
      <c r="AT131" s="139">
        <f t="shared" si="82"/>
        <v>3.6446073363567022</v>
      </c>
      <c r="AU131" s="139">
        <f t="shared" si="75"/>
        <v>3.4976738375108205</v>
      </c>
    </row>
    <row r="132" spans="1:47" ht="12.95" customHeight="1" x14ac:dyDescent="0.2">
      <c r="A132" s="125" t="s">
        <v>378</v>
      </c>
      <c r="B132" s="71" t="s">
        <v>236</v>
      </c>
      <c r="C132" s="125">
        <v>18851.648000000001</v>
      </c>
      <c r="D132" s="125" t="s">
        <v>370</v>
      </c>
      <c r="E132">
        <f t="shared" si="53"/>
        <v>-7293.714183014863</v>
      </c>
      <c r="F132" s="127">
        <f t="shared" si="79"/>
        <v>-7294</v>
      </c>
      <c r="G132">
        <f t="shared" si="55"/>
        <v>0.94480360000306973</v>
      </c>
      <c r="I132">
        <f t="shared" si="80"/>
        <v>0.94480360000306973</v>
      </c>
      <c r="O132">
        <f t="shared" ca="1" si="57"/>
        <v>-1.0494075970309316</v>
      </c>
      <c r="P132" s="14">
        <f t="shared" si="58"/>
        <v>0.7353362695443928</v>
      </c>
      <c r="Q132" s="13">
        <f t="shared" si="59"/>
        <v>3833.148000000001</v>
      </c>
      <c r="R132">
        <f t="shared" si="60"/>
        <v>4.3876562529484568E-2</v>
      </c>
      <c r="S132" s="5">
        <f t="shared" si="81"/>
        <v>0.1</v>
      </c>
      <c r="T132">
        <f t="shared" si="62"/>
        <v>4.3876562529484566E-3</v>
      </c>
      <c r="Z132">
        <f t="shared" si="63"/>
        <v>-7294</v>
      </c>
      <c r="AA132" s="139">
        <f t="shared" si="64"/>
        <v>0.92964727642523859</v>
      </c>
      <c r="AB132" s="139">
        <f t="shared" si="65"/>
        <v>0.75049259312222394</v>
      </c>
      <c r="AC132" s="139">
        <f t="shared" si="66"/>
        <v>0.20946733045867694</v>
      </c>
      <c r="AD132" s="139">
        <f t="shared" si="76"/>
        <v>1.5156323577831143E-2</v>
      </c>
      <c r="AE132" s="139">
        <f t="shared" si="67"/>
        <v>2.2971414439592024E-5</v>
      </c>
      <c r="AF132">
        <f t="shared" si="77"/>
        <v>0.20946733045867694</v>
      </c>
      <c r="AG132" s="165"/>
      <c r="AH132">
        <f t="shared" si="68"/>
        <v>0.19431100688084577</v>
      </c>
      <c r="AI132">
        <f t="shared" si="69"/>
        <v>1.2604920048944983</v>
      </c>
      <c r="AJ132">
        <f t="shared" si="70"/>
        <v>0.88506265248051741</v>
      </c>
      <c r="AK132">
        <f t="shared" si="71"/>
        <v>0.33135897635894451</v>
      </c>
      <c r="AL132">
        <f t="shared" si="72"/>
        <v>-2.2370239884028473</v>
      </c>
      <c r="AM132">
        <f t="shared" si="73"/>
        <v>-2.058140211068908</v>
      </c>
      <c r="AN132" s="139">
        <f t="shared" si="82"/>
        <v>3.7427339655460607</v>
      </c>
      <c r="AO132" s="139">
        <f t="shared" si="82"/>
        <v>3.742426500887015</v>
      </c>
      <c r="AP132" s="139">
        <f t="shared" si="82"/>
        <v>3.7415424188803024</v>
      </c>
      <c r="AQ132" s="139">
        <f t="shared" si="82"/>
        <v>3.7390033062624153</v>
      </c>
      <c r="AR132" s="139">
        <f t="shared" si="82"/>
        <v>3.7317351038624444</v>
      </c>
      <c r="AS132" s="139">
        <f t="shared" si="82"/>
        <v>3.7111215506436834</v>
      </c>
      <c r="AT132" s="139">
        <f t="shared" si="82"/>
        <v>3.6540600002864752</v>
      </c>
      <c r="AU132" s="139">
        <f t="shared" si="75"/>
        <v>3.5044521265638222</v>
      </c>
    </row>
    <row r="133" spans="1:47" ht="12.95" customHeight="1" x14ac:dyDescent="0.2">
      <c r="A133" s="125" t="s">
        <v>549</v>
      </c>
      <c r="B133" s="71" t="s">
        <v>236</v>
      </c>
      <c r="C133" s="125">
        <v>18973.934000000001</v>
      </c>
      <c r="D133" s="125" t="s">
        <v>370</v>
      </c>
      <c r="E133">
        <f t="shared" si="53"/>
        <v>-7256.7208694369501</v>
      </c>
      <c r="F133" s="127">
        <f t="shared" si="79"/>
        <v>-7257</v>
      </c>
      <c r="G133">
        <f t="shared" si="55"/>
        <v>0.92270080000162125</v>
      </c>
      <c r="I133">
        <f t="shared" si="80"/>
        <v>0.92270080000162125</v>
      </c>
      <c r="O133">
        <f t="shared" ca="1" si="57"/>
        <v>-1.0446526937014549</v>
      </c>
      <c r="P133" s="14">
        <f t="shared" si="58"/>
        <v>0.73060489034130538</v>
      </c>
      <c r="Q133" s="13">
        <f t="shared" si="59"/>
        <v>3955.4340000000011</v>
      </c>
      <c r="R133">
        <f t="shared" si="60"/>
        <v>3.6900838508224232E-2</v>
      </c>
      <c r="S133" s="5">
        <f t="shared" si="81"/>
        <v>0.1</v>
      </c>
      <c r="T133">
        <f t="shared" si="62"/>
        <v>3.6900838508224232E-3</v>
      </c>
      <c r="Z133">
        <f t="shared" si="63"/>
        <v>-7257</v>
      </c>
      <c r="AA133" s="139">
        <f t="shared" si="64"/>
        <v>0.92357755187930302</v>
      </c>
      <c r="AB133" s="139">
        <f t="shared" si="65"/>
        <v>0.72972813846362361</v>
      </c>
      <c r="AC133" s="139">
        <f t="shared" si="66"/>
        <v>0.19209590966031587</v>
      </c>
      <c r="AD133" s="139">
        <f t="shared" si="76"/>
        <v>-8.7675187768176954E-4</v>
      </c>
      <c r="AE133" s="139">
        <f t="shared" si="67"/>
        <v>7.6869385501850867E-8</v>
      </c>
      <c r="AF133">
        <f t="shared" si="77"/>
        <v>0.19209590966031587</v>
      </c>
      <c r="AG133" s="165"/>
      <c r="AH133">
        <f t="shared" si="68"/>
        <v>0.19297266153799764</v>
      </c>
      <c r="AI133">
        <f t="shared" si="69"/>
        <v>1.2468015742008369</v>
      </c>
      <c r="AJ133">
        <f t="shared" si="70"/>
        <v>0.86540178144337654</v>
      </c>
      <c r="AK133">
        <f t="shared" si="71"/>
        <v>0.3416779752919285</v>
      </c>
      <c r="AL133">
        <f t="shared" si="72"/>
        <v>-2.1963470451528111</v>
      </c>
      <c r="AM133">
        <f t="shared" si="73"/>
        <v>-1.9559141975081269</v>
      </c>
      <c r="AN133" s="139">
        <f t="shared" ref="AN133:AT148" si="83">$AU133+$AB$7*SIN(AO133)</f>
        <v>3.7721573334081375</v>
      </c>
      <c r="AO133" s="139">
        <f t="shared" si="83"/>
        <v>3.7718681127862479</v>
      </c>
      <c r="AP133" s="139">
        <f t="shared" si="83"/>
        <v>3.771018996098046</v>
      </c>
      <c r="AQ133" s="139">
        <f t="shared" si="83"/>
        <v>3.7685291182533747</v>
      </c>
      <c r="AR133" s="139">
        <f t="shared" si="83"/>
        <v>3.7612537120228877</v>
      </c>
      <c r="AS133" s="139">
        <f t="shared" si="83"/>
        <v>3.7402068281602259</v>
      </c>
      <c r="AT133" s="139">
        <f t="shared" si="83"/>
        <v>3.6809257009816481</v>
      </c>
      <c r="AU133" s="139">
        <f t="shared" si="75"/>
        <v>3.5237441800223648</v>
      </c>
    </row>
    <row r="134" spans="1:47" ht="12.95" customHeight="1" x14ac:dyDescent="0.2">
      <c r="A134" s="125" t="s">
        <v>378</v>
      </c>
      <c r="B134" s="71" t="s">
        <v>236</v>
      </c>
      <c r="C134" s="125">
        <v>19036.745999999999</v>
      </c>
      <c r="D134" s="125" t="s">
        <v>370</v>
      </c>
      <c r="E134">
        <f t="shared" si="53"/>
        <v>-7237.719315600405</v>
      </c>
      <c r="F134" s="127">
        <f t="shared" si="79"/>
        <v>-7238</v>
      </c>
      <c r="G134">
        <f t="shared" si="55"/>
        <v>0.92783720000079484</v>
      </c>
      <c r="I134">
        <f t="shared" si="80"/>
        <v>0.92783720000079484</v>
      </c>
      <c r="O134">
        <f t="shared" ca="1" si="57"/>
        <v>-1.0422109865863183</v>
      </c>
      <c r="P134" s="14">
        <f t="shared" si="58"/>
        <v>0.72818310533364672</v>
      </c>
      <c r="Q134" s="13">
        <f t="shared" si="59"/>
        <v>4018.2459999999992</v>
      </c>
      <c r="R134">
        <f t="shared" si="60"/>
        <v>3.9861757517358543E-2</v>
      </c>
      <c r="S134" s="5">
        <f t="shared" si="81"/>
        <v>0.1</v>
      </c>
      <c r="T134">
        <f t="shared" si="62"/>
        <v>3.9861757517358548E-3</v>
      </c>
      <c r="Z134">
        <f t="shared" si="63"/>
        <v>-7238</v>
      </c>
      <c r="AA134" s="139">
        <f t="shared" si="64"/>
        <v>0.9204099194661689</v>
      </c>
      <c r="AB134" s="139">
        <f t="shared" si="65"/>
        <v>0.73561038586827265</v>
      </c>
      <c r="AC134" s="139">
        <f t="shared" si="66"/>
        <v>0.19965409466714812</v>
      </c>
      <c r="AD134" s="139">
        <f t="shared" si="76"/>
        <v>7.4272805346259352E-3</v>
      </c>
      <c r="AE134" s="139">
        <f t="shared" si="67"/>
        <v>5.5164496140033322E-6</v>
      </c>
      <c r="AF134">
        <f t="shared" si="77"/>
        <v>0.19965409466714812</v>
      </c>
      <c r="AG134" s="165"/>
      <c r="AH134">
        <f t="shared" si="68"/>
        <v>0.19222681413252218</v>
      </c>
      <c r="AI134">
        <f t="shared" si="69"/>
        <v>1.2397307426610407</v>
      </c>
      <c r="AJ134">
        <f t="shared" si="70"/>
        <v>0.85492600953547815</v>
      </c>
      <c r="AK134">
        <f t="shared" si="71"/>
        <v>0.34667567963557644</v>
      </c>
      <c r="AL134">
        <f t="shared" si="72"/>
        <v>-2.1758035852322508</v>
      </c>
      <c r="AM134">
        <f t="shared" si="73"/>
        <v>-1.9073214827316147</v>
      </c>
      <c r="AN134" s="139">
        <f t="shared" si="83"/>
        <v>3.7871415735594551</v>
      </c>
      <c r="AO134" s="139">
        <f t="shared" si="83"/>
        <v>3.7868622510685177</v>
      </c>
      <c r="AP134" s="139">
        <f t="shared" si="83"/>
        <v>3.7860330325362157</v>
      </c>
      <c r="AQ134" s="139">
        <f t="shared" si="83"/>
        <v>3.7835743857995201</v>
      </c>
      <c r="AR134" s="139">
        <f t="shared" si="83"/>
        <v>3.776310822935061</v>
      </c>
      <c r="AS134" s="139">
        <f t="shared" si="83"/>
        <v>3.755074152484092</v>
      </c>
      <c r="AT134" s="139">
        <f t="shared" si="83"/>
        <v>3.6946990453050716</v>
      </c>
      <c r="AU134" s="139">
        <f t="shared" si="75"/>
        <v>3.5336509101767515</v>
      </c>
    </row>
    <row r="135" spans="1:47" ht="12.95" customHeight="1" x14ac:dyDescent="0.2">
      <c r="A135" s="125" t="s">
        <v>378</v>
      </c>
      <c r="B135" s="71" t="s">
        <v>236</v>
      </c>
      <c r="C135" s="125">
        <v>19089.607</v>
      </c>
      <c r="D135" s="125" t="s">
        <v>370</v>
      </c>
      <c r="E135">
        <f t="shared" si="53"/>
        <v>-7221.7280856227944</v>
      </c>
      <c r="F135" s="127">
        <f t="shared" si="79"/>
        <v>-7222</v>
      </c>
      <c r="G135">
        <f t="shared" si="55"/>
        <v>0.89884680000250228</v>
      </c>
      <c r="I135">
        <f t="shared" si="80"/>
        <v>0.89884680000250228</v>
      </c>
      <c r="O135">
        <f t="shared" ca="1" si="57"/>
        <v>-1.0401548121735715</v>
      </c>
      <c r="P135" s="14">
        <f t="shared" si="58"/>
        <v>0.72614783488018864</v>
      </c>
      <c r="Q135" s="13">
        <f t="shared" si="59"/>
        <v>4071.107</v>
      </c>
      <c r="R135">
        <f t="shared" si="60"/>
        <v>2.9824932554318104E-2</v>
      </c>
      <c r="S135" s="5">
        <f t="shared" si="81"/>
        <v>0.1</v>
      </c>
      <c r="T135">
        <f t="shared" si="62"/>
        <v>2.9824932554318104E-3</v>
      </c>
      <c r="Z135">
        <f t="shared" si="63"/>
        <v>-7222</v>
      </c>
      <c r="AA135" s="139">
        <f t="shared" si="64"/>
        <v>0.91771663196843134</v>
      </c>
      <c r="AB135" s="139">
        <f t="shared" si="65"/>
        <v>0.70727800291425957</v>
      </c>
      <c r="AC135" s="139">
        <f t="shared" si="66"/>
        <v>0.17269896512231364</v>
      </c>
      <c r="AD135" s="139">
        <f t="shared" si="76"/>
        <v>-1.8869831965929063E-2</v>
      </c>
      <c r="AE135" s="139">
        <f t="shared" si="67"/>
        <v>3.5607055842239829E-5</v>
      </c>
      <c r="AF135">
        <f t="shared" si="77"/>
        <v>0.17269896512231364</v>
      </c>
      <c r="AG135" s="165"/>
      <c r="AH135">
        <f t="shared" si="68"/>
        <v>0.19156879708824265</v>
      </c>
      <c r="AI135">
        <f t="shared" si="69"/>
        <v>1.2337612366094273</v>
      </c>
      <c r="AJ135">
        <f t="shared" si="70"/>
        <v>0.84592080284495774</v>
      </c>
      <c r="AK135">
        <f t="shared" si="71"/>
        <v>0.35072858464407247</v>
      </c>
      <c r="AL135">
        <f t="shared" si="72"/>
        <v>-2.1586847903674276</v>
      </c>
      <c r="AM135">
        <f t="shared" si="73"/>
        <v>-1.8682607975134671</v>
      </c>
      <c r="AN135" s="139">
        <f t="shared" si="83"/>
        <v>3.7996937361485745</v>
      </c>
      <c r="AO135" s="139">
        <f t="shared" si="83"/>
        <v>3.799422966331671</v>
      </c>
      <c r="AP135" s="139">
        <f t="shared" si="83"/>
        <v>3.7986114016788624</v>
      </c>
      <c r="AQ135" s="139">
        <f t="shared" si="83"/>
        <v>3.7961819755557409</v>
      </c>
      <c r="AR135" s="139">
        <f t="shared" si="83"/>
        <v>3.7889363358659365</v>
      </c>
      <c r="AS135" s="139">
        <f t="shared" si="83"/>
        <v>3.7675571036538948</v>
      </c>
      <c r="AT135" s="139">
        <f t="shared" si="83"/>
        <v>3.706285407254819</v>
      </c>
      <c r="AU135" s="139">
        <f t="shared" si="75"/>
        <v>3.5419934197804452</v>
      </c>
    </row>
    <row r="136" spans="1:47" ht="12.95" customHeight="1" x14ac:dyDescent="0.2">
      <c r="A136" s="125" t="s">
        <v>378</v>
      </c>
      <c r="B136" s="71" t="s">
        <v>236</v>
      </c>
      <c r="C136" s="125">
        <v>19271.436000000002</v>
      </c>
      <c r="D136" s="125" t="s">
        <v>370</v>
      </c>
      <c r="E136">
        <f t="shared" si="53"/>
        <v>-7166.7221387886648</v>
      </c>
      <c r="F136" s="127">
        <f t="shared" si="79"/>
        <v>-7167</v>
      </c>
      <c r="G136">
        <f t="shared" si="55"/>
        <v>0.91850480000357493</v>
      </c>
      <c r="I136">
        <f t="shared" si="80"/>
        <v>0.91850480000357493</v>
      </c>
      <c r="O136">
        <f t="shared" ca="1" si="57"/>
        <v>-1.0330867126297547</v>
      </c>
      <c r="P136" s="14">
        <f t="shared" si="58"/>
        <v>0.71918037427388781</v>
      </c>
      <c r="Q136" s="13">
        <f t="shared" si="59"/>
        <v>4252.9360000000015</v>
      </c>
      <c r="R136">
        <f t="shared" si="60"/>
        <v>3.9730226692469554E-2</v>
      </c>
      <c r="S136" s="5">
        <f t="shared" si="81"/>
        <v>0.1</v>
      </c>
      <c r="T136">
        <f t="shared" si="62"/>
        <v>3.9730226692469553E-3</v>
      </c>
      <c r="Z136">
        <f t="shared" si="63"/>
        <v>-7167</v>
      </c>
      <c r="AA136" s="139">
        <f t="shared" si="64"/>
        <v>0.90828632970685641</v>
      </c>
      <c r="AB136" s="139">
        <f t="shared" si="65"/>
        <v>0.72939884457060633</v>
      </c>
      <c r="AC136" s="139">
        <f t="shared" si="66"/>
        <v>0.19932442572968712</v>
      </c>
      <c r="AD136" s="139">
        <f t="shared" si="76"/>
        <v>1.0218470296718518E-2</v>
      </c>
      <c r="AE136" s="139">
        <f t="shared" si="67"/>
        <v>1.0441713520491866E-5</v>
      </c>
      <c r="AF136">
        <f t="shared" si="77"/>
        <v>0.19932442572968712</v>
      </c>
      <c r="AG136" s="165"/>
      <c r="AH136">
        <f t="shared" si="68"/>
        <v>0.18910595543296857</v>
      </c>
      <c r="AI136">
        <f t="shared" si="69"/>
        <v>1.2131860046946996</v>
      </c>
      <c r="AJ136">
        <f t="shared" si="70"/>
        <v>0.81382149980440566</v>
      </c>
      <c r="AK136">
        <f t="shared" si="71"/>
        <v>0.36360223215749715</v>
      </c>
      <c r="AL136">
        <f t="shared" si="72"/>
        <v>-2.1010937016548885</v>
      </c>
      <c r="AM136">
        <f t="shared" si="73"/>
        <v>-1.7455262295206737</v>
      </c>
      <c r="AN136" s="139">
        <f t="shared" si="83"/>
        <v>3.8423788112045187</v>
      </c>
      <c r="AO136" s="139">
        <f t="shared" si="83"/>
        <v>3.8421384496337714</v>
      </c>
      <c r="AP136" s="139">
        <f t="shared" si="83"/>
        <v>3.8413927431122392</v>
      </c>
      <c r="AQ136" s="139">
        <f t="shared" si="83"/>
        <v>3.8390822077635414</v>
      </c>
      <c r="AR136" s="139">
        <f t="shared" si="83"/>
        <v>3.8319513093663446</v>
      </c>
      <c r="AS136" s="139">
        <f t="shared" si="83"/>
        <v>3.8102021658315453</v>
      </c>
      <c r="AT136" s="139">
        <f t="shared" si="83"/>
        <v>3.746024925759758</v>
      </c>
      <c r="AU136" s="139">
        <f t="shared" si="75"/>
        <v>3.5706707965431437</v>
      </c>
    </row>
    <row r="137" spans="1:47" ht="12.95" customHeight="1" x14ac:dyDescent="0.2">
      <c r="A137" s="125" t="s">
        <v>378</v>
      </c>
      <c r="B137" s="71" t="s">
        <v>236</v>
      </c>
      <c r="C137" s="125">
        <v>19370.579000000002</v>
      </c>
      <c r="D137" s="125" t="s">
        <v>370</v>
      </c>
      <c r="E137">
        <f t="shared" si="53"/>
        <v>-7136.7299230971303</v>
      </c>
      <c r="F137" s="127">
        <f t="shared" si="79"/>
        <v>-7137</v>
      </c>
      <c r="G137">
        <f t="shared" si="55"/>
        <v>0.89277280000169412</v>
      </c>
      <c r="I137">
        <f t="shared" si="80"/>
        <v>0.89277280000169412</v>
      </c>
      <c r="O137">
        <f t="shared" ca="1" si="57"/>
        <v>-1.0292313856058548</v>
      </c>
      <c r="P137" s="14">
        <f t="shared" si="58"/>
        <v>0.71539873584395341</v>
      </c>
      <c r="Q137" s="13">
        <f t="shared" si="59"/>
        <v>4352.0790000000015</v>
      </c>
      <c r="R137">
        <f t="shared" si="60"/>
        <v>3.1461558635834316E-2</v>
      </c>
      <c r="S137" s="5">
        <f t="shared" si="81"/>
        <v>0.1</v>
      </c>
      <c r="T137">
        <f t="shared" si="62"/>
        <v>3.1461558635834316E-3</v>
      </c>
      <c r="Z137">
        <f t="shared" si="63"/>
        <v>-7137</v>
      </c>
      <c r="AA137" s="139">
        <f t="shared" si="64"/>
        <v>0.90303583263693632</v>
      </c>
      <c r="AB137" s="139">
        <f t="shared" si="65"/>
        <v>0.70513570320871122</v>
      </c>
      <c r="AC137" s="139">
        <f t="shared" si="66"/>
        <v>0.17737406415774071</v>
      </c>
      <c r="AD137" s="139">
        <f t="shared" si="76"/>
        <v>-1.0263032635242197E-2</v>
      </c>
      <c r="AE137" s="139">
        <f t="shared" si="67"/>
        <v>1.0532983887204641E-5</v>
      </c>
      <c r="AF137">
        <f t="shared" si="77"/>
        <v>0.17737406415774071</v>
      </c>
      <c r="AG137" s="165"/>
      <c r="AH137">
        <f t="shared" si="68"/>
        <v>0.18763709679298293</v>
      </c>
      <c r="AI137">
        <f t="shared" si="69"/>
        <v>1.2019613126672395</v>
      </c>
      <c r="AJ137">
        <f t="shared" si="70"/>
        <v>0.79566052029195178</v>
      </c>
      <c r="AK137">
        <f t="shared" si="71"/>
        <v>0.3699547053536803</v>
      </c>
      <c r="AL137">
        <f t="shared" si="72"/>
        <v>-2.0704926248591127</v>
      </c>
      <c r="AM137">
        <f t="shared" si="73"/>
        <v>-1.6852131687842442</v>
      </c>
      <c r="AN137" s="139">
        <f t="shared" si="83"/>
        <v>3.8653586747219411</v>
      </c>
      <c r="AO137" s="139">
        <f t="shared" si="83"/>
        <v>3.8651352094866964</v>
      </c>
      <c r="AP137" s="139">
        <f t="shared" si="83"/>
        <v>3.8644280222495406</v>
      </c>
      <c r="AQ137" s="139">
        <f t="shared" si="83"/>
        <v>3.8621929282356828</v>
      </c>
      <c r="AR137" s="139">
        <f t="shared" si="83"/>
        <v>3.8551574357793843</v>
      </c>
      <c r="AS137" s="139">
        <f t="shared" si="83"/>
        <v>3.8332845142818193</v>
      </c>
      <c r="AT137" s="139">
        <f t="shared" si="83"/>
        <v>3.7676408244815294</v>
      </c>
      <c r="AU137" s="139">
        <f t="shared" si="75"/>
        <v>3.58631300205007</v>
      </c>
    </row>
    <row r="138" spans="1:47" ht="12.95" customHeight="1" x14ac:dyDescent="0.2">
      <c r="A138" s="125" t="s">
        <v>378</v>
      </c>
      <c r="B138" s="71" t="s">
        <v>236</v>
      </c>
      <c r="C138" s="125">
        <v>19403.662</v>
      </c>
      <c r="D138" s="125" t="s">
        <v>370</v>
      </c>
      <c r="E138">
        <f t="shared" si="53"/>
        <v>-7126.7218290136043</v>
      </c>
      <c r="F138" s="127">
        <f t="shared" si="79"/>
        <v>-7127</v>
      </c>
      <c r="G138">
        <f t="shared" si="55"/>
        <v>0.91952880000098958</v>
      </c>
      <c r="I138">
        <f t="shared" si="80"/>
        <v>0.91952880000098958</v>
      </c>
      <c r="O138">
        <f t="shared" ca="1" si="57"/>
        <v>-1.0279462765978882</v>
      </c>
      <c r="P138" s="14">
        <f t="shared" si="58"/>
        <v>0.71414113787759059</v>
      </c>
      <c r="Q138" s="13">
        <f t="shared" si="59"/>
        <v>4385.1620000000003</v>
      </c>
      <c r="R138">
        <f t="shared" si="60"/>
        <v>4.2184091752515501E-2</v>
      </c>
      <c r="S138" s="5">
        <f t="shared" si="81"/>
        <v>0.1</v>
      </c>
      <c r="T138">
        <f t="shared" si="62"/>
        <v>4.2184091752515505E-3</v>
      </c>
      <c r="Z138">
        <f t="shared" si="63"/>
        <v>-7127</v>
      </c>
      <c r="AA138" s="139">
        <f t="shared" si="64"/>
        <v>0.90126976452908392</v>
      </c>
      <c r="AB138" s="139">
        <f t="shared" si="65"/>
        <v>0.73240017334949625</v>
      </c>
      <c r="AC138" s="139">
        <f t="shared" si="66"/>
        <v>0.20538766212339898</v>
      </c>
      <c r="AD138" s="139">
        <f t="shared" si="76"/>
        <v>1.825903547190566E-2</v>
      </c>
      <c r="AE138" s="139">
        <f t="shared" si="67"/>
        <v>3.3339237636430913E-5</v>
      </c>
      <c r="AF138">
        <f t="shared" si="77"/>
        <v>0.20538766212339898</v>
      </c>
      <c r="AG138" s="165"/>
      <c r="AH138">
        <f t="shared" si="68"/>
        <v>0.18712862665149327</v>
      </c>
      <c r="AI138">
        <f t="shared" si="69"/>
        <v>1.1982241156454534</v>
      </c>
      <c r="AJ138">
        <f t="shared" si="70"/>
        <v>0.78951785110250527</v>
      </c>
      <c r="AK138">
        <f t="shared" si="71"/>
        <v>0.37197050394376813</v>
      </c>
      <c r="AL138">
        <f t="shared" si="72"/>
        <v>-2.0604183872743138</v>
      </c>
      <c r="AM138">
        <f t="shared" si="73"/>
        <v>-1.6660335637462658</v>
      </c>
      <c r="AN138" s="139">
        <f t="shared" si="83"/>
        <v>3.8729711201864472</v>
      </c>
      <c r="AO138" s="139">
        <f t="shared" si="83"/>
        <v>3.8727532879313125</v>
      </c>
      <c r="AP138" s="139">
        <f t="shared" si="83"/>
        <v>3.8720592356257741</v>
      </c>
      <c r="AQ138" s="139">
        <f t="shared" si="83"/>
        <v>3.8698507318610655</v>
      </c>
      <c r="AR138" s="139">
        <f t="shared" si="83"/>
        <v>3.8628518899762372</v>
      </c>
      <c r="AS138" s="139">
        <f t="shared" si="83"/>
        <v>3.8409498324424636</v>
      </c>
      <c r="AT138" s="139">
        <f t="shared" si="83"/>
        <v>3.7748363367837863</v>
      </c>
      <c r="AU138" s="139">
        <f t="shared" si="75"/>
        <v>3.5915270705523787</v>
      </c>
    </row>
    <row r="139" spans="1:47" ht="12.95" customHeight="1" x14ac:dyDescent="0.2">
      <c r="A139" s="125" t="s">
        <v>378</v>
      </c>
      <c r="B139" s="71" t="s">
        <v>236</v>
      </c>
      <c r="C139" s="125">
        <v>19440.006000000001</v>
      </c>
      <c r="D139" s="125" t="s">
        <v>370</v>
      </c>
      <c r="E139">
        <f t="shared" si="53"/>
        <v>-7115.727234467412</v>
      </c>
      <c r="F139" s="127">
        <f t="shared" si="79"/>
        <v>-7116</v>
      </c>
      <c r="G139">
        <f t="shared" si="55"/>
        <v>0.90166040000258363</v>
      </c>
      <c r="I139">
        <f t="shared" si="80"/>
        <v>0.90166040000258363</v>
      </c>
      <c r="O139">
        <f t="shared" ca="1" si="57"/>
        <v>-1.0265326566891249</v>
      </c>
      <c r="P139" s="14">
        <f t="shared" si="58"/>
        <v>0.71275948268677936</v>
      </c>
      <c r="Q139" s="13">
        <f t="shared" si="59"/>
        <v>4421.5060000000012</v>
      </c>
      <c r="R139">
        <f t="shared" si="60"/>
        <v>3.5683556562752322E-2</v>
      </c>
      <c r="S139" s="5">
        <f t="shared" si="81"/>
        <v>0.1</v>
      </c>
      <c r="T139">
        <f t="shared" si="62"/>
        <v>3.5683556562752326E-3</v>
      </c>
      <c r="Z139">
        <f t="shared" si="63"/>
        <v>-7116</v>
      </c>
      <c r="AA139" s="139">
        <f t="shared" si="64"/>
        <v>0.89931816179159219</v>
      </c>
      <c r="AB139" s="139">
        <f t="shared" si="65"/>
        <v>0.7151017208977708</v>
      </c>
      <c r="AC139" s="139">
        <f t="shared" si="66"/>
        <v>0.18890091731580427</v>
      </c>
      <c r="AD139" s="139">
        <f t="shared" si="76"/>
        <v>2.342238210991443E-3</v>
      </c>
      <c r="AE139" s="139">
        <f t="shared" si="67"/>
        <v>5.4860798370283954E-7</v>
      </c>
      <c r="AF139">
        <f t="shared" si="77"/>
        <v>0.18890091731580427</v>
      </c>
      <c r="AG139" s="165"/>
      <c r="AH139">
        <f t="shared" si="68"/>
        <v>0.18655867910481286</v>
      </c>
      <c r="AI139">
        <f t="shared" si="69"/>
        <v>1.1941170546288926</v>
      </c>
      <c r="AJ139">
        <f t="shared" si="70"/>
        <v>0.78271343662412196</v>
      </c>
      <c r="AK139">
        <f t="shared" si="71"/>
        <v>0.37413022456065537</v>
      </c>
      <c r="AL139">
        <f t="shared" si="72"/>
        <v>-2.049409097571925</v>
      </c>
      <c r="AM139">
        <f t="shared" si="73"/>
        <v>-1.6454385207725053</v>
      </c>
      <c r="AN139" s="139">
        <f t="shared" si="83"/>
        <v>3.8813174002761262</v>
      </c>
      <c r="AO139" s="139">
        <f t="shared" si="83"/>
        <v>3.8811057511777554</v>
      </c>
      <c r="AP139" s="139">
        <f t="shared" si="83"/>
        <v>3.8804262842072808</v>
      </c>
      <c r="AQ139" s="139">
        <f t="shared" si="83"/>
        <v>3.8782477948364016</v>
      </c>
      <c r="AR139" s="139">
        <f t="shared" si="83"/>
        <v>3.871291969610231</v>
      </c>
      <c r="AS139" s="139">
        <f t="shared" si="83"/>
        <v>3.8493648170084462</v>
      </c>
      <c r="AT139" s="139">
        <f t="shared" si="83"/>
        <v>3.7827456422715606</v>
      </c>
      <c r="AU139" s="139">
        <f t="shared" si="75"/>
        <v>3.5972625459049183</v>
      </c>
    </row>
    <row r="140" spans="1:47" ht="12.95" customHeight="1" x14ac:dyDescent="0.2">
      <c r="A140" s="125" t="s">
        <v>507</v>
      </c>
      <c r="B140" s="71" t="s">
        <v>236</v>
      </c>
      <c r="C140" s="125">
        <v>19446.63</v>
      </c>
      <c r="D140" s="125" t="s">
        <v>370</v>
      </c>
      <c r="E140">
        <f t="shared" si="53"/>
        <v>-7113.7233770418679</v>
      </c>
      <c r="F140" s="127">
        <f t="shared" si="79"/>
        <v>-7114</v>
      </c>
      <c r="G140">
        <f t="shared" si="55"/>
        <v>0.91441160000249511</v>
      </c>
      <c r="I140">
        <f t="shared" si="80"/>
        <v>0.91441160000249511</v>
      </c>
      <c r="O140">
        <f t="shared" ca="1" si="57"/>
        <v>-1.0262756348875315</v>
      </c>
      <c r="P140" s="14">
        <f t="shared" si="58"/>
        <v>0.71250846428358816</v>
      </c>
      <c r="Q140" s="13">
        <f t="shared" si="59"/>
        <v>4428.130000000001</v>
      </c>
      <c r="R140">
        <f t="shared" si="60"/>
        <v>4.0764876213127355E-2</v>
      </c>
      <c r="S140" s="5">
        <f t="shared" si="81"/>
        <v>0.1</v>
      </c>
      <c r="T140">
        <f t="shared" si="62"/>
        <v>4.0764876213127358E-3</v>
      </c>
      <c r="Z140">
        <f t="shared" si="63"/>
        <v>-7114</v>
      </c>
      <c r="AA140" s="139">
        <f t="shared" si="64"/>
        <v>0.8989623329704437</v>
      </c>
      <c r="AB140" s="139">
        <f t="shared" si="65"/>
        <v>0.72795773131563957</v>
      </c>
      <c r="AC140" s="139">
        <f t="shared" si="66"/>
        <v>0.20190313571890695</v>
      </c>
      <c r="AD140" s="139">
        <f t="shared" si="76"/>
        <v>1.5449267032051406E-2</v>
      </c>
      <c r="AE140" s="139">
        <f t="shared" si="67"/>
        <v>2.3867985182763047E-5</v>
      </c>
      <c r="AF140">
        <f t="shared" si="77"/>
        <v>0.20190313571890695</v>
      </c>
      <c r="AG140" s="165"/>
      <c r="AH140">
        <f t="shared" si="68"/>
        <v>0.18645386868685551</v>
      </c>
      <c r="AI140">
        <f t="shared" si="69"/>
        <v>1.1933708152239544</v>
      </c>
      <c r="AJ140">
        <f t="shared" si="70"/>
        <v>0.78147112052635048</v>
      </c>
      <c r="AK140">
        <f t="shared" si="71"/>
        <v>0.37451646645671827</v>
      </c>
      <c r="AL140">
        <f t="shared" si="72"/>
        <v>-2.0474155292659595</v>
      </c>
      <c r="AM140">
        <f t="shared" si="73"/>
        <v>-1.6417490255892104</v>
      </c>
      <c r="AN140" s="139">
        <f t="shared" si="83"/>
        <v>3.8828318225880496</v>
      </c>
      <c r="AO140" s="139">
        <f t="shared" si="83"/>
        <v>3.8826212955635651</v>
      </c>
      <c r="AP140" s="139">
        <f t="shared" si="83"/>
        <v>3.8819444942159413</v>
      </c>
      <c r="AQ140" s="139">
        <f t="shared" si="83"/>
        <v>3.8797715446554446</v>
      </c>
      <c r="AR140" s="139">
        <f t="shared" si="83"/>
        <v>3.8728238394843935</v>
      </c>
      <c r="AS140" s="139">
        <f t="shared" si="83"/>
        <v>3.8508929042356939</v>
      </c>
      <c r="AT140" s="139">
        <f t="shared" si="83"/>
        <v>3.7841830443657569</v>
      </c>
      <c r="AU140" s="139">
        <f t="shared" si="75"/>
        <v>3.59830535960538</v>
      </c>
    </row>
    <row r="141" spans="1:47" ht="12.95" customHeight="1" x14ac:dyDescent="0.2">
      <c r="A141" s="125" t="s">
        <v>507</v>
      </c>
      <c r="B141" s="71" t="s">
        <v>236</v>
      </c>
      <c r="C141" s="125">
        <v>19456.553</v>
      </c>
      <c r="D141" s="125" t="s">
        <v>370</v>
      </c>
      <c r="E141">
        <f t="shared" si="53"/>
        <v>-7110.7215235947551</v>
      </c>
      <c r="F141" s="127">
        <f t="shared" si="79"/>
        <v>-7111</v>
      </c>
      <c r="G141">
        <f t="shared" si="55"/>
        <v>0.92053840000153286</v>
      </c>
      <c r="I141">
        <f t="shared" si="80"/>
        <v>0.92053840000153286</v>
      </c>
      <c r="O141">
        <f t="shared" ca="1" si="57"/>
        <v>-1.0258901021851414</v>
      </c>
      <c r="P141" s="14">
        <f t="shared" si="58"/>
        <v>0.71213204723543666</v>
      </c>
      <c r="Q141" s="13">
        <f t="shared" si="59"/>
        <v>4438.0529999999999</v>
      </c>
      <c r="R141">
        <f t="shared" si="60"/>
        <v>4.3433207873266537E-2</v>
      </c>
      <c r="S141" s="5">
        <f t="shared" si="81"/>
        <v>0.1</v>
      </c>
      <c r="T141">
        <f t="shared" si="62"/>
        <v>4.3433207873266539E-3</v>
      </c>
      <c r="Z141">
        <f t="shared" si="63"/>
        <v>-7111</v>
      </c>
      <c r="AA141" s="139">
        <f t="shared" si="64"/>
        <v>0.89842802261525656</v>
      </c>
      <c r="AB141" s="139">
        <f t="shared" si="65"/>
        <v>0.73424242462171296</v>
      </c>
      <c r="AC141" s="139">
        <f t="shared" si="66"/>
        <v>0.2084063527660962</v>
      </c>
      <c r="AD141" s="139">
        <f t="shared" si="76"/>
        <v>2.2110377386276303E-2</v>
      </c>
      <c r="AE141" s="139">
        <f t="shared" si="67"/>
        <v>4.8886878816355861E-5</v>
      </c>
      <c r="AF141">
        <f t="shared" si="77"/>
        <v>0.2084063527660962</v>
      </c>
      <c r="AG141" s="165"/>
      <c r="AH141">
        <f t="shared" si="68"/>
        <v>0.18629597537981987</v>
      </c>
      <c r="AI141">
        <f t="shared" si="69"/>
        <v>1.1922517695329822</v>
      </c>
      <c r="AJ141">
        <f t="shared" si="70"/>
        <v>0.77960475219074366</v>
      </c>
      <c r="AK141">
        <f t="shared" si="71"/>
        <v>0.37509213926586088</v>
      </c>
      <c r="AL141">
        <f t="shared" si="72"/>
        <v>-2.0444298515372372</v>
      </c>
      <c r="AM141">
        <f t="shared" si="73"/>
        <v>-1.6362459618127205</v>
      </c>
      <c r="AN141" s="139">
        <f t="shared" si="83"/>
        <v>3.885101678202</v>
      </c>
      <c r="AO141" s="139">
        <f t="shared" si="83"/>
        <v>3.8848928327975063</v>
      </c>
      <c r="AP141" s="139">
        <f t="shared" si="83"/>
        <v>3.8842200371524211</v>
      </c>
      <c r="AQ141" s="139">
        <f t="shared" si="83"/>
        <v>3.8820554435971415</v>
      </c>
      <c r="AR141" s="139">
        <f t="shared" si="83"/>
        <v>3.8751200888189343</v>
      </c>
      <c r="AS141" s="139">
        <f t="shared" si="83"/>
        <v>3.8531839285209588</v>
      </c>
      <c r="AT141" s="139">
        <f t="shared" si="83"/>
        <v>3.7863387683706322</v>
      </c>
      <c r="AU141" s="139">
        <f t="shared" si="75"/>
        <v>3.5998695801560725</v>
      </c>
    </row>
    <row r="142" spans="1:47" ht="12.95" customHeight="1" x14ac:dyDescent="0.2">
      <c r="A142" s="125" t="s">
        <v>740</v>
      </c>
      <c r="B142" s="71" t="s">
        <v>236</v>
      </c>
      <c r="C142" s="125">
        <v>19681.325000000001</v>
      </c>
      <c r="D142" s="125" t="s">
        <v>370</v>
      </c>
      <c r="E142">
        <f t="shared" si="53"/>
        <v>-7042.7246876565887</v>
      </c>
      <c r="F142" s="127">
        <f t="shared" si="79"/>
        <v>-7043</v>
      </c>
      <c r="G142">
        <f t="shared" si="55"/>
        <v>0.91007920000265585</v>
      </c>
      <c r="I142">
        <f t="shared" si="80"/>
        <v>0.91007920000265585</v>
      </c>
      <c r="O142">
        <f t="shared" ca="1" si="57"/>
        <v>-1.0171513609309679</v>
      </c>
      <c r="P142" s="14">
        <f t="shared" si="58"/>
        <v>0.70363551197310992</v>
      </c>
      <c r="Q142" s="13">
        <f t="shared" si="59"/>
        <v>4662.8250000000007</v>
      </c>
      <c r="R142">
        <f t="shared" si="60"/>
        <v>4.2618996327240491E-2</v>
      </c>
      <c r="S142" s="5">
        <f t="shared" si="81"/>
        <v>0.1</v>
      </c>
      <c r="T142">
        <f t="shared" si="62"/>
        <v>4.2618996327240489E-3</v>
      </c>
      <c r="Z142">
        <f t="shared" si="63"/>
        <v>-7043</v>
      </c>
      <c r="AA142" s="139">
        <f t="shared" si="64"/>
        <v>0.8861419382719613</v>
      </c>
      <c r="AB142" s="139">
        <f t="shared" si="65"/>
        <v>0.72757277370380447</v>
      </c>
      <c r="AC142" s="139">
        <f t="shared" si="66"/>
        <v>0.20644368802954594</v>
      </c>
      <c r="AD142" s="139">
        <f t="shared" si="76"/>
        <v>2.3937261730694548E-2</v>
      </c>
      <c r="AE142" s="139">
        <f t="shared" si="67"/>
        <v>5.7299249916377376E-5</v>
      </c>
      <c r="AF142">
        <f t="shared" si="77"/>
        <v>0.20644368802954594</v>
      </c>
      <c r="AG142" s="165"/>
      <c r="AH142">
        <f t="shared" si="68"/>
        <v>0.18250642629885144</v>
      </c>
      <c r="AI142">
        <f t="shared" si="69"/>
        <v>1.1670227001716145</v>
      </c>
      <c r="AJ142">
        <f t="shared" si="70"/>
        <v>0.7364769262347638</v>
      </c>
      <c r="AK142">
        <f t="shared" si="71"/>
        <v>0.38698614116656155</v>
      </c>
      <c r="AL142">
        <f t="shared" si="72"/>
        <v>-1.9782427964821576</v>
      </c>
      <c r="AM142">
        <f t="shared" si="73"/>
        <v>-1.5207622863341534</v>
      </c>
      <c r="AN142" s="139">
        <f t="shared" si="83"/>
        <v>3.9359813211970796</v>
      </c>
      <c r="AO142" s="139">
        <f t="shared" si="83"/>
        <v>3.9358097647227388</v>
      </c>
      <c r="AP142" s="139">
        <f t="shared" si="83"/>
        <v>3.9352291750682724</v>
      </c>
      <c r="AQ142" s="139">
        <f t="shared" si="83"/>
        <v>3.9332668517532032</v>
      </c>
      <c r="AR142" s="139">
        <f t="shared" si="83"/>
        <v>3.9266630608891449</v>
      </c>
      <c r="AS142" s="139">
        <f t="shared" si="83"/>
        <v>3.9047510185446903</v>
      </c>
      <c r="AT142" s="139">
        <f t="shared" si="83"/>
        <v>3.8350766792929241</v>
      </c>
      <c r="AU142" s="139">
        <f t="shared" si="75"/>
        <v>3.6353252459717726</v>
      </c>
    </row>
    <row r="143" spans="1:47" ht="12.95" customHeight="1" x14ac:dyDescent="0.2">
      <c r="A143" s="125" t="s">
        <v>378</v>
      </c>
      <c r="B143" s="71" t="s">
        <v>236</v>
      </c>
      <c r="C143" s="125">
        <v>19697.892</v>
      </c>
      <c r="D143" s="125" t="s">
        <v>370</v>
      </c>
      <c r="E143">
        <f t="shared" si="53"/>
        <v>-7037.7129264897731</v>
      </c>
      <c r="F143" s="127">
        <f t="shared" si="79"/>
        <v>-7038</v>
      </c>
      <c r="G143">
        <f t="shared" si="55"/>
        <v>0.94895720000204165</v>
      </c>
      <c r="I143">
        <f t="shared" si="80"/>
        <v>0.94895720000204165</v>
      </c>
      <c r="O143">
        <f t="shared" ca="1" si="57"/>
        <v>-1.0165088064269847</v>
      </c>
      <c r="P143" s="14">
        <f t="shared" si="58"/>
        <v>0.70301345694469863</v>
      </c>
      <c r="Q143" s="13">
        <f t="shared" si="59"/>
        <v>4679.3919999999998</v>
      </c>
      <c r="R143">
        <f t="shared" si="60"/>
        <v>6.0488324749056362E-2</v>
      </c>
      <c r="S143" s="5">
        <f t="shared" si="81"/>
        <v>0.1</v>
      </c>
      <c r="T143">
        <f t="shared" si="62"/>
        <v>6.0488324749056362E-3</v>
      </c>
      <c r="Z143">
        <f t="shared" si="63"/>
        <v>-7038</v>
      </c>
      <c r="AA143" s="139">
        <f t="shared" si="64"/>
        <v>0.8852258981332608</v>
      </c>
      <c r="AB143" s="139">
        <f t="shared" si="65"/>
        <v>0.76674475881347948</v>
      </c>
      <c r="AC143" s="139">
        <f t="shared" si="66"/>
        <v>0.24594374305734301</v>
      </c>
      <c r="AD143" s="139">
        <f t="shared" si="76"/>
        <v>6.3731301868780843E-2</v>
      </c>
      <c r="AE143" s="139">
        <f t="shared" si="67"/>
        <v>4.0616788378896684E-4</v>
      </c>
      <c r="AF143">
        <f t="shared" si="77"/>
        <v>0.24594374305734301</v>
      </c>
      <c r="AG143" s="165"/>
      <c r="AH143">
        <f t="shared" si="68"/>
        <v>0.1822124411885622</v>
      </c>
      <c r="AI143">
        <f t="shared" si="69"/>
        <v>1.1651804888648476</v>
      </c>
      <c r="AJ143">
        <f t="shared" si="70"/>
        <v>0.73325166262307662</v>
      </c>
      <c r="AK143">
        <f t="shared" si="71"/>
        <v>0.38777604609616212</v>
      </c>
      <c r="AL143">
        <f t="shared" si="72"/>
        <v>-1.9734872524837008</v>
      </c>
      <c r="AM143">
        <f t="shared" si="73"/>
        <v>-1.5129137640643224</v>
      </c>
      <c r="AN143" s="139">
        <f t="shared" si="83"/>
        <v>3.9396795251190575</v>
      </c>
      <c r="AO143" s="139">
        <f t="shared" si="83"/>
        <v>3.9395106228416377</v>
      </c>
      <c r="AP143" s="139">
        <f t="shared" si="83"/>
        <v>3.9389368497414754</v>
      </c>
      <c r="AQ143" s="139">
        <f t="shared" si="83"/>
        <v>3.9369902136360753</v>
      </c>
      <c r="AR143" s="139">
        <f t="shared" si="83"/>
        <v>3.930414446324356</v>
      </c>
      <c r="AS143" s="139">
        <f t="shared" si="83"/>
        <v>3.9085147818368688</v>
      </c>
      <c r="AT143" s="139">
        <f t="shared" si="83"/>
        <v>3.8386506410593499</v>
      </c>
      <c r="AU143" s="139">
        <f t="shared" si="75"/>
        <v>3.6379322802229268</v>
      </c>
    </row>
    <row r="144" spans="1:47" ht="12.95" customHeight="1" x14ac:dyDescent="0.2">
      <c r="A144" s="125" t="s">
        <v>378</v>
      </c>
      <c r="B144" s="71" t="s">
        <v>236</v>
      </c>
      <c r="C144" s="125">
        <v>19796.989000000001</v>
      </c>
      <c r="D144" s="125" t="s">
        <v>370</v>
      </c>
      <c r="E144">
        <f t="shared" si="53"/>
        <v>-7007.7346264748039</v>
      </c>
      <c r="F144" s="127">
        <f t="shared" si="79"/>
        <v>-7008</v>
      </c>
      <c r="G144">
        <f t="shared" si="55"/>
        <v>0.87722520000170334</v>
      </c>
      <c r="I144">
        <f t="shared" si="80"/>
        <v>0.87722520000170334</v>
      </c>
      <c r="O144">
        <f t="shared" ca="1" si="57"/>
        <v>-1.0126534794030846</v>
      </c>
      <c r="P144" s="14">
        <f t="shared" si="58"/>
        <v>0.69928886573872107</v>
      </c>
      <c r="Q144" s="13">
        <f t="shared" si="59"/>
        <v>4778.4890000000014</v>
      </c>
      <c r="R144">
        <f t="shared" si="60"/>
        <v>3.1661339050947764E-2</v>
      </c>
      <c r="S144" s="5">
        <f t="shared" si="81"/>
        <v>0.1</v>
      </c>
      <c r="T144">
        <f t="shared" si="62"/>
        <v>3.1661339050947767E-3</v>
      </c>
      <c r="Z144">
        <f t="shared" si="63"/>
        <v>-7008</v>
      </c>
      <c r="AA144" s="139">
        <f t="shared" si="64"/>
        <v>0.87969549189940321</v>
      </c>
      <c r="AB144" s="139">
        <f t="shared" si="65"/>
        <v>0.69681857384102119</v>
      </c>
      <c r="AC144" s="139">
        <f t="shared" si="66"/>
        <v>0.17793633426298228</v>
      </c>
      <c r="AD144" s="139">
        <f t="shared" si="76"/>
        <v>-2.4702918976998722E-3</v>
      </c>
      <c r="AE144" s="139">
        <f t="shared" si="67"/>
        <v>6.1023420598416365E-7</v>
      </c>
      <c r="AF144">
        <f t="shared" si="77"/>
        <v>0.17793633426298228</v>
      </c>
      <c r="AG144" s="165"/>
      <c r="AH144">
        <f t="shared" si="68"/>
        <v>0.18040662616068212</v>
      </c>
      <c r="AI144">
        <f t="shared" si="69"/>
        <v>1.1541734397926162</v>
      </c>
      <c r="AJ144">
        <f t="shared" si="70"/>
        <v>0.71377441020149812</v>
      </c>
      <c r="AK144">
        <f t="shared" si="71"/>
        <v>0.39228230432956751</v>
      </c>
      <c r="AL144">
        <f t="shared" si="72"/>
        <v>-1.9452680336911559</v>
      </c>
      <c r="AM144">
        <f t="shared" si="73"/>
        <v>-1.4674754942743002</v>
      </c>
      <c r="AN144" s="139">
        <f t="shared" si="83"/>
        <v>3.9617460688098913</v>
      </c>
      <c r="AO144" s="139">
        <f t="shared" si="83"/>
        <v>3.9615927543973557</v>
      </c>
      <c r="AP144" s="139">
        <f t="shared" si="83"/>
        <v>3.961059732235007</v>
      </c>
      <c r="AQ144" s="139">
        <f t="shared" si="83"/>
        <v>3.9592089564505404</v>
      </c>
      <c r="AR144" s="139">
        <f t="shared" si="83"/>
        <v>3.9528107709678628</v>
      </c>
      <c r="AS144" s="139">
        <f t="shared" si="83"/>
        <v>3.9310151044447403</v>
      </c>
      <c r="AT144" s="139">
        <f t="shared" si="83"/>
        <v>3.8600655339442631</v>
      </c>
      <c r="AU144" s="139">
        <f t="shared" si="75"/>
        <v>3.6535744857298531</v>
      </c>
    </row>
    <row r="145" spans="1:47" ht="12.95" customHeight="1" x14ac:dyDescent="0.2">
      <c r="A145" s="125" t="s">
        <v>378</v>
      </c>
      <c r="B145" s="71" t="s">
        <v>236</v>
      </c>
      <c r="C145" s="125">
        <v>19806.938999999998</v>
      </c>
      <c r="D145" s="125" t="s">
        <v>370</v>
      </c>
      <c r="E145">
        <f t="shared" si="53"/>
        <v>-7004.7246051305774</v>
      </c>
      <c r="F145" s="127">
        <f t="shared" si="79"/>
        <v>-7005</v>
      </c>
      <c r="G145">
        <f t="shared" si="55"/>
        <v>0.91035199999896577</v>
      </c>
      <c r="I145">
        <f t="shared" si="80"/>
        <v>0.91035199999896577</v>
      </c>
      <c r="O145">
        <f t="shared" ca="1" si="57"/>
        <v>-1.0122679467006948</v>
      </c>
      <c r="P145" s="14">
        <f t="shared" si="58"/>
        <v>0.6989171362919181</v>
      </c>
      <c r="Q145" s="13">
        <f t="shared" si="59"/>
        <v>4788.4389999999985</v>
      </c>
      <c r="R145">
        <f t="shared" si="60"/>
        <v>4.4704701590817825E-2</v>
      </c>
      <c r="S145" s="5">
        <f t="shared" si="81"/>
        <v>0.1</v>
      </c>
      <c r="T145">
        <f t="shared" si="62"/>
        <v>4.4704701590817823E-3</v>
      </c>
      <c r="Z145">
        <f t="shared" si="63"/>
        <v>-7005</v>
      </c>
      <c r="AA145" s="139">
        <f t="shared" si="64"/>
        <v>0.87913930602095924</v>
      </c>
      <c r="AB145" s="139">
        <f t="shared" si="65"/>
        <v>0.73012983026992462</v>
      </c>
      <c r="AC145" s="139">
        <f t="shared" si="66"/>
        <v>0.21143486370704767</v>
      </c>
      <c r="AD145" s="139">
        <f t="shared" si="76"/>
        <v>3.1212693978006523E-2</v>
      </c>
      <c r="AE145" s="139">
        <f t="shared" si="67"/>
        <v>9.7423226536468477E-5</v>
      </c>
      <c r="AF145">
        <f t="shared" si="77"/>
        <v>0.21143486370704767</v>
      </c>
      <c r="AG145" s="165"/>
      <c r="AH145">
        <f t="shared" si="68"/>
        <v>0.18022216972904112</v>
      </c>
      <c r="AI145">
        <f t="shared" si="69"/>
        <v>1.1530773830876</v>
      </c>
      <c r="AJ145">
        <f t="shared" si="70"/>
        <v>0.71181581513363257</v>
      </c>
      <c r="AK145">
        <f t="shared" si="71"/>
        <v>0.39271130696053946</v>
      </c>
      <c r="AL145">
        <f t="shared" si="72"/>
        <v>-1.942475511619685</v>
      </c>
      <c r="AM145">
        <f t="shared" si="73"/>
        <v>-1.4630814075180452</v>
      </c>
      <c r="AN145" s="139">
        <f t="shared" si="83"/>
        <v>3.9639411918175345</v>
      </c>
      <c r="AO145" s="139">
        <f t="shared" si="83"/>
        <v>3.9637894018570163</v>
      </c>
      <c r="AP145" s="139">
        <f t="shared" si="83"/>
        <v>3.9632604326487701</v>
      </c>
      <c r="AQ145" s="139">
        <f t="shared" si="83"/>
        <v>3.9614193861414839</v>
      </c>
      <c r="AR145" s="139">
        <f t="shared" si="83"/>
        <v>3.9550398117611927</v>
      </c>
      <c r="AS145" s="139">
        <f t="shared" si="83"/>
        <v>3.9332573178047987</v>
      </c>
      <c r="AT145" s="139">
        <f t="shared" si="83"/>
        <v>3.8622042676718094</v>
      </c>
      <c r="AU145" s="139">
        <f t="shared" si="75"/>
        <v>3.655138706280546</v>
      </c>
    </row>
    <row r="146" spans="1:47" ht="12.95" customHeight="1" x14ac:dyDescent="0.2">
      <c r="A146" s="125" t="s">
        <v>753</v>
      </c>
      <c r="B146" s="71" t="s">
        <v>236</v>
      </c>
      <c r="C146" s="125">
        <v>19813.523000000001</v>
      </c>
      <c r="D146" s="125" t="s">
        <v>370</v>
      </c>
      <c r="E146">
        <f t="shared" si="53"/>
        <v>-7002.7328482933508</v>
      </c>
      <c r="F146" s="127">
        <f t="shared" si="79"/>
        <v>-7003</v>
      </c>
      <c r="G146">
        <f t="shared" si="55"/>
        <v>0.88310320000164211</v>
      </c>
      <c r="I146">
        <f t="shared" si="80"/>
        <v>0.88310320000164211</v>
      </c>
      <c r="O146">
        <f t="shared" ca="1" si="57"/>
        <v>-1.0120109248991014</v>
      </c>
      <c r="P146" s="14">
        <f t="shared" si="58"/>
        <v>0.69866939036513986</v>
      </c>
      <c r="Q146" s="13">
        <f t="shared" si="59"/>
        <v>4795.023000000001</v>
      </c>
      <c r="R146">
        <f t="shared" si="60"/>
        <v>3.4015830137033548E-2</v>
      </c>
      <c r="S146" s="5">
        <f t="shared" si="81"/>
        <v>0.1</v>
      </c>
      <c r="T146">
        <f t="shared" si="62"/>
        <v>3.401583013703355E-3</v>
      </c>
      <c r="Z146">
        <f t="shared" si="63"/>
        <v>-7003</v>
      </c>
      <c r="AA146" s="139">
        <f t="shared" si="64"/>
        <v>0.87876820475310247</v>
      </c>
      <c r="AB146" s="139">
        <f t="shared" si="65"/>
        <v>0.70300438561367951</v>
      </c>
      <c r="AC146" s="139">
        <f t="shared" si="66"/>
        <v>0.18443380963650224</v>
      </c>
      <c r="AD146" s="139">
        <f t="shared" si="76"/>
        <v>4.3349952485396415E-3</v>
      </c>
      <c r="AE146" s="139">
        <f t="shared" si="67"/>
        <v>1.8792183804861267E-6</v>
      </c>
      <c r="AF146">
        <f t="shared" si="77"/>
        <v>0.18443380963650224</v>
      </c>
      <c r="AG146" s="165"/>
      <c r="AH146">
        <f t="shared" si="68"/>
        <v>0.18009881438796257</v>
      </c>
      <c r="AI146">
        <f t="shared" si="69"/>
        <v>1.1523471741526694</v>
      </c>
      <c r="AJ146">
        <f t="shared" si="70"/>
        <v>0.71050907604638103</v>
      </c>
      <c r="AK146">
        <f t="shared" si="71"/>
        <v>0.39299515818302277</v>
      </c>
      <c r="AL146">
        <f t="shared" si="72"/>
        <v>-1.9406167800014722</v>
      </c>
      <c r="AM146">
        <f t="shared" si="73"/>
        <v>-1.460166597100677</v>
      </c>
      <c r="AN146" s="139">
        <f t="shared" si="83"/>
        <v>3.9654034458627638</v>
      </c>
      <c r="AO146" s="139">
        <f t="shared" si="83"/>
        <v>3.965252668515149</v>
      </c>
      <c r="AP146" s="139">
        <f t="shared" si="83"/>
        <v>3.9647263983070684</v>
      </c>
      <c r="AQ146" s="139">
        <f t="shared" si="83"/>
        <v>3.9628918505661366</v>
      </c>
      <c r="AR146" s="139">
        <f t="shared" si="83"/>
        <v>3.9565247662548404</v>
      </c>
      <c r="AS146" s="139">
        <f t="shared" si="83"/>
        <v>3.934751331139648</v>
      </c>
      <c r="AT146" s="139">
        <f t="shared" si="83"/>
        <v>3.8636298087741174</v>
      </c>
      <c r="AU146" s="139">
        <f t="shared" si="75"/>
        <v>3.6561815199810077</v>
      </c>
    </row>
    <row r="147" spans="1:47" ht="12.95" customHeight="1" x14ac:dyDescent="0.2">
      <c r="A147" s="125" t="s">
        <v>378</v>
      </c>
      <c r="B147" s="71" t="s">
        <v>236</v>
      </c>
      <c r="C147" s="125">
        <v>19902.767</v>
      </c>
      <c r="D147" s="125" t="s">
        <v>370</v>
      </c>
      <c r="E147">
        <f t="shared" si="53"/>
        <v>-6975.7352256959375</v>
      </c>
      <c r="F147" s="127">
        <f t="shared" si="79"/>
        <v>-6976</v>
      </c>
      <c r="G147">
        <f t="shared" si="55"/>
        <v>0.87524440000197501</v>
      </c>
      <c r="I147">
        <f t="shared" si="80"/>
        <v>0.87524440000197501</v>
      </c>
      <c r="O147">
        <f t="shared" ca="1" si="57"/>
        <v>-1.0085411305775913</v>
      </c>
      <c r="P147" s="14">
        <f t="shared" si="58"/>
        <v>0.69533059141001052</v>
      </c>
      <c r="Q147" s="13">
        <f t="shared" si="59"/>
        <v>4884.2669999999998</v>
      </c>
      <c r="R147">
        <f t="shared" si="60"/>
        <v>3.2368978522066036E-2</v>
      </c>
      <c r="S147" s="5">
        <f t="shared" si="81"/>
        <v>0.1</v>
      </c>
      <c r="T147">
        <f t="shared" si="62"/>
        <v>3.2368978522066038E-3</v>
      </c>
      <c r="Z147">
        <f t="shared" si="63"/>
        <v>-6976</v>
      </c>
      <c r="AA147" s="139">
        <f t="shared" si="64"/>
        <v>0.87373450747965831</v>
      </c>
      <c r="AB147" s="139">
        <f t="shared" si="65"/>
        <v>0.69684048393232723</v>
      </c>
      <c r="AC147" s="139">
        <f t="shared" si="66"/>
        <v>0.17991380859196449</v>
      </c>
      <c r="AD147" s="139">
        <f t="shared" si="76"/>
        <v>1.5098925223167026E-3</v>
      </c>
      <c r="AE147" s="139">
        <f t="shared" si="67"/>
        <v>2.2797754289478944E-7</v>
      </c>
      <c r="AF147">
        <f t="shared" si="77"/>
        <v>0.17991380859196449</v>
      </c>
      <c r="AG147" s="165"/>
      <c r="AH147">
        <f t="shared" si="68"/>
        <v>0.17840391606964778</v>
      </c>
      <c r="AI147">
        <f t="shared" si="69"/>
        <v>1.142529908536484</v>
      </c>
      <c r="AJ147">
        <f t="shared" si="70"/>
        <v>0.69279521796941745</v>
      </c>
      <c r="AK147">
        <f t="shared" si="71"/>
        <v>0.39666116648871041</v>
      </c>
      <c r="AL147">
        <f t="shared" si="72"/>
        <v>-1.9157534070078304</v>
      </c>
      <c r="AM147">
        <f t="shared" si="73"/>
        <v>-1.4219217428762692</v>
      </c>
      <c r="AN147" s="139">
        <f t="shared" si="83"/>
        <v>3.9850532150063747</v>
      </c>
      <c r="AO147" s="139">
        <f t="shared" si="83"/>
        <v>3.9849158050115747</v>
      </c>
      <c r="AP147" s="139">
        <f t="shared" si="83"/>
        <v>3.9844256892056999</v>
      </c>
      <c r="AQ147" s="139">
        <f t="shared" si="83"/>
        <v>3.9826797276095922</v>
      </c>
      <c r="AR147" s="139">
        <f t="shared" si="83"/>
        <v>3.9764874800545527</v>
      </c>
      <c r="AS147" s="139">
        <f t="shared" si="83"/>
        <v>3.9548578147981321</v>
      </c>
      <c r="AT147" s="139">
        <f t="shared" si="83"/>
        <v>3.8828523645170607</v>
      </c>
      <c r="AU147" s="139">
        <f t="shared" si="75"/>
        <v>3.6702595049372411</v>
      </c>
    </row>
    <row r="148" spans="1:47" ht="12.95" customHeight="1" x14ac:dyDescent="0.2">
      <c r="A148" s="125" t="s">
        <v>378</v>
      </c>
      <c r="B148" s="71" t="s">
        <v>236</v>
      </c>
      <c r="C148" s="125">
        <v>20550.641</v>
      </c>
      <c r="D148" s="125" t="s">
        <v>370</v>
      </c>
      <c r="E148">
        <f t="shared" si="53"/>
        <v>-6779.7438117893853</v>
      </c>
      <c r="F148" s="127">
        <f t="shared" si="79"/>
        <v>-6780</v>
      </c>
      <c r="G148">
        <f t="shared" si="55"/>
        <v>0.8468620000021474</v>
      </c>
      <c r="I148">
        <f t="shared" si="80"/>
        <v>0.8468620000021474</v>
      </c>
      <c r="O148">
        <f t="shared" ca="1" si="57"/>
        <v>-0.98335299402144449</v>
      </c>
      <c r="P148" s="14">
        <f t="shared" si="58"/>
        <v>0.67141553147536404</v>
      </c>
      <c r="Q148" s="13">
        <f t="shared" si="59"/>
        <v>5532.1409999999996</v>
      </c>
      <c r="R148">
        <f t="shared" si="60"/>
        <v>3.0781463318519584E-2</v>
      </c>
      <c r="S148" s="5">
        <f t="shared" si="81"/>
        <v>0.1</v>
      </c>
      <c r="T148">
        <f t="shared" si="62"/>
        <v>3.0781463318519586E-3</v>
      </c>
      <c r="Z148">
        <f t="shared" si="63"/>
        <v>-6780</v>
      </c>
      <c r="AA148" s="139">
        <f t="shared" si="64"/>
        <v>0.83604841755663495</v>
      </c>
      <c r="AB148" s="139">
        <f t="shared" si="65"/>
        <v>0.68222911392087648</v>
      </c>
      <c r="AC148" s="139">
        <f t="shared" si="66"/>
        <v>0.17544646852678336</v>
      </c>
      <c r="AD148" s="139">
        <f t="shared" si="76"/>
        <v>1.0813582445512449E-2</v>
      </c>
      <c r="AE148" s="139">
        <f t="shared" si="67"/>
        <v>1.16933565305895E-5</v>
      </c>
      <c r="AF148">
        <f t="shared" si="77"/>
        <v>0.17544646852678336</v>
      </c>
      <c r="AG148" s="165"/>
      <c r="AH148">
        <f t="shared" si="68"/>
        <v>0.16463288608127086</v>
      </c>
      <c r="AI148">
        <f t="shared" si="69"/>
        <v>1.07407687825647</v>
      </c>
      <c r="AJ148">
        <f t="shared" si="70"/>
        <v>0.56222017619982101</v>
      </c>
      <c r="AK148">
        <f t="shared" si="71"/>
        <v>0.41493068328984661</v>
      </c>
      <c r="AL148">
        <f t="shared" si="72"/>
        <v>-1.7474634071943216</v>
      </c>
      <c r="AM148">
        <f t="shared" si="73"/>
        <v>-1.1943395050367294</v>
      </c>
      <c r="AN148" s="139">
        <f t="shared" si="83"/>
        <v>4.1227629066905278</v>
      </c>
      <c r="AO148" s="139">
        <f t="shared" si="83"/>
        <v>4.1227022772947786</v>
      </c>
      <c r="AP148" s="139">
        <f t="shared" si="83"/>
        <v>4.122443660117499</v>
      </c>
      <c r="AQ148" s="139">
        <f t="shared" si="83"/>
        <v>4.1213416378046945</v>
      </c>
      <c r="AR148" s="139">
        <f t="shared" si="83"/>
        <v>4.1166658178691957</v>
      </c>
      <c r="AS148" s="139">
        <f t="shared" si="83"/>
        <v>4.0971740581503129</v>
      </c>
      <c r="AT148" s="139">
        <f t="shared" si="83"/>
        <v>4.0210682822888923</v>
      </c>
      <c r="AU148" s="139">
        <f t="shared" si="75"/>
        <v>3.7724552475824935</v>
      </c>
    </row>
    <row r="149" spans="1:47" ht="12.95" customHeight="1" x14ac:dyDescent="0.2">
      <c r="A149" s="125" t="s">
        <v>549</v>
      </c>
      <c r="B149" s="71" t="s">
        <v>236</v>
      </c>
      <c r="C149" s="125">
        <v>20841.52</v>
      </c>
      <c r="D149" s="125" t="s">
        <v>370</v>
      </c>
      <c r="E149">
        <f t="shared" ref="E149:E212" si="84">(C149-C$7)/C$8</f>
        <v>-6691.748636051936</v>
      </c>
      <c r="F149" s="127">
        <f>+ROUND(2*E149,0)/2-0.5</f>
        <v>-6692</v>
      </c>
      <c r="G149">
        <f t="shared" ref="G149:G212" si="85">C149-(C$7+C$8*F149)</f>
        <v>0.83091480000075535</v>
      </c>
      <c r="I149">
        <f t="shared" ref="I149:I154" si="86">G149</f>
        <v>0.83091480000075535</v>
      </c>
      <c r="O149">
        <f t="shared" ref="O149:O212" ca="1" si="87">+C$11+C$12*F149</f>
        <v>-0.97204403475133783</v>
      </c>
      <c r="P149" s="14">
        <f t="shared" ref="P149:P212" si="88">+D$11+D$12*F149+D$13*F149^2</f>
        <v>0.66086235972290863</v>
      </c>
      <c r="Q149" s="13">
        <f t="shared" ref="Q149:Q212" si="89">+C149-15018.5</f>
        <v>5823.02</v>
      </c>
      <c r="R149">
        <f t="shared" ref="R149:R212" si="90">+(P149-G149)^2</f>
        <v>2.8917832444450623E-2</v>
      </c>
      <c r="S149" s="5">
        <f t="shared" ref="S149:S154" si="91">S$16</f>
        <v>0.1</v>
      </c>
      <c r="T149">
        <f t="shared" ref="T149:T212" si="92">S149*R149</f>
        <v>2.8917832444450625E-3</v>
      </c>
      <c r="Z149">
        <f t="shared" ref="Z149:Z212" si="93">F149</f>
        <v>-6692</v>
      </c>
      <c r="AA149" s="139">
        <f t="shared" ref="AA149:AA212" si="94">AB$3+AB$4*Z149+AB$5*Z149^2+AH149</f>
        <v>0.8186086020081268</v>
      </c>
      <c r="AB149" s="139">
        <f t="shared" ref="AB149:AB212" si="95">IF(S149&lt;&gt;0,G149-AH149, -9999)</f>
        <v>0.67316855771553719</v>
      </c>
      <c r="AC149" s="139">
        <f t="shared" ref="AC149:AC212" si="96">+G149-P149</f>
        <v>0.17005244027784672</v>
      </c>
      <c r="AD149" s="139">
        <f t="shared" si="76"/>
        <v>1.2306197992628554E-2</v>
      </c>
      <c r="AE149" s="139">
        <f t="shared" ref="AE149:AE212" si="97">+(G149-AA149)^2*S149</f>
        <v>1.5144250903377504E-5</v>
      </c>
      <c r="AF149">
        <f t="shared" si="77"/>
        <v>0.17005244027784672</v>
      </c>
      <c r="AG149" s="165"/>
      <c r="AH149">
        <f t="shared" ref="AH149:AH212" si="98">$AB$6*($AB$11/AI149*AJ149+$AB$12)</f>
        <v>0.15774624228521819</v>
      </c>
      <c r="AI149">
        <f t="shared" ref="AI149:AI212" si="99">1+$AB$7*COS(AL149)</f>
        <v>1.0452555647095803</v>
      </c>
      <c r="AJ149">
        <f t="shared" ref="AJ149:AJ212" si="100">SIN(AL149+RADIANS($AB$9))</f>
        <v>0.5037880861253986</v>
      </c>
      <c r="AK149">
        <f t="shared" ref="AK149:AK212" si="101">$AB$7*SIN(AL149)</f>
        <v>0.41905463807291277</v>
      </c>
      <c r="AL149">
        <f t="shared" ref="AL149:AL212" si="102">2*ATAN(AM149)</f>
        <v>-1.6783738265260779</v>
      </c>
      <c r="AM149">
        <f t="shared" ref="AM149:AM212" si="103">SQRT((1+$AB$7)/(1-$AB$7))*TAN(AN149/2)</f>
        <v>-1.1138089188189506</v>
      </c>
      <c r="AN149" s="139">
        <f t="shared" ref="AN149:AT164" si="104">$AU149+$AB$7*SIN(AO149)</f>
        <v>4.18189014289465</v>
      </c>
      <c r="AO149" s="139">
        <f t="shared" si="104"/>
        <v>4.1818517717280281</v>
      </c>
      <c r="AP149" s="139">
        <f t="shared" si="104"/>
        <v>4.1816718837526539</v>
      </c>
      <c r="AQ149" s="139">
        <f t="shared" si="104"/>
        <v>4.1808292844462605</v>
      </c>
      <c r="AR149" s="139">
        <f t="shared" si="104"/>
        <v>4.1768984869477261</v>
      </c>
      <c r="AS149" s="139">
        <f t="shared" si="104"/>
        <v>4.1588939717610236</v>
      </c>
      <c r="AT149" s="139">
        <f t="shared" si="104"/>
        <v>4.082302057574891</v>
      </c>
      <c r="AU149" s="139">
        <f t="shared" ref="AU149:AU212" si="105">RADIANS($AB$9)+$AB$18*(F149-AB$15)</f>
        <v>3.8183390504028107</v>
      </c>
    </row>
    <row r="150" spans="1:47" ht="12.95" customHeight="1" x14ac:dyDescent="0.2">
      <c r="A150" s="125" t="s">
        <v>549</v>
      </c>
      <c r="B150" s="71" t="s">
        <v>236</v>
      </c>
      <c r="C150" s="125">
        <v>20983.651000000002</v>
      </c>
      <c r="D150" s="125" t="s">
        <v>370</v>
      </c>
      <c r="E150">
        <f t="shared" si="84"/>
        <v>-6648.7519180945046</v>
      </c>
      <c r="F150">
        <f t="shared" ref="F150:F213" si="106">+ROUND(2*E150,0)/2</f>
        <v>-6649</v>
      </c>
      <c r="G150">
        <f t="shared" si="85"/>
        <v>0.82006560000445461</v>
      </c>
      <c r="I150">
        <f t="shared" si="86"/>
        <v>0.82006560000445461</v>
      </c>
      <c r="O150">
        <f t="shared" ca="1" si="87"/>
        <v>-0.96651806601708112</v>
      </c>
      <c r="P150" s="14">
        <f t="shared" si="88"/>
        <v>0.65574721395483859</v>
      </c>
      <c r="Q150" s="13">
        <f t="shared" si="89"/>
        <v>5965.1510000000017</v>
      </c>
      <c r="R150">
        <f t="shared" si="90"/>
        <v>2.7000531993950642E-2</v>
      </c>
      <c r="S150" s="5">
        <f t="shared" si="91"/>
        <v>0.1</v>
      </c>
      <c r="T150">
        <f t="shared" si="92"/>
        <v>2.7000531993950643E-3</v>
      </c>
      <c r="Z150">
        <f t="shared" si="93"/>
        <v>-6649</v>
      </c>
      <c r="AA150" s="139">
        <f t="shared" si="94"/>
        <v>0.80999886070094274</v>
      </c>
      <c r="AB150" s="139">
        <f t="shared" si="95"/>
        <v>0.66581395325835047</v>
      </c>
      <c r="AC150" s="139">
        <f t="shared" si="96"/>
        <v>0.16431838604961602</v>
      </c>
      <c r="AD150" s="139">
        <f t="shared" ref="AD150:AD213" si="107">IF(S150&lt;&gt;0,G150-AA150, -9999)</f>
        <v>1.0066739303511874E-2</v>
      </c>
      <c r="AE150" s="139">
        <f t="shared" si="97"/>
        <v>1.0133924020487073E-5</v>
      </c>
      <c r="AF150">
        <f t="shared" ref="AF150:AF213" si="108">IF(S150&lt;&gt;0,G150-P150, -9999)</f>
        <v>0.16431838604961602</v>
      </c>
      <c r="AG150" s="165"/>
      <c r="AH150">
        <f t="shared" si="98"/>
        <v>0.15425164674610409</v>
      </c>
      <c r="AI150">
        <f t="shared" si="99"/>
        <v>1.0316469051923651</v>
      </c>
      <c r="AJ150">
        <f t="shared" si="100"/>
        <v>0.47551982569244544</v>
      </c>
      <c r="AK150">
        <f t="shared" si="101"/>
        <v>0.42030147420553782</v>
      </c>
      <c r="AL150">
        <f t="shared" si="102"/>
        <v>-1.64595024116608</v>
      </c>
      <c r="AM150">
        <f t="shared" si="103"/>
        <v>-1.0781264441134142</v>
      </c>
      <c r="AN150" s="139">
        <f t="shared" si="104"/>
        <v>4.2102045063529818</v>
      </c>
      <c r="AO150" s="139">
        <f t="shared" si="104"/>
        <v>4.210174519180705</v>
      </c>
      <c r="AP150" s="139">
        <f t="shared" si="104"/>
        <v>4.2100267405729239</v>
      </c>
      <c r="AQ150" s="139">
        <f t="shared" si="104"/>
        <v>4.2092990584304024</v>
      </c>
      <c r="AR150" s="139">
        <f t="shared" si="104"/>
        <v>4.2057297882195144</v>
      </c>
      <c r="AS150" s="139">
        <f t="shared" si="104"/>
        <v>4.1885441395237262</v>
      </c>
      <c r="AT150" s="139">
        <f t="shared" si="104"/>
        <v>4.1120229824853878</v>
      </c>
      <c r="AU150" s="139">
        <f t="shared" si="105"/>
        <v>3.8407595449627383</v>
      </c>
    </row>
    <row r="151" spans="1:47" ht="12.95" customHeight="1" x14ac:dyDescent="0.2">
      <c r="A151" s="125" t="s">
        <v>549</v>
      </c>
      <c r="B151" s="71" t="s">
        <v>236</v>
      </c>
      <c r="C151" s="125">
        <v>21165.448</v>
      </c>
      <c r="D151" s="125" t="s">
        <v>370</v>
      </c>
      <c r="E151">
        <f t="shared" si="84"/>
        <v>-6593.7556517310313</v>
      </c>
      <c r="F151">
        <f t="shared" si="106"/>
        <v>-6594</v>
      </c>
      <c r="G151">
        <f t="shared" si="85"/>
        <v>0.80772360000264598</v>
      </c>
      <c r="I151">
        <f t="shared" si="86"/>
        <v>0.80772360000264598</v>
      </c>
      <c r="O151">
        <f t="shared" ca="1" si="87"/>
        <v>-0.95944996647326442</v>
      </c>
      <c r="P151" s="14">
        <f t="shared" si="88"/>
        <v>0.64924431233122548</v>
      </c>
      <c r="Q151" s="13">
        <f t="shared" si="89"/>
        <v>6146.9480000000003</v>
      </c>
      <c r="R151">
        <f t="shared" si="90"/>
        <v>2.5115684620840854E-2</v>
      </c>
      <c r="S151" s="5">
        <f t="shared" si="91"/>
        <v>0.1</v>
      </c>
      <c r="T151">
        <f t="shared" si="92"/>
        <v>2.5115684620840855E-3</v>
      </c>
      <c r="Z151">
        <f t="shared" si="93"/>
        <v>-6594</v>
      </c>
      <c r="AA151" s="139">
        <f t="shared" si="94"/>
        <v>0.79891630366556421</v>
      </c>
      <c r="AB151" s="139">
        <f t="shared" si="95"/>
        <v>0.65805160866830725</v>
      </c>
      <c r="AC151" s="139">
        <f t="shared" si="96"/>
        <v>0.1584792876714205</v>
      </c>
      <c r="AD151" s="139">
        <f t="shared" si="107"/>
        <v>8.8072963370817714E-3</v>
      </c>
      <c r="AE151" s="139">
        <f t="shared" si="97"/>
        <v>7.7568468769173987E-6</v>
      </c>
      <c r="AF151">
        <f t="shared" si="108"/>
        <v>0.1584792876714205</v>
      </c>
      <c r="AG151" s="165"/>
      <c r="AH151">
        <f t="shared" si="98"/>
        <v>0.1496719913343387</v>
      </c>
      <c r="AI151">
        <f t="shared" si="99"/>
        <v>1.0147049323038182</v>
      </c>
      <c r="AJ151">
        <f t="shared" si="100"/>
        <v>0.43972807745622927</v>
      </c>
      <c r="AK151">
        <f t="shared" si="101"/>
        <v>0.42123463864400212</v>
      </c>
      <c r="AL151">
        <f t="shared" si="102"/>
        <v>-1.6056912806889141</v>
      </c>
      <c r="AM151">
        <f t="shared" si="103"/>
        <v>-1.0355182621174175</v>
      </c>
      <c r="AN151" s="139">
        <f t="shared" si="104"/>
        <v>4.2458864010733333</v>
      </c>
      <c r="AO151" s="139">
        <f t="shared" si="104"/>
        <v>4.2458650459213505</v>
      </c>
      <c r="AP151" s="139">
        <f t="shared" si="104"/>
        <v>4.2457524140838814</v>
      </c>
      <c r="AQ151" s="139">
        <f t="shared" si="104"/>
        <v>4.2451587847925483</v>
      </c>
      <c r="AR151" s="139">
        <f t="shared" si="104"/>
        <v>4.2420415116885444</v>
      </c>
      <c r="AS151" s="139">
        <f t="shared" si="104"/>
        <v>4.2259754181485878</v>
      </c>
      <c r="AT151" s="139">
        <f t="shared" si="104"/>
        <v>4.1498388890326465</v>
      </c>
      <c r="AU151" s="139">
        <f t="shared" si="105"/>
        <v>3.8694369217254367</v>
      </c>
    </row>
    <row r="152" spans="1:47" ht="12.95" customHeight="1" x14ac:dyDescent="0.2">
      <c r="A152" s="125" t="s">
        <v>549</v>
      </c>
      <c r="B152" s="71" t="s">
        <v>236</v>
      </c>
      <c r="C152" s="125">
        <v>21168.753000000001</v>
      </c>
      <c r="D152" s="125" t="s">
        <v>370</v>
      </c>
      <c r="E152">
        <f t="shared" si="84"/>
        <v>-6592.7558406212147</v>
      </c>
      <c r="F152">
        <f t="shared" si="106"/>
        <v>-6593</v>
      </c>
      <c r="G152">
        <f t="shared" si="85"/>
        <v>0.80709920000299462</v>
      </c>
      <c r="I152">
        <f t="shared" si="86"/>
        <v>0.80709920000299462</v>
      </c>
      <c r="O152">
        <f t="shared" ca="1" si="87"/>
        <v>-0.95932145557246773</v>
      </c>
      <c r="P152" s="14">
        <f t="shared" si="88"/>
        <v>0.64912649050102356</v>
      </c>
      <c r="Q152" s="13">
        <f t="shared" si="89"/>
        <v>6150.2530000000006</v>
      </c>
      <c r="R152">
        <f t="shared" si="90"/>
        <v>2.495537694739414E-2</v>
      </c>
      <c r="S152" s="5">
        <f t="shared" si="91"/>
        <v>0.1</v>
      </c>
      <c r="T152">
        <f t="shared" si="92"/>
        <v>2.4955376947394144E-3</v>
      </c>
      <c r="Z152">
        <f t="shared" si="93"/>
        <v>-6593</v>
      </c>
      <c r="AA152" s="139">
        <f t="shared" si="94"/>
        <v>0.7987141479881813</v>
      </c>
      <c r="AB152" s="139">
        <f t="shared" si="95"/>
        <v>0.65751154251583688</v>
      </c>
      <c r="AC152" s="139">
        <f t="shared" si="96"/>
        <v>0.15797270950197106</v>
      </c>
      <c r="AD152" s="139">
        <f t="shared" si="107"/>
        <v>8.3850520148133212E-3</v>
      </c>
      <c r="AE152" s="139">
        <f t="shared" si="97"/>
        <v>7.0309097291124944E-6</v>
      </c>
      <c r="AF152">
        <f t="shared" si="108"/>
        <v>0.15797270950197106</v>
      </c>
      <c r="AG152" s="165"/>
      <c r="AH152">
        <f t="shared" si="98"/>
        <v>0.14958765748715777</v>
      </c>
      <c r="AI152">
        <f t="shared" si="99"/>
        <v>1.014401752191699</v>
      </c>
      <c r="AJ152">
        <f t="shared" si="100"/>
        <v>0.439081549429996</v>
      </c>
      <c r="AK152">
        <f t="shared" si="101"/>
        <v>0.42124511316027369</v>
      </c>
      <c r="AL152">
        <f t="shared" si="102"/>
        <v>-1.6049715480226221</v>
      </c>
      <c r="AM152">
        <f t="shared" si="103"/>
        <v>-1.0347727895761472</v>
      </c>
      <c r="AN152" s="139">
        <f t="shared" si="104"/>
        <v>4.2465297156581352</v>
      </c>
      <c r="AO152" s="139">
        <f t="shared" si="104"/>
        <v>4.2465084975338616</v>
      </c>
      <c r="AP152" s="139">
        <f t="shared" si="104"/>
        <v>4.2463964451739633</v>
      </c>
      <c r="AQ152" s="139">
        <f t="shared" si="104"/>
        <v>4.245805113108708</v>
      </c>
      <c r="AR152" s="139">
        <f t="shared" si="104"/>
        <v>4.2426959098035963</v>
      </c>
      <c r="AS152" s="139">
        <f t="shared" si="104"/>
        <v>4.2266508305838739</v>
      </c>
      <c r="AT152" s="139">
        <f t="shared" si="104"/>
        <v>4.1505243391127635</v>
      </c>
      <c r="AU152" s="139">
        <f t="shared" si="105"/>
        <v>3.8699583285756676</v>
      </c>
    </row>
    <row r="153" spans="1:47" ht="12.95" customHeight="1" x14ac:dyDescent="0.2">
      <c r="A153" s="125" t="s">
        <v>549</v>
      </c>
      <c r="B153" s="71" t="s">
        <v>236</v>
      </c>
      <c r="C153" s="125">
        <v>21274.527999999998</v>
      </c>
      <c r="D153" s="125" t="s">
        <v>370</v>
      </c>
      <c r="E153">
        <f t="shared" si="84"/>
        <v>-6560.7573473864732</v>
      </c>
      <c r="F153">
        <f t="shared" si="106"/>
        <v>-6561</v>
      </c>
      <c r="G153">
        <f t="shared" si="85"/>
        <v>0.80211839999901713</v>
      </c>
      <c r="I153">
        <f t="shared" si="86"/>
        <v>0.80211839999901713</v>
      </c>
      <c r="O153">
        <f t="shared" ca="1" si="87"/>
        <v>-0.95520910674697435</v>
      </c>
      <c r="P153" s="14">
        <f t="shared" si="88"/>
        <v>0.64536397512170507</v>
      </c>
      <c r="Q153" s="13">
        <f t="shared" si="89"/>
        <v>6256.0279999999984</v>
      </c>
      <c r="R153">
        <f t="shared" si="90"/>
        <v>2.457194971861687E-2</v>
      </c>
      <c r="S153" s="5">
        <f t="shared" si="91"/>
        <v>0.1</v>
      </c>
      <c r="T153">
        <f t="shared" si="92"/>
        <v>2.4571949718616873E-3</v>
      </c>
      <c r="Z153">
        <f t="shared" si="93"/>
        <v>-6561</v>
      </c>
      <c r="AA153" s="139">
        <f t="shared" si="94"/>
        <v>0.79223400573008995</v>
      </c>
      <c r="AB153" s="139">
        <f t="shared" si="95"/>
        <v>0.65524836939063225</v>
      </c>
      <c r="AC153" s="139">
        <f t="shared" si="96"/>
        <v>0.15675442487731206</v>
      </c>
      <c r="AD153" s="139">
        <f t="shared" si="107"/>
        <v>9.8843942689271769E-3</v>
      </c>
      <c r="AE153" s="139">
        <f t="shared" si="97"/>
        <v>9.7701250063600434E-6</v>
      </c>
      <c r="AF153">
        <f t="shared" si="108"/>
        <v>0.15675442487731206</v>
      </c>
      <c r="AG153" s="165"/>
      <c r="AH153">
        <f t="shared" si="98"/>
        <v>0.14687003060838488</v>
      </c>
      <c r="AI153">
        <f t="shared" si="99"/>
        <v>1.0047917866344038</v>
      </c>
      <c r="AJ153">
        <f t="shared" si="100"/>
        <v>0.41847886169064663</v>
      </c>
      <c r="AK153">
        <f t="shared" si="101"/>
        <v>0.42146398969360743</v>
      </c>
      <c r="AL153">
        <f t="shared" si="102"/>
        <v>-1.5821652225980836</v>
      </c>
      <c r="AM153">
        <f t="shared" si="103"/>
        <v>-1.0114340150217267</v>
      </c>
      <c r="AN153" s="139">
        <f t="shared" si="104"/>
        <v>4.2670147893766348</v>
      </c>
      <c r="AO153" s="139">
        <f t="shared" si="104"/>
        <v>4.2669976119818802</v>
      </c>
      <c r="AP153" s="139">
        <f t="shared" si="104"/>
        <v>4.2669030233710661</v>
      </c>
      <c r="AQ153" s="139">
        <f t="shared" si="104"/>
        <v>4.2663824993794099</v>
      </c>
      <c r="AR153" s="139">
        <f t="shared" si="104"/>
        <v>4.2635281155343012</v>
      </c>
      <c r="AS153" s="139">
        <f t="shared" si="104"/>
        <v>4.2481663710940643</v>
      </c>
      <c r="AT153" s="139">
        <f t="shared" si="104"/>
        <v>4.1724182255330842</v>
      </c>
      <c r="AU153" s="139">
        <f t="shared" si="105"/>
        <v>3.8866433477830555</v>
      </c>
    </row>
    <row r="154" spans="1:47" ht="12.95" customHeight="1" x14ac:dyDescent="0.2">
      <c r="A154" s="125" t="s">
        <v>549</v>
      </c>
      <c r="B154" s="71" t="s">
        <v>236</v>
      </c>
      <c r="C154" s="125">
        <v>21307.584999999999</v>
      </c>
      <c r="D154" s="125" t="s">
        <v>370</v>
      </c>
      <c r="E154">
        <f t="shared" si="84"/>
        <v>-6550.7571186853529</v>
      </c>
      <c r="F154">
        <f t="shared" si="106"/>
        <v>-6551</v>
      </c>
      <c r="G154">
        <f t="shared" si="85"/>
        <v>0.80287440000029164</v>
      </c>
      <c r="I154">
        <f t="shared" si="86"/>
        <v>0.80287440000029164</v>
      </c>
      <c r="O154">
        <f t="shared" ca="1" si="87"/>
        <v>-0.95392399773900771</v>
      </c>
      <c r="P154" s="14">
        <f t="shared" si="88"/>
        <v>0.64419128465146414</v>
      </c>
      <c r="Q154" s="13">
        <f t="shared" si="89"/>
        <v>6289.0849999999991</v>
      </c>
      <c r="R154">
        <f t="shared" si="90"/>
        <v>2.5180331096809297E-2</v>
      </c>
      <c r="S154" s="5">
        <f t="shared" si="91"/>
        <v>0.1</v>
      </c>
      <c r="T154">
        <f t="shared" si="92"/>
        <v>2.51803310968093E-3</v>
      </c>
      <c r="Z154">
        <f t="shared" si="93"/>
        <v>-6551</v>
      </c>
      <c r="AA154" s="139">
        <f t="shared" si="94"/>
        <v>0.79020474538653795</v>
      </c>
      <c r="AB154" s="139">
        <f t="shared" si="95"/>
        <v>0.65686093926521782</v>
      </c>
      <c r="AC154" s="139">
        <f t="shared" si="96"/>
        <v>0.15868311534882751</v>
      </c>
      <c r="AD154" s="139">
        <f t="shared" si="107"/>
        <v>1.2669654613753689E-2</v>
      </c>
      <c r="AE154" s="139">
        <f t="shared" si="97"/>
        <v>1.6052014803181015E-5</v>
      </c>
      <c r="AF154">
        <f t="shared" si="108"/>
        <v>0.15868311534882751</v>
      </c>
      <c r="AG154" s="165"/>
      <c r="AH154">
        <f t="shared" si="98"/>
        <v>0.14601346073507379</v>
      </c>
      <c r="AI154">
        <f t="shared" si="99"/>
        <v>1.0018251920808199</v>
      </c>
      <c r="AJ154">
        <f t="shared" si="100"/>
        <v>0.41207593987268309</v>
      </c>
      <c r="AK154">
        <f t="shared" si="101"/>
        <v>0.42148727679666798</v>
      </c>
      <c r="AL154">
        <f t="shared" si="102"/>
        <v>-1.5751266607640171</v>
      </c>
      <c r="AM154">
        <f t="shared" si="103"/>
        <v>-1.0043397370058966</v>
      </c>
      <c r="AN154" s="139">
        <f t="shared" si="104"/>
        <v>4.2733765426205981</v>
      </c>
      <c r="AO154" s="139">
        <f t="shared" si="104"/>
        <v>4.2733604972338348</v>
      </c>
      <c r="AP154" s="139">
        <f t="shared" si="104"/>
        <v>4.2732709463833389</v>
      </c>
      <c r="AQ154" s="139">
        <f t="shared" si="104"/>
        <v>4.2727714676471855</v>
      </c>
      <c r="AR154" s="139">
        <f t="shared" si="104"/>
        <v>4.2699952453173831</v>
      </c>
      <c r="AS154" s="139">
        <f t="shared" si="104"/>
        <v>4.254851066347066</v>
      </c>
      <c r="AT154" s="139">
        <f t="shared" si="104"/>
        <v>4.1792438176030382</v>
      </c>
      <c r="AU154" s="139">
        <f t="shared" si="105"/>
        <v>3.8918574162853643</v>
      </c>
    </row>
    <row r="155" spans="1:47" ht="12.95" customHeight="1" x14ac:dyDescent="0.2">
      <c r="A155" s="125" t="s">
        <v>781</v>
      </c>
      <c r="B155" s="71" t="s">
        <v>236</v>
      </c>
      <c r="C155" s="125">
        <v>24117.169000000002</v>
      </c>
      <c r="D155" s="125" t="s">
        <v>370</v>
      </c>
      <c r="E155">
        <f t="shared" si="84"/>
        <v>-5700.816635428997</v>
      </c>
      <c r="F155">
        <f t="shared" si="106"/>
        <v>-5701</v>
      </c>
      <c r="G155">
        <f t="shared" si="85"/>
        <v>0.60613440000088303</v>
      </c>
      <c r="H155">
        <f t="shared" ref="H155:H188" si="109">G155</f>
        <v>0.60613440000088303</v>
      </c>
      <c r="O155">
        <f t="shared" ca="1" si="87"/>
        <v>-0.8446897320618405</v>
      </c>
      <c r="P155" s="14">
        <f t="shared" si="88"/>
        <v>0.54990038805469099</v>
      </c>
      <c r="Q155" s="13">
        <f t="shared" si="89"/>
        <v>9098.6690000000017</v>
      </c>
      <c r="R155">
        <f t="shared" si="90"/>
        <v>3.1622640995644692E-3</v>
      </c>
      <c r="S155" s="5">
        <f t="shared" ref="S155:S188" si="110">S$15</f>
        <v>0.2</v>
      </c>
      <c r="T155">
        <f t="shared" si="92"/>
        <v>6.3245281991289391E-4</v>
      </c>
      <c r="Z155">
        <f t="shared" si="93"/>
        <v>-5701</v>
      </c>
      <c r="AA155" s="139">
        <f t="shared" si="94"/>
        <v>0.61650507607235816</v>
      </c>
      <c r="AB155" s="139">
        <f t="shared" si="95"/>
        <v>0.53952971198321586</v>
      </c>
      <c r="AC155" s="139">
        <f t="shared" si="96"/>
        <v>5.6234011946192042E-2</v>
      </c>
      <c r="AD155" s="139">
        <f t="shared" si="107"/>
        <v>-1.0370676071475127E-2</v>
      </c>
      <c r="AE155" s="139">
        <f t="shared" si="97"/>
        <v>2.1510184435893355E-5</v>
      </c>
      <c r="AF155">
        <f t="shared" si="108"/>
        <v>5.6234011946192042E-2</v>
      </c>
      <c r="AG155" s="165"/>
      <c r="AH155">
        <f t="shared" si="98"/>
        <v>6.6604688017667169E-2</v>
      </c>
      <c r="AI155">
        <f t="shared" si="99"/>
        <v>0.80745942224878142</v>
      </c>
      <c r="AJ155">
        <f t="shared" si="100"/>
        <v>-5.3976466610083484E-2</v>
      </c>
      <c r="AK155">
        <f t="shared" si="101"/>
        <v>0.37494397147684588</v>
      </c>
      <c r="AL155">
        <f t="shared" si="102"/>
        <v>-1.0963926839213731</v>
      </c>
      <c r="AM155">
        <f t="shared" si="103"/>
        <v>-0.61062630236581128</v>
      </c>
      <c r="AN155" s="139">
        <f t="shared" si="104"/>
        <v>4.756141112386004</v>
      </c>
      <c r="AO155" s="139">
        <f t="shared" si="104"/>
        <v>4.7561411124284074</v>
      </c>
      <c r="AP155" s="139">
        <f t="shared" si="104"/>
        <v>4.7561411101282811</v>
      </c>
      <c r="AQ155" s="139">
        <f t="shared" si="104"/>
        <v>4.7561412348958916</v>
      </c>
      <c r="AR155" s="139">
        <f t="shared" si="104"/>
        <v>4.7561344665114245</v>
      </c>
      <c r="AS155" s="139">
        <f t="shared" si="104"/>
        <v>4.756500138380602</v>
      </c>
      <c r="AT155" s="139">
        <f t="shared" si="104"/>
        <v>4.7268923769785527</v>
      </c>
      <c r="AU155" s="139">
        <f t="shared" si="105"/>
        <v>4.3350532389816108</v>
      </c>
    </row>
    <row r="156" spans="1:47" ht="12.95" customHeight="1" x14ac:dyDescent="0.2">
      <c r="A156" s="125" t="s">
        <v>781</v>
      </c>
      <c r="B156" s="71" t="s">
        <v>236</v>
      </c>
      <c r="C156" s="125">
        <v>24120.43</v>
      </c>
      <c r="D156" s="125" t="s">
        <v>370</v>
      </c>
      <c r="E156">
        <f t="shared" si="84"/>
        <v>-5699.8301349663316</v>
      </c>
      <c r="F156">
        <f t="shared" si="106"/>
        <v>-5700</v>
      </c>
      <c r="G156">
        <f t="shared" si="85"/>
        <v>0.56150999999954365</v>
      </c>
      <c r="H156">
        <f t="shared" si="109"/>
        <v>0.56150999999954365</v>
      </c>
      <c r="O156">
        <f t="shared" ca="1" si="87"/>
        <v>-0.84456122116104382</v>
      </c>
      <c r="P156" s="14">
        <f t="shared" si="88"/>
        <v>0.54979572983456493</v>
      </c>
      <c r="Q156" s="13">
        <f t="shared" si="89"/>
        <v>9101.93</v>
      </c>
      <c r="R156">
        <f t="shared" si="90"/>
        <v>1.3722412549811066E-4</v>
      </c>
      <c r="S156" s="5">
        <f t="shared" si="110"/>
        <v>0.2</v>
      </c>
      <c r="T156">
        <f t="shared" si="92"/>
        <v>2.7444825099622134E-5</v>
      </c>
      <c r="Z156">
        <f t="shared" si="93"/>
        <v>-5700</v>
      </c>
      <c r="AA156" s="139">
        <f t="shared" si="94"/>
        <v>0.61630444982306787</v>
      </c>
      <c r="AB156" s="139">
        <f t="shared" si="95"/>
        <v>0.49500128001104077</v>
      </c>
      <c r="AC156" s="139">
        <f t="shared" si="96"/>
        <v>1.1714270164978724E-2</v>
      </c>
      <c r="AD156" s="139">
        <f t="shared" si="107"/>
        <v>-5.4794449823524216E-2</v>
      </c>
      <c r="AE156" s="139">
        <f t="shared" si="97"/>
        <v>6.0048634629254272E-4</v>
      </c>
      <c r="AF156">
        <f t="shared" si="108"/>
        <v>1.1714270164978724E-2</v>
      </c>
      <c r="AG156" s="165"/>
      <c r="AH156">
        <f t="shared" si="98"/>
        <v>6.6508719988502898E-2</v>
      </c>
      <c r="AI156">
        <f t="shared" si="99"/>
        <v>0.80728855431526003</v>
      </c>
      <c r="AJ156">
        <f t="shared" si="100"/>
        <v>-5.4431565833562123E-2</v>
      </c>
      <c r="AK156">
        <f t="shared" si="101"/>
        <v>0.37485617846008679</v>
      </c>
      <c r="AL156">
        <f t="shared" si="102"/>
        <v>-1.0959369146591826</v>
      </c>
      <c r="AM156">
        <f t="shared" si="103"/>
        <v>-0.61031349117298028</v>
      </c>
      <c r="AN156" s="139">
        <f t="shared" si="104"/>
        <v>4.7566530267886629</v>
      </c>
      <c r="AO156" s="139">
        <f t="shared" si="104"/>
        <v>4.7566530268338045</v>
      </c>
      <c r="AP156" s="139">
        <f t="shared" si="104"/>
        <v>4.7566530244134571</v>
      </c>
      <c r="AQ156" s="139">
        <f t="shared" si="104"/>
        <v>4.756653154184967</v>
      </c>
      <c r="AR156" s="139">
        <f t="shared" si="104"/>
        <v>4.7566461957046959</v>
      </c>
      <c r="AS156" s="139">
        <f t="shared" si="104"/>
        <v>4.7570177868578254</v>
      </c>
      <c r="AT156" s="139">
        <f t="shared" si="104"/>
        <v>4.727494703124397</v>
      </c>
      <c r="AU156" s="139">
        <f t="shared" si="105"/>
        <v>4.3355746458318416</v>
      </c>
    </row>
    <row r="157" spans="1:47" ht="12.95" customHeight="1" x14ac:dyDescent="0.2">
      <c r="A157" s="125" t="s">
        <v>789</v>
      </c>
      <c r="B157" s="71" t="s">
        <v>236</v>
      </c>
      <c r="C157" s="125">
        <v>24282.442999999999</v>
      </c>
      <c r="D157" s="125" t="s">
        <v>370</v>
      </c>
      <c r="E157">
        <f t="shared" si="84"/>
        <v>-5650.818819585189</v>
      </c>
      <c r="F157">
        <f t="shared" si="106"/>
        <v>-5651</v>
      </c>
      <c r="G157">
        <f t="shared" si="85"/>
        <v>0.59891440000137663</v>
      </c>
      <c r="H157">
        <f t="shared" si="109"/>
        <v>0.59891440000137663</v>
      </c>
      <c r="O157">
        <f t="shared" ca="1" si="87"/>
        <v>-0.83826418702200711</v>
      </c>
      <c r="P157" s="14">
        <f t="shared" si="88"/>
        <v>0.54468553463219516</v>
      </c>
      <c r="Q157" s="13">
        <f t="shared" si="89"/>
        <v>9263.9429999999993</v>
      </c>
      <c r="R157">
        <f t="shared" si="90"/>
        <v>2.9407698392288103E-3</v>
      </c>
      <c r="S157" s="5">
        <f t="shared" si="110"/>
        <v>0.2</v>
      </c>
      <c r="T157">
        <f t="shared" si="92"/>
        <v>5.8815396784576209E-4</v>
      </c>
      <c r="Z157">
        <f t="shared" si="93"/>
        <v>-5651</v>
      </c>
      <c r="AA157" s="139">
        <f t="shared" si="94"/>
        <v>0.60649578994717368</v>
      </c>
      <c r="AB157" s="139">
        <f t="shared" si="95"/>
        <v>0.53710414468639811</v>
      </c>
      <c r="AC157" s="139">
        <f t="shared" si="96"/>
        <v>5.4228865369181478E-2</v>
      </c>
      <c r="AD157" s="139">
        <f t="shared" si="107"/>
        <v>-7.5813899457970457E-3</v>
      </c>
      <c r="AE157" s="139">
        <f t="shared" si="97"/>
        <v>1.1495494702046508E-5</v>
      </c>
      <c r="AF157">
        <f t="shared" si="108"/>
        <v>5.4228865369181478E-2</v>
      </c>
      <c r="AG157" s="165"/>
      <c r="AH157">
        <f t="shared" si="98"/>
        <v>6.181025531497851E-2</v>
      </c>
      <c r="AI157">
        <f t="shared" si="99"/>
        <v>0.79905206901837489</v>
      </c>
      <c r="AJ157">
        <f t="shared" si="100"/>
        <v>-7.6483438035903156E-2</v>
      </c>
      <c r="AK157">
        <f t="shared" si="101"/>
        <v>0.37050611987092319</v>
      </c>
      <c r="AL157">
        <f t="shared" si="102"/>
        <v>-1.0738371919090668</v>
      </c>
      <c r="AM157">
        <f t="shared" si="103"/>
        <v>-0.59524873096208197</v>
      </c>
      <c r="AN157" s="139">
        <f t="shared" si="104"/>
        <v>4.7816055450864523</v>
      </c>
      <c r="AO157" s="139">
        <f t="shared" si="104"/>
        <v>4.781605545528393</v>
      </c>
      <c r="AP157" s="139">
        <f t="shared" si="104"/>
        <v>4.7816055303679308</v>
      </c>
      <c r="AQ157" s="139">
        <f t="shared" si="104"/>
        <v>4.7816060504347613</v>
      </c>
      <c r="AR157" s="139">
        <f t="shared" si="104"/>
        <v>4.7815882077529022</v>
      </c>
      <c r="AS157" s="139">
        <f t="shared" si="104"/>
        <v>4.7821977607846016</v>
      </c>
      <c r="AT157" s="139">
        <f t="shared" si="104"/>
        <v>4.7568777373445075</v>
      </c>
      <c r="AU157" s="139">
        <f t="shared" si="105"/>
        <v>4.361123581493155</v>
      </c>
    </row>
    <row r="158" spans="1:47" ht="12.95" customHeight="1" x14ac:dyDescent="0.2">
      <c r="A158" s="125" t="s">
        <v>781</v>
      </c>
      <c r="B158" s="71" t="s">
        <v>236</v>
      </c>
      <c r="C158" s="125">
        <v>24434.483</v>
      </c>
      <c r="D158" s="125" t="s">
        <v>370</v>
      </c>
      <c r="E158">
        <f t="shared" si="84"/>
        <v>-5604.8244833865574</v>
      </c>
      <c r="F158">
        <f t="shared" si="106"/>
        <v>-5605</v>
      </c>
      <c r="G158">
        <f t="shared" si="85"/>
        <v>0.58019200000126148</v>
      </c>
      <c r="H158">
        <f t="shared" si="109"/>
        <v>0.58019200000126148</v>
      </c>
      <c r="O158">
        <f t="shared" ca="1" si="87"/>
        <v>-0.83235268558536046</v>
      </c>
      <c r="P158" s="14">
        <f t="shared" si="88"/>
        <v>0.53992041735701235</v>
      </c>
      <c r="Q158" s="13">
        <f t="shared" si="89"/>
        <v>9415.9830000000002</v>
      </c>
      <c r="R158">
        <f t="shared" si="90"/>
        <v>1.6218003686725875E-3</v>
      </c>
      <c r="S158" s="5">
        <f t="shared" si="110"/>
        <v>0.2</v>
      </c>
      <c r="T158">
        <f t="shared" si="92"/>
        <v>3.2436007373451751E-4</v>
      </c>
      <c r="Z158">
        <f t="shared" si="93"/>
        <v>-5605</v>
      </c>
      <c r="AA158" s="139">
        <f t="shared" si="94"/>
        <v>0.59732847322424776</v>
      </c>
      <c r="AB158" s="139">
        <f t="shared" si="95"/>
        <v>0.52278394413402607</v>
      </c>
      <c r="AC158" s="139">
        <f t="shared" si="96"/>
        <v>4.0271582644249126E-2</v>
      </c>
      <c r="AD158" s="139">
        <f t="shared" si="107"/>
        <v>-1.7136473222986282E-2</v>
      </c>
      <c r="AE158" s="139">
        <f t="shared" si="97"/>
        <v>5.8731742904425169E-5</v>
      </c>
      <c r="AF158">
        <f t="shared" si="108"/>
        <v>4.0271582644249126E-2</v>
      </c>
      <c r="AG158" s="165"/>
      <c r="AH158">
        <f t="shared" si="98"/>
        <v>5.740805586723538E-2</v>
      </c>
      <c r="AI158">
        <f t="shared" si="99"/>
        <v>0.79155716689402755</v>
      </c>
      <c r="AJ158">
        <f t="shared" si="100"/>
        <v>-9.6749067641899972E-2</v>
      </c>
      <c r="AK158">
        <f t="shared" si="101"/>
        <v>0.36634197296291154</v>
      </c>
      <c r="AL158">
        <f t="shared" si="102"/>
        <v>-1.0534947529803707</v>
      </c>
      <c r="AM158">
        <f t="shared" si="103"/>
        <v>-0.58155606309428765</v>
      </c>
      <c r="AN158" s="139">
        <f t="shared" si="104"/>
        <v>4.804801040457046</v>
      </c>
      <c r="AO158" s="139">
        <f t="shared" si="104"/>
        <v>4.8048010421547431</v>
      </c>
      <c r="AP158" s="139">
        <f t="shared" si="104"/>
        <v>4.8048009985070479</v>
      </c>
      <c r="AQ158" s="139">
        <f t="shared" si="104"/>
        <v>4.804802120680538</v>
      </c>
      <c r="AR158" s="139">
        <f t="shared" si="104"/>
        <v>4.8047732655073556</v>
      </c>
      <c r="AS158" s="139">
        <f t="shared" si="104"/>
        <v>4.805512404462565</v>
      </c>
      <c r="AT158" s="139">
        <f t="shared" si="104"/>
        <v>4.7842267792935749</v>
      </c>
      <c r="AU158" s="139">
        <f t="shared" si="105"/>
        <v>4.3851082966037751</v>
      </c>
    </row>
    <row r="159" spans="1:47" ht="12.95" customHeight="1" x14ac:dyDescent="0.2">
      <c r="A159" s="125" t="s">
        <v>781</v>
      </c>
      <c r="B159" s="71" t="s">
        <v>236</v>
      </c>
      <c r="C159" s="125">
        <v>24444.393</v>
      </c>
      <c r="D159" s="125" t="s">
        <v>370</v>
      </c>
      <c r="E159">
        <f t="shared" si="84"/>
        <v>-5601.8265626306484</v>
      </c>
      <c r="F159">
        <f t="shared" si="106"/>
        <v>-5602</v>
      </c>
      <c r="G159">
        <f t="shared" si="85"/>
        <v>0.57331880000128876</v>
      </c>
      <c r="H159">
        <f t="shared" si="109"/>
        <v>0.57331880000128876</v>
      </c>
      <c r="O159">
        <f t="shared" ca="1" si="87"/>
        <v>-0.83196715288297041</v>
      </c>
      <c r="P159" s="14">
        <f t="shared" si="88"/>
        <v>0.53961073229409429</v>
      </c>
      <c r="Q159" s="13">
        <f t="shared" si="89"/>
        <v>9425.893</v>
      </c>
      <c r="R159">
        <f t="shared" si="90"/>
        <v>1.1362338285528073E-3</v>
      </c>
      <c r="S159" s="5">
        <f t="shared" si="110"/>
        <v>0.2</v>
      </c>
      <c r="T159">
        <f t="shared" si="92"/>
        <v>2.2724676571056146E-4</v>
      </c>
      <c r="Z159">
        <f t="shared" si="93"/>
        <v>-5602</v>
      </c>
      <c r="AA159" s="139">
        <f t="shared" si="94"/>
        <v>0.59673202833140515</v>
      </c>
      <c r="AB159" s="139">
        <f t="shared" si="95"/>
        <v>0.5161975039639779</v>
      </c>
      <c r="AC159" s="139">
        <f t="shared" si="96"/>
        <v>3.3708067707194478E-2</v>
      </c>
      <c r="AD159" s="139">
        <f t="shared" si="107"/>
        <v>-2.3413228330116387E-2</v>
      </c>
      <c r="AE159" s="139">
        <f t="shared" si="97"/>
        <v>1.0963585216763292E-4</v>
      </c>
      <c r="AF159">
        <f t="shared" si="108"/>
        <v>3.3708067707194478E-2</v>
      </c>
      <c r="AG159" s="165"/>
      <c r="AH159">
        <f t="shared" si="98"/>
        <v>5.7121296037310851E-2</v>
      </c>
      <c r="AI159">
        <f t="shared" si="99"/>
        <v>0.79107617076139236</v>
      </c>
      <c r="AJ159">
        <f t="shared" si="100"/>
        <v>-9.8056283592506399E-2</v>
      </c>
      <c r="AK159">
        <f t="shared" si="101"/>
        <v>0.36606787540547725</v>
      </c>
      <c r="AL159">
        <f t="shared" si="102"/>
        <v>-1.0521812914955031</v>
      </c>
      <c r="AM159">
        <f t="shared" si="103"/>
        <v>-0.5806775565171296</v>
      </c>
      <c r="AN159" s="139">
        <f t="shared" si="104"/>
        <v>4.8063062401609926</v>
      </c>
      <c r="AO159" s="139">
        <f t="shared" si="104"/>
        <v>4.8063062419845357</v>
      </c>
      <c r="AP159" s="139">
        <f t="shared" si="104"/>
        <v>4.8063061958505635</v>
      </c>
      <c r="AQ159" s="139">
        <f t="shared" si="104"/>
        <v>4.8063073629908253</v>
      </c>
      <c r="AR159" s="139">
        <f t="shared" si="104"/>
        <v>4.8062778311418937</v>
      </c>
      <c r="AS159" s="139">
        <f t="shared" si="104"/>
        <v>4.8070222427256013</v>
      </c>
      <c r="AT159" s="139">
        <f t="shared" si="104"/>
        <v>4.7860024578376121</v>
      </c>
      <c r="AU159" s="139">
        <f t="shared" si="105"/>
        <v>4.3866725171544676</v>
      </c>
    </row>
    <row r="160" spans="1:47" ht="12.95" customHeight="1" x14ac:dyDescent="0.2">
      <c r="A160" s="125" t="s">
        <v>781</v>
      </c>
      <c r="B160" s="71" t="s">
        <v>236</v>
      </c>
      <c r="C160" s="125">
        <v>24649.31</v>
      </c>
      <c r="D160" s="125" t="s">
        <v>370</v>
      </c>
      <c r="E160">
        <f t="shared" si="84"/>
        <v>-5539.8361562190785</v>
      </c>
      <c r="F160">
        <f t="shared" si="106"/>
        <v>-5540</v>
      </c>
      <c r="G160">
        <f t="shared" si="85"/>
        <v>0.5416060000025027</v>
      </c>
      <c r="H160">
        <f t="shared" si="109"/>
        <v>0.5416060000025027</v>
      </c>
      <c r="O160">
        <f t="shared" ca="1" si="87"/>
        <v>-0.82399947703357701</v>
      </c>
      <c r="P160" s="14">
        <f t="shared" si="88"/>
        <v>0.53324027720987877</v>
      </c>
      <c r="Q160" s="13">
        <f t="shared" si="89"/>
        <v>9630.8100000000013</v>
      </c>
      <c r="R160">
        <f t="shared" si="90"/>
        <v>6.9985317843027534E-5</v>
      </c>
      <c r="S160" s="5">
        <f t="shared" si="110"/>
        <v>0.2</v>
      </c>
      <c r="T160">
        <f t="shared" si="92"/>
        <v>1.3997063568605507E-5</v>
      </c>
      <c r="Z160">
        <f t="shared" si="93"/>
        <v>-5540</v>
      </c>
      <c r="AA160" s="139">
        <f t="shared" si="94"/>
        <v>0.5844460227607633</v>
      </c>
      <c r="AB160" s="139">
        <f t="shared" si="95"/>
        <v>0.49040025445161817</v>
      </c>
      <c r="AC160" s="139">
        <f t="shared" si="96"/>
        <v>8.3657227926239308E-3</v>
      </c>
      <c r="AD160" s="139">
        <f t="shared" si="107"/>
        <v>-4.2840022758260599E-2</v>
      </c>
      <c r="AE160" s="139">
        <f t="shared" si="97"/>
        <v>3.6705350998565722E-4</v>
      </c>
      <c r="AF160">
        <f t="shared" si="108"/>
        <v>8.3657227926239308E-3</v>
      </c>
      <c r="AG160" s="165"/>
      <c r="AH160">
        <f t="shared" si="98"/>
        <v>5.1205745550884502E-2</v>
      </c>
      <c r="AI160">
        <f t="shared" si="99"/>
        <v>0.78134399860213566</v>
      </c>
      <c r="AJ160">
        <f t="shared" si="100"/>
        <v>-0.12468253574412087</v>
      </c>
      <c r="AK160">
        <f t="shared" si="101"/>
        <v>0.36033929688600441</v>
      </c>
      <c r="AL160">
        <f t="shared" si="102"/>
        <v>-1.0253875309387441</v>
      </c>
      <c r="AM160">
        <f t="shared" si="103"/>
        <v>-0.56290065780635923</v>
      </c>
      <c r="AN160" s="139">
        <f t="shared" si="104"/>
        <v>4.8372116665316582</v>
      </c>
      <c r="AO160" s="139">
        <f t="shared" si="104"/>
        <v>4.8372116723544076</v>
      </c>
      <c r="AP160" s="139">
        <f t="shared" si="104"/>
        <v>4.8372115613923397</v>
      </c>
      <c r="AQ160" s="139">
        <f t="shared" si="104"/>
        <v>4.8372136759402791</v>
      </c>
      <c r="AR160" s="139">
        <f t="shared" si="104"/>
        <v>4.8371733739381444</v>
      </c>
      <c r="AS160" s="139">
        <f t="shared" si="104"/>
        <v>4.8379392907898096</v>
      </c>
      <c r="AT160" s="139">
        <f t="shared" si="104"/>
        <v>4.8224803187866581</v>
      </c>
      <c r="AU160" s="139">
        <f t="shared" si="105"/>
        <v>4.4189997418687819</v>
      </c>
    </row>
    <row r="161" spans="1:48" ht="12.95" customHeight="1" x14ac:dyDescent="0.2">
      <c r="A161" s="125" t="s">
        <v>781</v>
      </c>
      <c r="B161" s="71" t="s">
        <v>236</v>
      </c>
      <c r="C161" s="125">
        <v>25323.665000000001</v>
      </c>
      <c r="D161" s="125" t="s">
        <v>370</v>
      </c>
      <c r="E161">
        <f t="shared" si="84"/>
        <v>-5335.8338503309687</v>
      </c>
      <c r="F161">
        <f t="shared" si="106"/>
        <v>-5336</v>
      </c>
      <c r="G161">
        <f t="shared" si="85"/>
        <v>0.54922840000290307</v>
      </c>
      <c r="H161">
        <f t="shared" si="109"/>
        <v>0.54922840000290307</v>
      </c>
      <c r="O161">
        <f t="shared" ca="1" si="87"/>
        <v>-0.79778325327105692</v>
      </c>
      <c r="P161" s="14">
        <f t="shared" si="88"/>
        <v>0.5126793746821563</v>
      </c>
      <c r="Q161" s="13">
        <f t="shared" si="89"/>
        <v>10305.165000000001</v>
      </c>
      <c r="R161">
        <f t="shared" si="90"/>
        <v>1.3358312518965889E-3</v>
      </c>
      <c r="S161" s="5">
        <f t="shared" si="110"/>
        <v>0.2</v>
      </c>
      <c r="T161">
        <f t="shared" si="92"/>
        <v>2.6716625037931781E-4</v>
      </c>
      <c r="Z161">
        <f t="shared" si="93"/>
        <v>-5336</v>
      </c>
      <c r="AA161" s="139">
        <f t="shared" si="94"/>
        <v>0.54461087693182442</v>
      </c>
      <c r="AB161" s="139">
        <f t="shared" si="95"/>
        <v>0.51729689775323495</v>
      </c>
      <c r="AC161" s="139">
        <f t="shared" si="96"/>
        <v>3.6549025320746775E-2</v>
      </c>
      <c r="AD161" s="139">
        <f t="shared" si="107"/>
        <v>4.6175230710786552E-3</v>
      </c>
      <c r="AE161" s="139">
        <f t="shared" si="97"/>
        <v>4.2643038623887312E-6</v>
      </c>
      <c r="AF161">
        <f t="shared" si="108"/>
        <v>3.6549025320746775E-2</v>
      </c>
      <c r="AG161" s="165"/>
      <c r="AH161">
        <f t="shared" si="98"/>
        <v>3.1931502249668071E-2</v>
      </c>
      <c r="AI161">
        <f t="shared" si="99"/>
        <v>0.75195917340067853</v>
      </c>
      <c r="AJ161">
        <f t="shared" si="100"/>
        <v>-0.20726803219589618</v>
      </c>
      <c r="AK161">
        <f t="shared" si="101"/>
        <v>0.34077940690060515</v>
      </c>
      <c r="AL161">
        <f t="shared" si="102"/>
        <v>-0.94161387678976249</v>
      </c>
      <c r="AM161">
        <f t="shared" si="103"/>
        <v>-0.50898146583060944</v>
      </c>
      <c r="AN161" s="139">
        <f t="shared" si="104"/>
        <v>4.9363329817674195</v>
      </c>
      <c r="AO161" s="139">
        <f t="shared" si="104"/>
        <v>4.9363329566580489</v>
      </c>
      <c r="AP161" s="139">
        <f t="shared" si="104"/>
        <v>4.9363332249105429</v>
      </c>
      <c r="AQ161" s="139">
        <f t="shared" si="104"/>
        <v>4.9363303590556642</v>
      </c>
      <c r="AR161" s="139">
        <f t="shared" si="104"/>
        <v>4.9363609743306984</v>
      </c>
      <c r="AS161" s="139">
        <f t="shared" si="104"/>
        <v>4.9360337051995167</v>
      </c>
      <c r="AT161" s="139">
        <f t="shared" si="104"/>
        <v>4.9395081121628408</v>
      </c>
      <c r="AU161" s="139">
        <f t="shared" si="105"/>
        <v>4.5253667393158814</v>
      </c>
    </row>
    <row r="162" spans="1:48" ht="12.95" customHeight="1" x14ac:dyDescent="0.2">
      <c r="A162" s="125" t="s">
        <v>781</v>
      </c>
      <c r="B162" s="71" t="s">
        <v>236</v>
      </c>
      <c r="C162" s="125">
        <v>25482.296999999999</v>
      </c>
      <c r="D162" s="125" t="s">
        <v>370</v>
      </c>
      <c r="E162">
        <f t="shared" si="84"/>
        <v>-5287.8453371774485</v>
      </c>
      <c r="F162">
        <f t="shared" si="106"/>
        <v>-5288</v>
      </c>
      <c r="G162">
        <f t="shared" si="85"/>
        <v>0.51125719999981811</v>
      </c>
      <c r="H162">
        <f t="shared" si="109"/>
        <v>0.51125719999981811</v>
      </c>
      <c r="O162">
        <f t="shared" ca="1" si="87"/>
        <v>-0.7916147300328169</v>
      </c>
      <c r="P162" s="14">
        <f t="shared" si="88"/>
        <v>0.50793066813479659</v>
      </c>
      <c r="Q162" s="13">
        <f t="shared" si="89"/>
        <v>10463.796999999999</v>
      </c>
      <c r="R162">
        <f t="shared" si="90"/>
        <v>1.1065814249003554E-5</v>
      </c>
      <c r="S162" s="5">
        <f t="shared" si="110"/>
        <v>0.2</v>
      </c>
      <c r="T162">
        <f t="shared" si="92"/>
        <v>2.2131628498007109E-6</v>
      </c>
      <c r="Z162">
        <f t="shared" si="93"/>
        <v>-5288</v>
      </c>
      <c r="AA162" s="139">
        <f t="shared" si="94"/>
        <v>0.53537976255988895</v>
      </c>
      <c r="AB162" s="139">
        <f t="shared" si="95"/>
        <v>0.48380810557472576</v>
      </c>
      <c r="AC162" s="139">
        <f t="shared" si="96"/>
        <v>3.3265318650215203E-3</v>
      </c>
      <c r="AD162" s="139">
        <f t="shared" si="107"/>
        <v>-2.4122562560070837E-2</v>
      </c>
      <c r="AE162" s="139">
        <f t="shared" si="97"/>
        <v>1.1637960489290626E-4</v>
      </c>
      <c r="AF162">
        <f t="shared" si="108"/>
        <v>3.3265318650215203E-3</v>
      </c>
      <c r="AG162" s="165"/>
      <c r="AH162">
        <f t="shared" si="98"/>
        <v>2.7449094425092382E-2</v>
      </c>
      <c r="AI162">
        <f t="shared" si="99"/>
        <v>0.74559140957146541</v>
      </c>
      <c r="AJ162">
        <f t="shared" si="100"/>
        <v>-0.22563748934197367</v>
      </c>
      <c r="AK162">
        <f t="shared" si="101"/>
        <v>0.33605226519660458</v>
      </c>
      <c r="AL162">
        <f t="shared" si="102"/>
        <v>-0.92279804348084205</v>
      </c>
      <c r="AM162">
        <f t="shared" si="103"/>
        <v>-0.49719241773952139</v>
      </c>
      <c r="AN162" s="139">
        <f t="shared" si="104"/>
        <v>4.9591209672894738</v>
      </c>
      <c r="AO162" s="139">
        <f t="shared" si="104"/>
        <v>4.9591208736924317</v>
      </c>
      <c r="AP162" s="139">
        <f t="shared" si="104"/>
        <v>4.9591217828996665</v>
      </c>
      <c r="AQ162" s="139">
        <f t="shared" si="104"/>
        <v>4.9591129506676186</v>
      </c>
      <c r="AR162" s="139">
        <f t="shared" si="104"/>
        <v>4.9591987357390783</v>
      </c>
      <c r="AS162" s="139">
        <f t="shared" si="104"/>
        <v>4.9583642885429082</v>
      </c>
      <c r="AT162" s="139">
        <f t="shared" si="104"/>
        <v>4.966367133645873</v>
      </c>
      <c r="AU162" s="139">
        <f t="shared" si="105"/>
        <v>4.5503942681269631</v>
      </c>
    </row>
    <row r="163" spans="1:48" ht="12.95" customHeight="1" x14ac:dyDescent="0.2">
      <c r="A163" s="125" t="s">
        <v>781</v>
      </c>
      <c r="B163" s="71" t="s">
        <v>236</v>
      </c>
      <c r="C163" s="125">
        <v>25621.128000000001</v>
      </c>
      <c r="D163" s="125" t="s">
        <v>370</v>
      </c>
      <c r="E163">
        <f t="shared" si="84"/>
        <v>-5245.8469177562938</v>
      </c>
      <c r="F163">
        <f t="shared" si="106"/>
        <v>-5246</v>
      </c>
      <c r="G163">
        <f t="shared" si="85"/>
        <v>0.50603240000054939</v>
      </c>
      <c r="H163">
        <f t="shared" si="109"/>
        <v>0.50603240000054939</v>
      </c>
      <c r="O163">
        <f t="shared" ca="1" si="87"/>
        <v>-0.78621727219935689</v>
      </c>
      <c r="P163" s="14">
        <f t="shared" si="88"/>
        <v>0.50380341017802177</v>
      </c>
      <c r="Q163" s="13">
        <f t="shared" si="89"/>
        <v>10602.628000000001</v>
      </c>
      <c r="R163">
        <f t="shared" si="90"/>
        <v>4.9683956289316934E-6</v>
      </c>
      <c r="S163" s="5">
        <f t="shared" si="110"/>
        <v>0.2</v>
      </c>
      <c r="T163">
        <f t="shared" si="92"/>
        <v>9.9367912578633869E-7</v>
      </c>
      <c r="Z163">
        <f t="shared" si="93"/>
        <v>-5246</v>
      </c>
      <c r="AA163" s="139">
        <f t="shared" si="94"/>
        <v>0.52734958649700248</v>
      </c>
      <c r="AB163" s="139">
        <f t="shared" si="95"/>
        <v>0.48248622368156874</v>
      </c>
      <c r="AC163" s="139">
        <f t="shared" si="96"/>
        <v>2.2289898225276161E-3</v>
      </c>
      <c r="AD163" s="139">
        <f t="shared" si="107"/>
        <v>-2.1317186496453089E-2</v>
      </c>
      <c r="AE163" s="139">
        <f t="shared" si="97"/>
        <v>9.0884488024912385E-5</v>
      </c>
      <c r="AF163">
        <f t="shared" si="108"/>
        <v>2.2289898225276161E-3</v>
      </c>
      <c r="AG163" s="165"/>
      <c r="AH163">
        <f t="shared" si="98"/>
        <v>2.3546176318980674E-2</v>
      </c>
      <c r="AI163">
        <f t="shared" si="99"/>
        <v>0.74017898849955643</v>
      </c>
      <c r="AJ163">
        <f t="shared" si="100"/>
        <v>-0.24139524924066083</v>
      </c>
      <c r="AK163">
        <f t="shared" si="101"/>
        <v>0.33188536847907174</v>
      </c>
      <c r="AL163">
        <f t="shared" si="102"/>
        <v>-0.90659203159890489</v>
      </c>
      <c r="AM163">
        <f t="shared" si="103"/>
        <v>-0.48712667837367557</v>
      </c>
      <c r="AN163" s="139">
        <f t="shared" si="104"/>
        <v>4.9789037200975272</v>
      </c>
      <c r="AO163" s="139">
        <f t="shared" si="104"/>
        <v>4.9789035151935819</v>
      </c>
      <c r="AP163" s="139">
        <f t="shared" si="104"/>
        <v>4.97890536102895</v>
      </c>
      <c r="AQ163" s="139">
        <f t="shared" si="104"/>
        <v>4.978888732747623</v>
      </c>
      <c r="AR163" s="139">
        <f t="shared" si="104"/>
        <v>4.9790384927659428</v>
      </c>
      <c r="AS163" s="139">
        <f t="shared" si="104"/>
        <v>4.9776867271353815</v>
      </c>
      <c r="AT163" s="139">
        <f t="shared" si="104"/>
        <v>4.9896550865270637</v>
      </c>
      <c r="AU163" s="139">
        <f t="shared" si="105"/>
        <v>4.5722933558366607</v>
      </c>
    </row>
    <row r="164" spans="1:48" ht="12.95" customHeight="1" x14ac:dyDescent="0.2">
      <c r="A164" s="125" t="s">
        <v>781</v>
      </c>
      <c r="B164" s="71" t="s">
        <v>236</v>
      </c>
      <c r="C164" s="125">
        <v>25832.667000000001</v>
      </c>
      <c r="D164" s="125" t="s">
        <v>370</v>
      </c>
      <c r="E164">
        <f t="shared" si="84"/>
        <v>-5181.8532589485958</v>
      </c>
      <c r="F164">
        <f t="shared" si="106"/>
        <v>-5182</v>
      </c>
      <c r="G164">
        <f t="shared" si="85"/>
        <v>0.48507080000126734</v>
      </c>
      <c r="H164">
        <f t="shared" si="109"/>
        <v>0.48507080000126734</v>
      </c>
      <c r="O164">
        <f t="shared" ca="1" si="87"/>
        <v>-0.77799257454837012</v>
      </c>
      <c r="P164" s="14">
        <f t="shared" si="88"/>
        <v>0.49756425627731937</v>
      </c>
      <c r="Q164" s="13">
        <f t="shared" si="89"/>
        <v>10814.167000000001</v>
      </c>
      <c r="R164">
        <f t="shared" si="90"/>
        <v>1.5608644972162381E-4</v>
      </c>
      <c r="S164" s="5">
        <f t="shared" si="110"/>
        <v>0.2</v>
      </c>
      <c r="T164">
        <f t="shared" si="92"/>
        <v>3.1217289944324764E-5</v>
      </c>
      <c r="Z164">
        <f t="shared" si="93"/>
        <v>-5182</v>
      </c>
      <c r="AA164" s="139">
        <f t="shared" si="94"/>
        <v>0.51519985024390458</v>
      </c>
      <c r="AB164" s="139">
        <f t="shared" si="95"/>
        <v>0.46743520603468208</v>
      </c>
      <c r="AC164" s="139">
        <f t="shared" si="96"/>
        <v>-1.2493456276052028E-2</v>
      </c>
      <c r="AD164" s="139">
        <f t="shared" si="107"/>
        <v>-3.0129050242637234E-2</v>
      </c>
      <c r="AE164" s="139">
        <f t="shared" si="97"/>
        <v>1.8155193370467178E-4</v>
      </c>
      <c r="AF164">
        <f t="shared" si="108"/>
        <v>-1.2493456276052028E-2</v>
      </c>
      <c r="AG164" s="165"/>
      <c r="AH164">
        <f t="shared" si="98"/>
        <v>1.7635593966585247E-2</v>
      </c>
      <c r="AI164">
        <f t="shared" si="99"/>
        <v>0.73220758497008553</v>
      </c>
      <c r="AJ164">
        <f t="shared" si="100"/>
        <v>-0.26485589850656083</v>
      </c>
      <c r="AK164">
        <f t="shared" si="101"/>
        <v>0.32548744719274342</v>
      </c>
      <c r="AL164">
        <f t="shared" si="102"/>
        <v>-0.882340913635697</v>
      </c>
      <c r="AM164">
        <f t="shared" si="103"/>
        <v>-0.47221118646565546</v>
      </c>
      <c r="AN164" s="139">
        <f t="shared" si="104"/>
        <v>5.0087767207572247</v>
      </c>
      <c r="AO164" s="139">
        <f t="shared" si="104"/>
        <v>5.0087762016402646</v>
      </c>
      <c r="AP164" s="139">
        <f t="shared" si="104"/>
        <v>5.0087804185216669</v>
      </c>
      <c r="AQ164" s="139">
        <f t="shared" si="104"/>
        <v>5.0087461623428773</v>
      </c>
      <c r="AR164" s="139">
        <f t="shared" si="104"/>
        <v>5.0090243341022127</v>
      </c>
      <c r="AS164" s="139">
        <f t="shared" si="104"/>
        <v>5.0067581099926501</v>
      </c>
      <c r="AT164" s="139">
        <f t="shared" si="104"/>
        <v>5.0247564340847815</v>
      </c>
      <c r="AU164" s="139">
        <f t="shared" si="105"/>
        <v>4.6056633942514367</v>
      </c>
    </row>
    <row r="165" spans="1:48" ht="12.95" customHeight="1" x14ac:dyDescent="0.2">
      <c r="A165" s="125" t="s">
        <v>781</v>
      </c>
      <c r="B165" s="71" t="s">
        <v>236</v>
      </c>
      <c r="C165" s="125">
        <v>25839.278999999999</v>
      </c>
      <c r="D165" s="125" t="s">
        <v>370</v>
      </c>
      <c r="E165">
        <f t="shared" si="84"/>
        <v>-5179.8530316995484</v>
      </c>
      <c r="F165">
        <f t="shared" si="106"/>
        <v>-5180</v>
      </c>
      <c r="G165">
        <f t="shared" si="85"/>
        <v>0.4858219999987341</v>
      </c>
      <c r="H165">
        <f t="shared" si="109"/>
        <v>0.4858219999987341</v>
      </c>
      <c r="O165">
        <f t="shared" ca="1" si="87"/>
        <v>-0.77773555274677686</v>
      </c>
      <c r="P165" s="14">
        <f t="shared" si="88"/>
        <v>0.49737025561631554</v>
      </c>
      <c r="Q165" s="13">
        <f t="shared" si="89"/>
        <v>10820.778999999999</v>
      </c>
      <c r="R165">
        <f t="shared" si="90"/>
        <v>1.3336220780900122E-4</v>
      </c>
      <c r="S165" s="5">
        <f t="shared" si="110"/>
        <v>0.2</v>
      </c>
      <c r="T165">
        <f t="shared" si="92"/>
        <v>2.6672441561800245E-5</v>
      </c>
      <c r="Z165">
        <f t="shared" si="93"/>
        <v>-5180</v>
      </c>
      <c r="AA165" s="139">
        <f t="shared" si="94"/>
        <v>0.51482188809463869</v>
      </c>
      <c r="AB165" s="139">
        <f t="shared" si="95"/>
        <v>0.468370367520411</v>
      </c>
      <c r="AC165" s="139">
        <f t="shared" si="96"/>
        <v>-1.1548255617581438E-2</v>
      </c>
      <c r="AD165" s="139">
        <f t="shared" si="107"/>
        <v>-2.8999888095904591E-2</v>
      </c>
      <c r="AE165" s="139">
        <f t="shared" si="97"/>
        <v>1.6819870191499777E-4</v>
      </c>
      <c r="AF165">
        <f t="shared" si="108"/>
        <v>-1.1548255617581438E-2</v>
      </c>
      <c r="AG165" s="165"/>
      <c r="AH165">
        <f t="shared" si="98"/>
        <v>1.7451632478323112E-2</v>
      </c>
      <c r="AI165">
        <f t="shared" si="99"/>
        <v>0.73196371947505234</v>
      </c>
      <c r="AJ165">
        <f t="shared" si="100"/>
        <v>-0.26557852202123033</v>
      </c>
      <c r="AK165">
        <f t="shared" si="101"/>
        <v>0.32528665535179035</v>
      </c>
      <c r="AL165">
        <f t="shared" si="102"/>
        <v>-0.8815914508569388</v>
      </c>
      <c r="AM165">
        <f t="shared" si="103"/>
        <v>-0.47175297725500404</v>
      </c>
      <c r="AN165" s="139">
        <f t="shared" ref="AN165:AT180" si="111">$AU165+$AB$7*SIN(AO165)</f>
        <v>5.0097050782589916</v>
      </c>
      <c r="AO165" s="139">
        <f t="shared" si="111"/>
        <v>5.009704545639508</v>
      </c>
      <c r="AP165" s="139">
        <f t="shared" si="111"/>
        <v>5.0097088590929966</v>
      </c>
      <c r="AQ165" s="139">
        <f t="shared" si="111"/>
        <v>5.0096739245640398</v>
      </c>
      <c r="AR165" s="139">
        <f t="shared" si="111"/>
        <v>5.0099567438473978</v>
      </c>
      <c r="AS165" s="139">
        <f t="shared" si="111"/>
        <v>5.0076595754399964</v>
      </c>
      <c r="AT165" s="139">
        <f t="shared" si="111"/>
        <v>5.0258458407262889</v>
      </c>
      <c r="AU165" s="139">
        <f t="shared" si="105"/>
        <v>4.6067062079518983</v>
      </c>
    </row>
    <row r="166" spans="1:48" ht="12.95" customHeight="1" x14ac:dyDescent="0.2">
      <c r="A166" s="125" t="s">
        <v>781</v>
      </c>
      <c r="B166" s="71" t="s">
        <v>236</v>
      </c>
      <c r="C166" s="125">
        <v>25852.511999999999</v>
      </c>
      <c r="D166" s="125" t="s">
        <v>370</v>
      </c>
      <c r="E166">
        <f t="shared" si="84"/>
        <v>-5175.8498545690791</v>
      </c>
      <c r="F166">
        <f t="shared" si="106"/>
        <v>-5176</v>
      </c>
      <c r="G166">
        <f t="shared" si="85"/>
        <v>0.49632439999913913</v>
      </c>
      <c r="H166">
        <f t="shared" si="109"/>
        <v>0.49632439999913913</v>
      </c>
      <c r="O166">
        <f t="shared" ca="1" si="87"/>
        <v>-0.77722150914359012</v>
      </c>
      <c r="P166" s="14">
        <f t="shared" si="88"/>
        <v>0.49698243118492469</v>
      </c>
      <c r="Q166" s="13">
        <f t="shared" si="89"/>
        <v>10834.011999999999</v>
      </c>
      <c r="R166">
        <f t="shared" si="90"/>
        <v>4.3300504146634621E-7</v>
      </c>
      <c r="S166" s="5">
        <f t="shared" si="110"/>
        <v>0.2</v>
      </c>
      <c r="T166">
        <f t="shared" si="92"/>
        <v>8.6601008293269248E-8</v>
      </c>
      <c r="Z166">
        <f t="shared" si="93"/>
        <v>-5176</v>
      </c>
      <c r="AA166" s="139">
        <f t="shared" si="94"/>
        <v>0.51406627938022631</v>
      </c>
      <c r="AB166" s="139">
        <f t="shared" si="95"/>
        <v>0.47924055180383751</v>
      </c>
      <c r="AC166" s="139">
        <f t="shared" si="96"/>
        <v>-6.5803118578555697E-4</v>
      </c>
      <c r="AD166" s="139">
        <f t="shared" si="107"/>
        <v>-1.7741879381087178E-2</v>
      </c>
      <c r="AE166" s="139">
        <f t="shared" si="97"/>
        <v>6.2954856794609267E-5</v>
      </c>
      <c r="AF166">
        <f t="shared" si="108"/>
        <v>-6.5803118578555697E-4</v>
      </c>
      <c r="AG166" s="165"/>
      <c r="AH166">
        <f t="shared" si="98"/>
        <v>1.70838481953016E-2</v>
      </c>
      <c r="AI166">
        <f t="shared" si="99"/>
        <v>0.73147692625346772</v>
      </c>
      <c r="AJ166">
        <f t="shared" si="100"/>
        <v>-0.26702187961843565</v>
      </c>
      <c r="AK166">
        <f t="shared" si="101"/>
        <v>0.32488492530943514</v>
      </c>
      <c r="AL166">
        <f t="shared" si="102"/>
        <v>-0.8800940211165359</v>
      </c>
      <c r="AM166">
        <f t="shared" si="103"/>
        <v>-0.47083795825937763</v>
      </c>
      <c r="AN166" s="139">
        <f t="shared" si="111"/>
        <v>5.0115608666300986</v>
      </c>
      <c r="AO166" s="139">
        <f t="shared" si="111"/>
        <v>5.0115603062196543</v>
      </c>
      <c r="AP166" s="139">
        <f t="shared" si="111"/>
        <v>5.011564817423519</v>
      </c>
      <c r="AQ166" s="139">
        <f t="shared" si="111"/>
        <v>5.0115285011666169</v>
      </c>
      <c r="AR166" s="139">
        <f t="shared" si="111"/>
        <v>5.0118207343726322</v>
      </c>
      <c r="AS166" s="139">
        <f t="shared" si="111"/>
        <v>5.0094612578559889</v>
      </c>
      <c r="AT166" s="139">
        <f t="shared" si="111"/>
        <v>5.0280232865659791</v>
      </c>
      <c r="AU166" s="139">
        <f t="shared" si="105"/>
        <v>4.6087918353528217</v>
      </c>
    </row>
    <row r="167" spans="1:48" ht="12.95" customHeight="1" x14ac:dyDescent="0.2">
      <c r="A167" s="125" t="s">
        <v>781</v>
      </c>
      <c r="B167" s="71" t="s">
        <v>236</v>
      </c>
      <c r="C167" s="125">
        <v>25859.083999999999</v>
      </c>
      <c r="D167" s="125" t="s">
        <v>370</v>
      </c>
      <c r="E167">
        <f t="shared" si="84"/>
        <v>-5173.8617279083492</v>
      </c>
      <c r="F167">
        <f t="shared" si="106"/>
        <v>-5174</v>
      </c>
      <c r="G167">
        <f t="shared" si="85"/>
        <v>0.45707559999937075</v>
      </c>
      <c r="H167">
        <f t="shared" si="109"/>
        <v>0.45707559999937075</v>
      </c>
      <c r="O167">
        <f t="shared" ca="1" si="87"/>
        <v>-0.77696448734199686</v>
      </c>
      <c r="P167" s="14">
        <f t="shared" si="88"/>
        <v>0.49678860741453768</v>
      </c>
      <c r="Q167" s="13">
        <f t="shared" si="89"/>
        <v>10840.583999999999</v>
      </c>
      <c r="R167">
        <f t="shared" si="90"/>
        <v>1.577122957957103E-3</v>
      </c>
      <c r="S167" s="5">
        <f t="shared" si="110"/>
        <v>0.2</v>
      </c>
      <c r="T167">
        <f t="shared" si="92"/>
        <v>3.1542459159142062E-4</v>
      </c>
      <c r="Z167">
        <f t="shared" si="93"/>
        <v>-5174</v>
      </c>
      <c r="AA167" s="139">
        <f t="shared" si="94"/>
        <v>0.51368863300418544</v>
      </c>
      <c r="AB167" s="139">
        <f t="shared" si="95"/>
        <v>0.44017557440972299</v>
      </c>
      <c r="AC167" s="139">
        <f t="shared" si="96"/>
        <v>-3.9713007415166923E-2</v>
      </c>
      <c r="AD167" s="139">
        <f t="shared" si="107"/>
        <v>-5.6613033004814683E-2</v>
      </c>
      <c r="AE167" s="139">
        <f t="shared" si="97"/>
        <v>6.4100710120084737E-4</v>
      </c>
      <c r="AF167">
        <f t="shared" si="108"/>
        <v>-3.9713007415166923E-2</v>
      </c>
      <c r="AG167" s="165"/>
      <c r="AH167">
        <f t="shared" si="98"/>
        <v>1.690002558964775E-2</v>
      </c>
      <c r="AI167">
        <f t="shared" si="99"/>
        <v>0.73123399767595787</v>
      </c>
      <c r="AJ167">
        <f t="shared" si="100"/>
        <v>-0.26774261504011576</v>
      </c>
      <c r="AK167">
        <f t="shared" si="101"/>
        <v>0.32468398762851841</v>
      </c>
      <c r="AL167">
        <f t="shared" si="102"/>
        <v>-0.87934605254431675</v>
      </c>
      <c r="AM167">
        <f t="shared" si="103"/>
        <v>-0.47038114641850781</v>
      </c>
      <c r="AN167" s="139">
        <f t="shared" si="111"/>
        <v>5.0124882982927552</v>
      </c>
      <c r="AO167" s="139">
        <f t="shared" si="111"/>
        <v>5.0124877235867196</v>
      </c>
      <c r="AP167" s="139">
        <f t="shared" si="111"/>
        <v>5.0124923359997684</v>
      </c>
      <c r="AQ167" s="139">
        <f t="shared" si="111"/>
        <v>5.012455316259504</v>
      </c>
      <c r="AR167" s="139">
        <f t="shared" si="111"/>
        <v>5.0127523160484024</v>
      </c>
      <c r="AS167" s="139">
        <f t="shared" si="111"/>
        <v>5.0103614763677369</v>
      </c>
      <c r="AT167" s="139">
        <f t="shared" si="111"/>
        <v>5.0291113256643136</v>
      </c>
      <c r="AU167" s="139">
        <f t="shared" si="105"/>
        <v>4.6098346490532833</v>
      </c>
    </row>
    <row r="168" spans="1:48" ht="12.95" customHeight="1" x14ac:dyDescent="0.2">
      <c r="A168" s="125" t="s">
        <v>781</v>
      </c>
      <c r="B168" s="71" t="s">
        <v>236</v>
      </c>
      <c r="C168" s="125">
        <v>25882.239000000001</v>
      </c>
      <c r="D168" s="125" t="s">
        <v>370</v>
      </c>
      <c r="E168">
        <f t="shared" si="84"/>
        <v>-5166.856999845475</v>
      </c>
      <c r="F168">
        <f t="shared" si="106"/>
        <v>-5167</v>
      </c>
      <c r="G168">
        <f t="shared" si="85"/>
        <v>0.47270480000224779</v>
      </c>
      <c r="H168">
        <f t="shared" si="109"/>
        <v>0.47270480000224779</v>
      </c>
      <c r="O168">
        <f t="shared" ca="1" si="87"/>
        <v>-0.77606491103642017</v>
      </c>
      <c r="P168" s="14">
        <f t="shared" si="88"/>
        <v>0.49611068855605267</v>
      </c>
      <c r="Q168" s="13">
        <f t="shared" si="89"/>
        <v>10863.739000000001</v>
      </c>
      <c r="R168">
        <f t="shared" si="90"/>
        <v>5.4783561899313419E-4</v>
      </c>
      <c r="S168" s="5">
        <f t="shared" si="110"/>
        <v>0.2</v>
      </c>
      <c r="T168">
        <f t="shared" si="92"/>
        <v>1.0956712379862684E-4</v>
      </c>
      <c r="Z168">
        <f t="shared" si="93"/>
        <v>-5167</v>
      </c>
      <c r="AA168" s="139">
        <f t="shared" si="94"/>
        <v>0.51236770169519241</v>
      </c>
      <c r="AB168" s="139">
        <f t="shared" si="95"/>
        <v>0.456447786863108</v>
      </c>
      <c r="AC168" s="139">
        <f t="shared" si="96"/>
        <v>-2.3405888553804877E-2</v>
      </c>
      <c r="AD168" s="139">
        <f t="shared" si="107"/>
        <v>-3.9662901692944619E-2</v>
      </c>
      <c r="AE168" s="139">
        <f t="shared" si="97"/>
        <v>3.1462915414083782E-4</v>
      </c>
      <c r="AF168">
        <f t="shared" si="108"/>
        <v>-2.3405888553804877E-2</v>
      </c>
      <c r="AG168" s="165"/>
      <c r="AH168">
        <f t="shared" si="98"/>
        <v>1.6257013139139791E-2</v>
      </c>
      <c r="AI168">
        <f t="shared" si="99"/>
        <v>0.73038619759223633</v>
      </c>
      <c r="AJ168">
        <f t="shared" si="100"/>
        <v>-0.27026024769278328</v>
      </c>
      <c r="AK168">
        <f t="shared" si="101"/>
        <v>0.32398032869115717</v>
      </c>
      <c r="AL168">
        <f t="shared" si="102"/>
        <v>-0.87673206691370342</v>
      </c>
      <c r="AM168">
        <f t="shared" si="103"/>
        <v>-0.46878595022815311</v>
      </c>
      <c r="AN168" s="139">
        <f t="shared" si="111"/>
        <v>5.0157318876178412</v>
      </c>
      <c r="AO168" s="139">
        <f t="shared" si="111"/>
        <v>5.0157312607146594</v>
      </c>
      <c r="AP168" s="139">
        <f t="shared" si="111"/>
        <v>5.0157362398789829</v>
      </c>
      <c r="AQ168" s="139">
        <f t="shared" si="111"/>
        <v>5.0156966907950649</v>
      </c>
      <c r="AR168" s="139">
        <f t="shared" si="111"/>
        <v>5.0160106881826705</v>
      </c>
      <c r="AS168" s="139">
        <f t="shared" si="111"/>
        <v>5.013508985165239</v>
      </c>
      <c r="AT168" s="139">
        <f t="shared" si="111"/>
        <v>5.0329158716095783</v>
      </c>
      <c r="AU168" s="139">
        <f t="shared" si="105"/>
        <v>4.6134844970049</v>
      </c>
    </row>
    <row r="169" spans="1:48" ht="12.95" customHeight="1" x14ac:dyDescent="0.2">
      <c r="A169" s="125" t="s">
        <v>781</v>
      </c>
      <c r="B169" s="71" t="s">
        <v>236</v>
      </c>
      <c r="C169" s="125">
        <v>26216.101999999999</v>
      </c>
      <c r="D169" s="125" t="s">
        <v>370</v>
      </c>
      <c r="E169">
        <f t="shared" si="84"/>
        <v>-5065.8585319009626</v>
      </c>
      <c r="F169">
        <f t="shared" si="106"/>
        <v>-5066</v>
      </c>
      <c r="G169">
        <f t="shared" si="85"/>
        <v>0.46764039999834495</v>
      </c>
      <c r="H169">
        <f t="shared" si="109"/>
        <v>0.46764039999834495</v>
      </c>
      <c r="O169">
        <f t="shared" ca="1" si="87"/>
        <v>-0.7630853100559567</v>
      </c>
      <c r="P169" s="14">
        <f t="shared" si="88"/>
        <v>0.48640968466901713</v>
      </c>
      <c r="Q169" s="13">
        <f t="shared" si="89"/>
        <v>11197.601999999999</v>
      </c>
      <c r="R169">
        <f t="shared" si="90"/>
        <v>3.5228604704872976E-4</v>
      </c>
      <c r="S169" s="5">
        <f t="shared" si="110"/>
        <v>0.2</v>
      </c>
      <c r="T169">
        <f t="shared" si="92"/>
        <v>7.0457209409745952E-5</v>
      </c>
      <c r="Z169">
        <f t="shared" si="93"/>
        <v>-5066</v>
      </c>
      <c r="AA169" s="139">
        <f t="shared" si="94"/>
        <v>0.49345470744048009</v>
      </c>
      <c r="AB169" s="139">
        <f t="shared" si="95"/>
        <v>0.46059537722688199</v>
      </c>
      <c r="AC169" s="139">
        <f t="shared" si="96"/>
        <v>-1.8769284670672182E-2</v>
      </c>
      <c r="AD169" s="139">
        <f t="shared" si="107"/>
        <v>-2.5814307442135143E-2</v>
      </c>
      <c r="AE169" s="139">
        <f t="shared" si="97"/>
        <v>1.3327569374341477E-4</v>
      </c>
      <c r="AF169">
        <f t="shared" si="108"/>
        <v>-1.8769284670672182E-2</v>
      </c>
      <c r="AG169" s="165"/>
      <c r="AH169">
        <f t="shared" si="98"/>
        <v>7.0450227714629705E-3</v>
      </c>
      <c r="AI169">
        <f t="shared" si="99"/>
        <v>0.71856748762201816</v>
      </c>
      <c r="AJ169">
        <f t="shared" si="100"/>
        <v>-0.30574702871777881</v>
      </c>
      <c r="AK169">
        <f t="shared" si="101"/>
        <v>0.31376838082289293</v>
      </c>
      <c r="AL169">
        <f t="shared" si="102"/>
        <v>-0.83967246303656395</v>
      </c>
      <c r="AM169">
        <f t="shared" si="103"/>
        <v>-0.44637613230235496</v>
      </c>
      <c r="AN169" s="139">
        <f t="shared" si="111"/>
        <v>5.0621226884853945</v>
      </c>
      <c r="AO169" s="139">
        <f t="shared" si="111"/>
        <v>5.0621208328064906</v>
      </c>
      <c r="AP169" s="139">
        <f t="shared" si="111"/>
        <v>5.0621336815628561</v>
      </c>
      <c r="AQ169" s="139">
        <f t="shared" si="111"/>
        <v>5.0620447072417596</v>
      </c>
      <c r="AR169" s="139">
        <f t="shared" si="111"/>
        <v>5.0626603868780737</v>
      </c>
      <c r="AS169" s="139">
        <f t="shared" si="111"/>
        <v>5.0583785252882461</v>
      </c>
      <c r="AT169" s="139">
        <f t="shared" si="111"/>
        <v>5.0871872480921052</v>
      </c>
      <c r="AU169" s="139">
        <f t="shared" si="105"/>
        <v>4.6661465888782185</v>
      </c>
      <c r="AV169" s="139"/>
    </row>
    <row r="170" spans="1:48" ht="12.95" customHeight="1" x14ac:dyDescent="0.2">
      <c r="A170" s="125" t="s">
        <v>781</v>
      </c>
      <c r="B170" s="71" t="s">
        <v>236</v>
      </c>
      <c r="C170" s="125">
        <v>26404.51</v>
      </c>
      <c r="D170" s="125" t="s">
        <v>370</v>
      </c>
      <c r="E170">
        <f t="shared" si="84"/>
        <v>-5008.8623408031481</v>
      </c>
      <c r="F170">
        <f t="shared" si="106"/>
        <v>-5009</v>
      </c>
      <c r="G170">
        <f t="shared" si="85"/>
        <v>0.45504959999743733</v>
      </c>
      <c r="H170">
        <f t="shared" si="109"/>
        <v>0.45504959999743733</v>
      </c>
      <c r="O170">
        <f t="shared" ca="1" si="87"/>
        <v>-0.75576018871054673</v>
      </c>
      <c r="P170" s="14">
        <f t="shared" si="88"/>
        <v>0.48100123889716484</v>
      </c>
      <c r="Q170" s="13">
        <f t="shared" si="89"/>
        <v>11386.009999999998</v>
      </c>
      <c r="R170">
        <f t="shared" si="90"/>
        <v>6.7348756158185032E-4</v>
      </c>
      <c r="S170" s="5">
        <f t="shared" si="110"/>
        <v>0.2</v>
      </c>
      <c r="T170">
        <f t="shared" si="92"/>
        <v>1.3469751231637007E-4</v>
      </c>
      <c r="Z170">
        <f t="shared" si="93"/>
        <v>-5009</v>
      </c>
      <c r="AA170" s="139">
        <f t="shared" si="94"/>
        <v>0.48290439106892546</v>
      </c>
      <c r="AB170" s="139">
        <f t="shared" si="95"/>
        <v>0.4531464478256767</v>
      </c>
      <c r="AC170" s="139">
        <f t="shared" si="96"/>
        <v>-2.5951638899727514E-2</v>
      </c>
      <c r="AD170" s="139">
        <f t="shared" si="107"/>
        <v>-2.7854791071488139E-2</v>
      </c>
      <c r="AE170" s="139">
        <f t="shared" si="97"/>
        <v>1.5517787712725109E-4</v>
      </c>
      <c r="AF170">
        <f t="shared" si="108"/>
        <v>-2.5951638899727514E-2</v>
      </c>
      <c r="AG170" s="165"/>
      <c r="AH170">
        <f t="shared" si="98"/>
        <v>1.9031521717606231E-3</v>
      </c>
      <c r="AI170">
        <f t="shared" si="99"/>
        <v>0.71222681298604851</v>
      </c>
      <c r="AJ170">
        <f t="shared" si="100"/>
        <v>-0.32510148617500173</v>
      </c>
      <c r="AK170">
        <f t="shared" si="101"/>
        <v>0.30796338851142058</v>
      </c>
      <c r="AL170">
        <f t="shared" si="102"/>
        <v>-0.81927635289251055</v>
      </c>
      <c r="AM170">
        <f t="shared" si="103"/>
        <v>-0.43420109864639594</v>
      </c>
      <c r="AN170" s="139">
        <f t="shared" si="111"/>
        <v>5.0879771824392881</v>
      </c>
      <c r="AO170" s="139">
        <f t="shared" si="111"/>
        <v>5.0879740964073203</v>
      </c>
      <c r="AP170" s="139">
        <f t="shared" si="111"/>
        <v>5.0879940559931871</v>
      </c>
      <c r="AQ170" s="139">
        <f t="shared" si="111"/>
        <v>5.0878649451415603</v>
      </c>
      <c r="AR170" s="139">
        <f t="shared" si="111"/>
        <v>5.088699367061249</v>
      </c>
      <c r="AS170" s="139">
        <f t="shared" si="111"/>
        <v>5.0832750743167114</v>
      </c>
      <c r="AT170" s="139">
        <f t="shared" si="111"/>
        <v>5.1173004793017043</v>
      </c>
      <c r="AU170" s="139">
        <f t="shared" si="105"/>
        <v>4.6958667793413786</v>
      </c>
    </row>
    <row r="171" spans="1:48" ht="12.95" customHeight="1" x14ac:dyDescent="0.2">
      <c r="A171" s="125" t="s">
        <v>781</v>
      </c>
      <c r="B171" s="71" t="s">
        <v>236</v>
      </c>
      <c r="C171" s="125">
        <v>26632.594000000001</v>
      </c>
      <c r="D171" s="125" t="s">
        <v>370</v>
      </c>
      <c r="E171">
        <f t="shared" si="84"/>
        <v>-4939.8635761522082</v>
      </c>
      <c r="F171">
        <f t="shared" si="106"/>
        <v>-4940</v>
      </c>
      <c r="G171">
        <f t="shared" si="85"/>
        <v>0.45096600000033504</v>
      </c>
      <c r="H171">
        <f t="shared" si="109"/>
        <v>0.45096600000033504</v>
      </c>
      <c r="O171">
        <f t="shared" ca="1" si="87"/>
        <v>-0.74689293655557665</v>
      </c>
      <c r="P171" s="14">
        <f t="shared" si="88"/>
        <v>0.47451825158879674</v>
      </c>
      <c r="Q171" s="13">
        <f t="shared" si="89"/>
        <v>11614.094000000001</v>
      </c>
      <c r="R171">
        <f t="shared" si="90"/>
        <v>5.5470855488619635E-4</v>
      </c>
      <c r="S171" s="5">
        <f t="shared" si="110"/>
        <v>0.2</v>
      </c>
      <c r="T171">
        <f t="shared" si="92"/>
        <v>1.1094171097723927E-4</v>
      </c>
      <c r="Z171">
        <f t="shared" si="93"/>
        <v>-4940</v>
      </c>
      <c r="AA171" s="139">
        <f t="shared" si="94"/>
        <v>0.47025536030843068</v>
      </c>
      <c r="AB171" s="139">
        <f t="shared" si="95"/>
        <v>0.4552288912807011</v>
      </c>
      <c r="AC171" s="139">
        <f t="shared" si="96"/>
        <v>-2.3552251588461692E-2</v>
      </c>
      <c r="AD171" s="139">
        <f t="shared" si="107"/>
        <v>-1.9289360308095638E-2</v>
      </c>
      <c r="AE171" s="139">
        <f t="shared" si="97"/>
        <v>7.4415884219107098E-5</v>
      </c>
      <c r="AF171">
        <f t="shared" si="108"/>
        <v>-2.3552251588461692E-2</v>
      </c>
      <c r="AG171" s="165"/>
      <c r="AH171">
        <f t="shared" si="98"/>
        <v>-4.2628912803660346E-3</v>
      </c>
      <c r="AI171">
        <f t="shared" si="99"/>
        <v>0.70485348712925067</v>
      </c>
      <c r="AJ171">
        <f t="shared" si="100"/>
        <v>-0.34790694658606952</v>
      </c>
      <c r="AK171">
        <f t="shared" si="101"/>
        <v>0.30090429004558822</v>
      </c>
      <c r="AL171">
        <f t="shared" si="102"/>
        <v>-0.79505773950146741</v>
      </c>
      <c r="AM171">
        <f t="shared" si="103"/>
        <v>-0.4198833980020229</v>
      </c>
      <c r="AN171" s="139">
        <f t="shared" si="111"/>
        <v>5.118974529634623</v>
      </c>
      <c r="AO171" s="139">
        <f t="shared" si="111"/>
        <v>5.1189692105112572</v>
      </c>
      <c r="AP171" s="139">
        <f t="shared" si="111"/>
        <v>5.1190011200965087</v>
      </c>
      <c r="AQ171" s="139">
        <f t="shared" si="111"/>
        <v>5.118809658036259</v>
      </c>
      <c r="AR171" s="139">
        <f t="shared" si="111"/>
        <v>5.1199571836462194</v>
      </c>
      <c r="AS171" s="139">
        <f t="shared" si="111"/>
        <v>5.1130330657629059</v>
      </c>
      <c r="AT171" s="139">
        <f t="shared" si="111"/>
        <v>5.1532553176362912</v>
      </c>
      <c r="AU171" s="139">
        <f t="shared" si="105"/>
        <v>4.7318438520073087</v>
      </c>
    </row>
    <row r="172" spans="1:48" ht="12.95" customHeight="1" x14ac:dyDescent="0.2">
      <c r="A172" s="125" t="s">
        <v>781</v>
      </c>
      <c r="B172" s="71" t="s">
        <v>236</v>
      </c>
      <c r="C172" s="125">
        <v>26652.411</v>
      </c>
      <c r="D172" s="125" t="s">
        <v>370</v>
      </c>
      <c r="E172">
        <f t="shared" si="84"/>
        <v>-4933.8686421845141</v>
      </c>
      <c r="F172">
        <f t="shared" si="106"/>
        <v>-4934</v>
      </c>
      <c r="G172">
        <f t="shared" si="85"/>
        <v>0.43421959999977844</v>
      </c>
      <c r="H172">
        <f t="shared" si="109"/>
        <v>0.43421959999977844</v>
      </c>
      <c r="O172">
        <f t="shared" ca="1" si="87"/>
        <v>-0.74612187115079665</v>
      </c>
      <c r="P172" s="14">
        <f t="shared" si="88"/>
        <v>0.47395783026104943</v>
      </c>
      <c r="Q172" s="13">
        <f t="shared" si="89"/>
        <v>11633.911</v>
      </c>
      <c r="R172">
        <f t="shared" si="90"/>
        <v>1.5791269442977935E-3</v>
      </c>
      <c r="S172" s="5">
        <f t="shared" si="110"/>
        <v>0.2</v>
      </c>
      <c r="T172">
        <f t="shared" si="92"/>
        <v>3.1582538885955875E-4</v>
      </c>
      <c r="Z172">
        <f t="shared" si="93"/>
        <v>-4934</v>
      </c>
      <c r="AA172" s="139">
        <f t="shared" si="94"/>
        <v>0.46916187368669282</v>
      </c>
      <c r="AB172" s="139">
        <f t="shared" si="95"/>
        <v>0.43901555657413505</v>
      </c>
      <c r="AC172" s="139">
        <f t="shared" si="96"/>
        <v>-3.973823026127099E-2</v>
      </c>
      <c r="AD172" s="139">
        <f t="shared" si="107"/>
        <v>-3.4942273686914382E-2</v>
      </c>
      <c r="AE172" s="139">
        <f t="shared" si="97"/>
        <v>2.4419249808224581E-4</v>
      </c>
      <c r="AF172">
        <f t="shared" si="108"/>
        <v>-3.973823026127099E-2</v>
      </c>
      <c r="AG172" s="165"/>
      <c r="AH172">
        <f t="shared" si="98"/>
        <v>-4.7959565743565819E-3</v>
      </c>
      <c r="AI172">
        <f t="shared" si="99"/>
        <v>0.7042275234031703</v>
      </c>
      <c r="AJ172">
        <f t="shared" si="100"/>
        <v>-0.34985850456295442</v>
      </c>
      <c r="AK172">
        <f t="shared" si="101"/>
        <v>0.30028902396754487</v>
      </c>
      <c r="AL172">
        <f t="shared" si="102"/>
        <v>-0.79297533610380089</v>
      </c>
      <c r="AM172">
        <f t="shared" si="103"/>
        <v>-0.41865916506237394</v>
      </c>
      <c r="AN172" s="139">
        <f t="shared" si="111"/>
        <v>5.1216548459979139</v>
      </c>
      <c r="AO172" s="139">
        <f t="shared" si="111"/>
        <v>5.1216492864585623</v>
      </c>
      <c r="AP172" s="139">
        <f t="shared" si="111"/>
        <v>5.121682432073916</v>
      </c>
      <c r="AQ172" s="139">
        <f t="shared" si="111"/>
        <v>5.1214847825717733</v>
      </c>
      <c r="AR172" s="139">
        <f t="shared" si="111"/>
        <v>5.1226620502120896</v>
      </c>
      <c r="AS172" s="139">
        <f t="shared" si="111"/>
        <v>5.1156019783307407</v>
      </c>
      <c r="AT172" s="139">
        <f t="shared" si="111"/>
        <v>5.1563560447944701</v>
      </c>
      <c r="AU172" s="139">
        <f t="shared" si="105"/>
        <v>4.7349722931086946</v>
      </c>
      <c r="AV172" s="139"/>
    </row>
    <row r="173" spans="1:48" ht="12.95" customHeight="1" x14ac:dyDescent="0.2">
      <c r="A173" s="125" t="s">
        <v>781</v>
      </c>
      <c r="B173" s="71" t="s">
        <v>236</v>
      </c>
      <c r="C173" s="125">
        <v>28017.577000000001</v>
      </c>
      <c r="D173" s="125" t="s">
        <v>370</v>
      </c>
      <c r="E173">
        <f t="shared" si="84"/>
        <v>-4520.8858483740614</v>
      </c>
      <c r="F173">
        <f t="shared" si="106"/>
        <v>-4521</v>
      </c>
      <c r="G173">
        <f t="shared" si="85"/>
        <v>0.37734239999917918</v>
      </c>
      <c r="H173">
        <f t="shared" si="109"/>
        <v>0.37734239999917918</v>
      </c>
      <c r="O173">
        <f t="shared" ca="1" si="87"/>
        <v>-0.69304686912177305</v>
      </c>
      <c r="P173" s="14">
        <f t="shared" si="88"/>
        <v>0.43665759514220048</v>
      </c>
      <c r="Q173" s="13">
        <f t="shared" si="89"/>
        <v>12999.077000000001</v>
      </c>
      <c r="R173">
        <f t="shared" si="90"/>
        <v>3.5182923748546982E-3</v>
      </c>
      <c r="S173" s="5">
        <f t="shared" si="110"/>
        <v>0.2</v>
      </c>
      <c r="T173">
        <f t="shared" si="92"/>
        <v>7.0365847497093966E-4</v>
      </c>
      <c r="Z173">
        <f t="shared" si="93"/>
        <v>-4521</v>
      </c>
      <c r="AA173" s="139">
        <f t="shared" si="94"/>
        <v>0.39648025318970215</v>
      </c>
      <c r="AB173" s="139">
        <f t="shared" si="95"/>
        <v>0.41751974195167751</v>
      </c>
      <c r="AC173" s="139">
        <f t="shared" si="96"/>
        <v>-5.9315195143021304E-2</v>
      </c>
      <c r="AD173" s="139">
        <f t="shared" si="107"/>
        <v>-1.9137853190522969E-2</v>
      </c>
      <c r="AE173" s="139">
        <f t="shared" si="97"/>
        <v>7.325148494840204E-5</v>
      </c>
      <c r="AF173">
        <f t="shared" si="108"/>
        <v>-5.9315195143021304E-2</v>
      </c>
      <c r="AG173" s="165"/>
      <c r="AH173">
        <f t="shared" si="98"/>
        <v>-4.0177341952498342E-2</v>
      </c>
      <c r="AI173">
        <f t="shared" si="99"/>
        <v>0.66641583242872948</v>
      </c>
      <c r="AJ173">
        <f t="shared" si="100"/>
        <v>-0.47305670993279214</v>
      </c>
      <c r="AK173">
        <f t="shared" si="101"/>
        <v>0.25763629203469257</v>
      </c>
      <c r="AL173">
        <f t="shared" si="102"/>
        <v>-0.65763836994009772</v>
      </c>
      <c r="AM173">
        <f t="shared" si="103"/>
        <v>-0.34120604819669326</v>
      </c>
      <c r="AN173" s="139">
        <f t="shared" si="111"/>
        <v>5.3009070287857547</v>
      </c>
      <c r="AO173" s="139">
        <f t="shared" si="111"/>
        <v>5.3008541853804516</v>
      </c>
      <c r="AP173" s="139">
        <f t="shared" si="111"/>
        <v>5.3010800089442256</v>
      </c>
      <c r="AQ173" s="139">
        <f t="shared" si="111"/>
        <v>5.3001144284505939</v>
      </c>
      <c r="AR173" s="139">
        <f t="shared" si="111"/>
        <v>5.3042333460235147</v>
      </c>
      <c r="AS173" s="139">
        <f t="shared" si="111"/>
        <v>5.28648167159142</v>
      </c>
      <c r="AT173" s="139">
        <f t="shared" si="111"/>
        <v>5.3599308359151125</v>
      </c>
      <c r="AU173" s="139">
        <f t="shared" si="105"/>
        <v>4.950313322254047</v>
      </c>
    </row>
    <row r="174" spans="1:48" ht="12.95" customHeight="1" x14ac:dyDescent="0.2">
      <c r="A174" s="125" t="s">
        <v>781</v>
      </c>
      <c r="B174" s="71" t="s">
        <v>236</v>
      </c>
      <c r="C174" s="125">
        <v>28361.351999999999</v>
      </c>
      <c r="D174" s="125" t="s">
        <v>370</v>
      </c>
      <c r="E174">
        <f t="shared" si="84"/>
        <v>-4416.888854644224</v>
      </c>
      <c r="F174">
        <f t="shared" si="106"/>
        <v>-4417</v>
      </c>
      <c r="G174">
        <f t="shared" si="85"/>
        <v>0.36740479999934905</v>
      </c>
      <c r="H174">
        <f t="shared" si="109"/>
        <v>0.36740479999934905</v>
      </c>
      <c r="O174">
        <f t="shared" ca="1" si="87"/>
        <v>-0.67968173543891963</v>
      </c>
      <c r="P174" s="14">
        <f t="shared" si="88"/>
        <v>0.42766109380347617</v>
      </c>
      <c r="Q174" s="13">
        <f t="shared" si="89"/>
        <v>13342.851999999999</v>
      </c>
      <c r="R174">
        <f t="shared" si="90"/>
        <v>3.6308209430092877E-3</v>
      </c>
      <c r="S174" s="5">
        <f t="shared" si="110"/>
        <v>0.2</v>
      </c>
      <c r="T174">
        <f t="shared" si="92"/>
        <v>7.2616418860185761E-4</v>
      </c>
      <c r="Z174">
        <f t="shared" si="93"/>
        <v>-4417</v>
      </c>
      <c r="AA174" s="139">
        <f t="shared" si="94"/>
        <v>0.3790141255831217</v>
      </c>
      <c r="AB174" s="139">
        <f t="shared" si="95"/>
        <v>0.41605176821970352</v>
      </c>
      <c r="AC174" s="139">
        <f t="shared" si="96"/>
        <v>-6.0256293804127115E-2</v>
      </c>
      <c r="AD174" s="139">
        <f t="shared" si="107"/>
        <v>-1.1609325583772645E-2</v>
      </c>
      <c r="AE174" s="139">
        <f t="shared" si="97"/>
        <v>2.6955288102007612E-5</v>
      </c>
      <c r="AF174">
        <f t="shared" si="108"/>
        <v>-6.0256293804127115E-2</v>
      </c>
      <c r="AG174" s="165"/>
      <c r="AH174">
        <f t="shared" si="98"/>
        <v>-4.864696822035447E-2</v>
      </c>
      <c r="AI174">
        <f t="shared" si="99"/>
        <v>0.65836703963869214</v>
      </c>
      <c r="AJ174">
        <f t="shared" si="100"/>
        <v>-0.50092076149559694</v>
      </c>
      <c r="AK174">
        <f t="shared" si="101"/>
        <v>0.24686388197217504</v>
      </c>
      <c r="AL174">
        <f t="shared" si="102"/>
        <v>-0.62573308854376819</v>
      </c>
      <c r="AM174">
        <f t="shared" si="103"/>
        <v>-0.3234910982084066</v>
      </c>
      <c r="AN174" s="139">
        <f t="shared" si="111"/>
        <v>5.3445886813463224</v>
      </c>
      <c r="AO174" s="139">
        <f t="shared" si="111"/>
        <v>5.3445100188707277</v>
      </c>
      <c r="AP174" s="139">
        <f t="shared" si="111"/>
        <v>5.3448258121302601</v>
      </c>
      <c r="AQ174" s="139">
        <f t="shared" si="111"/>
        <v>5.3435572238918931</v>
      </c>
      <c r="AR174" s="139">
        <f t="shared" si="111"/>
        <v>5.3486400998519814</v>
      </c>
      <c r="AS174" s="139">
        <f t="shared" si="111"/>
        <v>5.3280563866433148</v>
      </c>
      <c r="AT174" s="139">
        <f t="shared" si="111"/>
        <v>5.4081708787285532</v>
      </c>
      <c r="AU174" s="139">
        <f t="shared" si="105"/>
        <v>5.004539634678058</v>
      </c>
      <c r="AV174" s="139"/>
    </row>
    <row r="175" spans="1:48" ht="12.95" customHeight="1" x14ac:dyDescent="0.2">
      <c r="A175" s="125" t="s">
        <v>781</v>
      </c>
      <c r="B175" s="71" t="s">
        <v>236</v>
      </c>
      <c r="C175" s="125">
        <v>28371.258000000002</v>
      </c>
      <c r="D175" s="125" t="s">
        <v>370</v>
      </c>
      <c r="E175">
        <f t="shared" si="84"/>
        <v>-4413.892143947146</v>
      </c>
      <c r="F175">
        <f t="shared" si="106"/>
        <v>-4414</v>
      </c>
      <c r="G175">
        <f t="shared" si="85"/>
        <v>0.35653160000219941</v>
      </c>
      <c r="H175">
        <f t="shared" si="109"/>
        <v>0.35653160000219941</v>
      </c>
      <c r="O175">
        <f t="shared" ca="1" si="87"/>
        <v>-0.67929620273652969</v>
      </c>
      <c r="P175" s="14">
        <f t="shared" si="88"/>
        <v>0.42740394525378345</v>
      </c>
      <c r="Q175" s="13">
        <f t="shared" si="89"/>
        <v>13352.758000000002</v>
      </c>
      <c r="R175">
        <f t="shared" si="90"/>
        <v>5.022889321459726E-3</v>
      </c>
      <c r="S175" s="5">
        <f t="shared" si="110"/>
        <v>0.2</v>
      </c>
      <c r="T175">
        <f t="shared" si="92"/>
        <v>1.0045778642919453E-3</v>
      </c>
      <c r="Z175">
        <f t="shared" si="93"/>
        <v>-4414</v>
      </c>
      <c r="AA175" s="139">
        <f t="shared" si="94"/>
        <v>0.37851545611986992</v>
      </c>
      <c r="AB175" s="139">
        <f t="shared" si="95"/>
        <v>0.40542008913611294</v>
      </c>
      <c r="AC175" s="139">
        <f t="shared" si="96"/>
        <v>-7.0872345251584035E-2</v>
      </c>
      <c r="AD175" s="139">
        <f t="shared" si="107"/>
        <v>-2.1983856117670508E-2</v>
      </c>
      <c r="AE175" s="139">
        <f t="shared" si="97"/>
        <v>9.6657985960487807E-5</v>
      </c>
      <c r="AF175">
        <f t="shared" si="108"/>
        <v>-7.0872345251584035E-2</v>
      </c>
      <c r="AG175" s="165"/>
      <c r="AH175">
        <f t="shared" si="98"/>
        <v>-4.8888489133913499E-2</v>
      </c>
      <c r="AI175">
        <f t="shared" si="99"/>
        <v>0.65814277676751409</v>
      </c>
      <c r="AJ175">
        <f t="shared" si="100"/>
        <v>-0.50170730446481215</v>
      </c>
      <c r="AK175">
        <f t="shared" si="101"/>
        <v>0.24655322904269014</v>
      </c>
      <c r="AL175">
        <f t="shared" si="102"/>
        <v>-0.62482406917362887</v>
      </c>
      <c r="AM175">
        <f t="shared" si="103"/>
        <v>-0.32298909945406923</v>
      </c>
      <c r="AN175" s="139">
        <f t="shared" si="111"/>
        <v>5.3458409748205575</v>
      </c>
      <c r="AO175" s="139">
        <f t="shared" si="111"/>
        <v>5.3457614621056315</v>
      </c>
      <c r="AP175" s="139">
        <f t="shared" si="111"/>
        <v>5.3460801239701299</v>
      </c>
      <c r="AQ175" s="139">
        <f t="shared" si="111"/>
        <v>5.3448021931132779</v>
      </c>
      <c r="AR175" s="139">
        <f t="shared" si="111"/>
        <v>5.3499137463429305</v>
      </c>
      <c r="AS175" s="139">
        <f t="shared" si="111"/>
        <v>5.3292491321491111</v>
      </c>
      <c r="AT175" s="139">
        <f t="shared" si="111"/>
        <v>5.4095447174632296</v>
      </c>
      <c r="AU175" s="139">
        <f t="shared" si="105"/>
        <v>5.0061038552287513</v>
      </c>
    </row>
    <row r="176" spans="1:48" ht="12.95" customHeight="1" x14ac:dyDescent="0.2">
      <c r="A176" s="125" t="s">
        <v>781</v>
      </c>
      <c r="B176" s="71" t="s">
        <v>236</v>
      </c>
      <c r="C176" s="125">
        <v>28374.562999999998</v>
      </c>
      <c r="D176" s="125" t="s">
        <v>370</v>
      </c>
      <c r="E176">
        <f t="shared" si="84"/>
        <v>-4412.8923328373303</v>
      </c>
      <c r="F176">
        <f t="shared" si="106"/>
        <v>-4413</v>
      </c>
      <c r="G176">
        <f t="shared" si="85"/>
        <v>0.35590719999891007</v>
      </c>
      <c r="H176">
        <f t="shared" si="109"/>
        <v>0.35590719999891007</v>
      </c>
      <c r="O176">
        <f t="shared" ca="1" si="87"/>
        <v>-0.679167691835733</v>
      </c>
      <c r="P176" s="14">
        <f t="shared" si="88"/>
        <v>0.42731825855232208</v>
      </c>
      <c r="Q176" s="13">
        <f t="shared" si="89"/>
        <v>13356.062999999998</v>
      </c>
      <c r="R176">
        <f t="shared" si="90"/>
        <v>5.0995392837188385E-3</v>
      </c>
      <c r="S176" s="5">
        <f t="shared" si="110"/>
        <v>0.2</v>
      </c>
      <c r="T176">
        <f t="shared" si="92"/>
        <v>1.0199078567437677E-3</v>
      </c>
      <c r="Z176">
        <f t="shared" si="93"/>
        <v>-4413</v>
      </c>
      <c r="AA176" s="139">
        <f t="shared" si="94"/>
        <v>0.37834929766129854</v>
      </c>
      <c r="AB176" s="139">
        <f t="shared" si="95"/>
        <v>0.40487616088993361</v>
      </c>
      <c r="AC176" s="139">
        <f t="shared" si="96"/>
        <v>-7.141105855341201E-2</v>
      </c>
      <c r="AD176" s="139">
        <f t="shared" si="107"/>
        <v>-2.2442097662388472E-2</v>
      </c>
      <c r="AE176" s="139">
        <f t="shared" si="97"/>
        <v>1.0072954949763643E-4</v>
      </c>
      <c r="AF176">
        <f t="shared" si="108"/>
        <v>-7.141105855341201E-2</v>
      </c>
      <c r="AG176" s="165"/>
      <c r="AH176">
        <f t="shared" si="98"/>
        <v>-4.8968960891023539E-2</v>
      </c>
      <c r="AI176">
        <f t="shared" si="99"/>
        <v>0.65806811907232476</v>
      </c>
      <c r="AJ176">
        <f t="shared" si="100"/>
        <v>-0.50196927463602403</v>
      </c>
      <c r="AK176">
        <f t="shared" si="101"/>
        <v>0.24644967971751369</v>
      </c>
      <c r="AL176">
        <f t="shared" si="102"/>
        <v>-0.62452119998851041</v>
      </c>
      <c r="AM176">
        <f t="shared" si="103"/>
        <v>-0.32282187508620347</v>
      </c>
      <c r="AN176" s="139">
        <f t="shared" si="111"/>
        <v>5.3462583116106934</v>
      </c>
      <c r="AO176" s="139">
        <f t="shared" si="111"/>
        <v>5.3461785141284821</v>
      </c>
      <c r="AP176" s="139">
        <f t="shared" si="111"/>
        <v>5.3464981355965406</v>
      </c>
      <c r="AQ176" s="139">
        <f t="shared" si="111"/>
        <v>5.3452170833575998</v>
      </c>
      <c r="AR176" s="139">
        <f t="shared" si="111"/>
        <v>5.3503382050422399</v>
      </c>
      <c r="AS176" s="139">
        <f t="shared" si="111"/>
        <v>5.3296466378144673</v>
      </c>
      <c r="AT176" s="139">
        <f t="shared" si="111"/>
        <v>5.4100024443221102</v>
      </c>
      <c r="AU176" s="139">
        <f t="shared" si="105"/>
        <v>5.0066252620789822</v>
      </c>
    </row>
    <row r="177" spans="1:48" ht="12.95" customHeight="1" x14ac:dyDescent="0.2">
      <c r="A177" s="125" t="s">
        <v>781</v>
      </c>
      <c r="B177" s="71" t="s">
        <v>236</v>
      </c>
      <c r="C177" s="125">
        <v>31653.62</v>
      </c>
      <c r="D177" s="125" t="s">
        <v>370</v>
      </c>
      <c r="E177">
        <f t="shared" si="84"/>
        <v>-3420.9293620896556</v>
      </c>
      <c r="F177">
        <f t="shared" si="106"/>
        <v>-3421</v>
      </c>
      <c r="G177">
        <f t="shared" si="85"/>
        <v>0.23350240000218037</v>
      </c>
      <c r="H177">
        <f t="shared" si="109"/>
        <v>0.23350240000218037</v>
      </c>
      <c r="O177">
        <f t="shared" ca="1" si="87"/>
        <v>-0.55168487824543899</v>
      </c>
      <c r="P177" s="14">
        <f t="shared" si="88"/>
        <v>0.34957734918350214</v>
      </c>
      <c r="Q177" s="13">
        <f t="shared" si="89"/>
        <v>16635.12</v>
      </c>
      <c r="R177">
        <f t="shared" si="90"/>
        <v>1.3473393827446433E-2</v>
      </c>
      <c r="S177" s="5">
        <f t="shared" si="110"/>
        <v>0.2</v>
      </c>
      <c r="T177">
        <f t="shared" si="92"/>
        <v>2.6946787654892868E-3</v>
      </c>
      <c r="Z177">
        <f t="shared" si="93"/>
        <v>-3421</v>
      </c>
      <c r="AA177" s="139">
        <f t="shared" si="94"/>
        <v>0.23015722245561221</v>
      </c>
      <c r="AB177" s="139">
        <f t="shared" si="95"/>
        <v>0.3529225267300703</v>
      </c>
      <c r="AC177" s="139">
        <f t="shared" si="96"/>
        <v>-0.11607494918132177</v>
      </c>
      <c r="AD177" s="139">
        <f t="shared" si="107"/>
        <v>3.3451775465681566E-3</v>
      </c>
      <c r="AE177" s="139">
        <f t="shared" si="97"/>
        <v>2.2380425636127503E-6</v>
      </c>
      <c r="AF177">
        <f t="shared" si="108"/>
        <v>-0.11607494918132177</v>
      </c>
      <c r="AG177" s="165"/>
      <c r="AH177">
        <f t="shared" si="98"/>
        <v>-0.11942012672788992</v>
      </c>
      <c r="AI177">
        <f t="shared" si="99"/>
        <v>0.60416159377286749</v>
      </c>
      <c r="AJ177">
        <f t="shared" si="100"/>
        <v>-0.71715497514468773</v>
      </c>
      <c r="AK177">
        <f t="shared" si="101"/>
        <v>0.14479921264691492</v>
      </c>
      <c r="AL177">
        <f t="shared" si="102"/>
        <v>-0.35068401808445615</v>
      </c>
      <c r="AM177">
        <f t="shared" si="103"/>
        <v>-0.17716133915657184</v>
      </c>
      <c r="AN177" s="139">
        <f t="shared" si="111"/>
        <v>5.7414239200970201</v>
      </c>
      <c r="AO177" s="139">
        <f t="shared" si="111"/>
        <v>5.7408068123794402</v>
      </c>
      <c r="AP177" s="139">
        <f t="shared" si="111"/>
        <v>5.7425153721131377</v>
      </c>
      <c r="AQ177" s="139">
        <f t="shared" si="111"/>
        <v>5.737780637409295</v>
      </c>
      <c r="AR177" s="139">
        <f t="shared" si="111"/>
        <v>5.7508686643741713</v>
      </c>
      <c r="AS177" s="139">
        <f t="shared" si="111"/>
        <v>5.7144314310675668</v>
      </c>
      <c r="AT177" s="139">
        <f t="shared" si="111"/>
        <v>5.8140287488608822</v>
      </c>
      <c r="AU177" s="139">
        <f t="shared" si="105"/>
        <v>5.523860857508013</v>
      </c>
    </row>
    <row r="178" spans="1:48" ht="12.95" customHeight="1" x14ac:dyDescent="0.2">
      <c r="A178" s="125" t="s">
        <v>781</v>
      </c>
      <c r="B178" s="71" t="s">
        <v>236</v>
      </c>
      <c r="C178" s="125">
        <v>32202.32</v>
      </c>
      <c r="D178" s="125" t="s">
        <v>370</v>
      </c>
      <c r="E178">
        <f t="shared" si="84"/>
        <v>-3254.9395418305839</v>
      </c>
      <c r="F178">
        <f t="shared" si="106"/>
        <v>-3255</v>
      </c>
      <c r="G178">
        <f t="shared" si="85"/>
        <v>0.19985199999791803</v>
      </c>
      <c r="H178">
        <f t="shared" si="109"/>
        <v>0.19985199999791803</v>
      </c>
      <c r="O178">
        <f t="shared" ca="1" si="87"/>
        <v>-0.53035206871319218</v>
      </c>
      <c r="P178" s="14">
        <f t="shared" si="88"/>
        <v>0.33798509111679992</v>
      </c>
      <c r="Q178" s="13">
        <f t="shared" si="89"/>
        <v>17183.82</v>
      </c>
      <c r="R178">
        <f t="shared" si="90"/>
        <v>1.9080750862057325E-2</v>
      </c>
      <c r="S178" s="5">
        <f t="shared" si="110"/>
        <v>0.2</v>
      </c>
      <c r="T178">
        <f t="shared" si="92"/>
        <v>3.8161501724114652E-3</v>
      </c>
      <c r="Z178">
        <f t="shared" si="93"/>
        <v>-3255</v>
      </c>
      <c r="AA178" s="139">
        <f t="shared" si="94"/>
        <v>0.20873841234598986</v>
      </c>
      <c r="AB178" s="139">
        <f t="shared" si="95"/>
        <v>0.32909867876872811</v>
      </c>
      <c r="AC178" s="139">
        <f t="shared" si="96"/>
        <v>-0.13813309111888189</v>
      </c>
      <c r="AD178" s="139">
        <f t="shared" si="107"/>
        <v>-8.8864123480718316E-3</v>
      </c>
      <c r="AE178" s="139">
        <f t="shared" si="97"/>
        <v>1.5793664883992707E-5</v>
      </c>
      <c r="AF178">
        <f t="shared" si="108"/>
        <v>-0.13813309111888189</v>
      </c>
      <c r="AG178" s="165"/>
      <c r="AH178">
        <f t="shared" si="98"/>
        <v>-0.12924667877081006</v>
      </c>
      <c r="AI178">
        <f t="shared" si="99"/>
        <v>0.59843420918145107</v>
      </c>
      <c r="AJ178">
        <f t="shared" si="100"/>
        <v>-0.74576705624755302</v>
      </c>
      <c r="AK178">
        <f t="shared" si="101"/>
        <v>0.12806159249312926</v>
      </c>
      <c r="AL178">
        <f t="shared" si="102"/>
        <v>-0.30870991574893925</v>
      </c>
      <c r="AM178">
        <f t="shared" si="103"/>
        <v>-0.15559261322630605</v>
      </c>
      <c r="AN178" s="139">
        <f t="shared" si="111"/>
        <v>5.8047327618838471</v>
      </c>
      <c r="AO178" s="139">
        <f t="shared" si="111"/>
        <v>5.8040343795937712</v>
      </c>
      <c r="AP178" s="139">
        <f t="shared" si="111"/>
        <v>5.8059006798860171</v>
      </c>
      <c r="AQ178" s="139">
        <f t="shared" si="111"/>
        <v>5.8009092767705601</v>
      </c>
      <c r="AR178" s="139">
        <f t="shared" si="111"/>
        <v>5.8142300728630127</v>
      </c>
      <c r="AS178" s="139">
        <f t="shared" si="111"/>
        <v>5.778469699000409</v>
      </c>
      <c r="AT178" s="139">
        <f t="shared" si="111"/>
        <v>5.8730689726484533</v>
      </c>
      <c r="AU178" s="139">
        <f t="shared" si="105"/>
        <v>5.6104143946463392</v>
      </c>
    </row>
    <row r="179" spans="1:48" ht="12.95" customHeight="1" x14ac:dyDescent="0.2">
      <c r="A179" s="125" t="s">
        <v>781</v>
      </c>
      <c r="B179" s="71" t="s">
        <v>236</v>
      </c>
      <c r="C179" s="125">
        <v>32255.224999999999</v>
      </c>
      <c r="D179" s="125" t="s">
        <v>370</v>
      </c>
      <c r="E179">
        <f t="shared" si="84"/>
        <v>-3238.9350012058239</v>
      </c>
      <c r="F179">
        <f t="shared" si="106"/>
        <v>-3239</v>
      </c>
      <c r="G179">
        <f t="shared" si="85"/>
        <v>0.21486159999767551</v>
      </c>
      <c r="H179">
        <f t="shared" si="109"/>
        <v>0.21486159999767551</v>
      </c>
      <c r="O179">
        <f t="shared" ca="1" si="87"/>
        <v>-0.52829589430044555</v>
      </c>
      <c r="P179" s="14">
        <f t="shared" si="88"/>
        <v>0.33688922776626795</v>
      </c>
      <c r="Q179" s="13">
        <f t="shared" si="89"/>
        <v>17236.724999999999</v>
      </c>
      <c r="R179">
        <f t="shared" si="90"/>
        <v>1.4890741938830153E-2</v>
      </c>
      <c r="S179" s="5">
        <f t="shared" si="110"/>
        <v>0.2</v>
      </c>
      <c r="T179">
        <f t="shared" si="92"/>
        <v>2.978148387766031E-3</v>
      </c>
      <c r="Z179">
        <f t="shared" si="93"/>
        <v>-3239</v>
      </c>
      <c r="AA179" s="139">
        <f t="shared" si="94"/>
        <v>0.2067268764411137</v>
      </c>
      <c r="AB179" s="139">
        <f t="shared" si="95"/>
        <v>0.34502395132282976</v>
      </c>
      <c r="AC179" s="139">
        <f t="shared" si="96"/>
        <v>-0.12202762776859244</v>
      </c>
      <c r="AD179" s="139">
        <f t="shared" si="107"/>
        <v>8.134723556561807E-3</v>
      </c>
      <c r="AE179" s="139">
        <f t="shared" si="97"/>
        <v>1.3234745468336314E-5</v>
      </c>
      <c r="AF179">
        <f t="shared" si="108"/>
        <v>-0.12202762776859244</v>
      </c>
      <c r="AG179" s="165"/>
      <c r="AH179">
        <f t="shared" si="98"/>
        <v>-0.13016235132515425</v>
      </c>
      <c r="AI179">
        <f t="shared" si="99"/>
        <v>0.59792461161360055</v>
      </c>
      <c r="AJ179">
        <f t="shared" si="100"/>
        <v>-0.74842887394046753</v>
      </c>
      <c r="AK179">
        <f t="shared" si="101"/>
        <v>0.12645251235752103</v>
      </c>
      <c r="AL179">
        <f t="shared" si="102"/>
        <v>-0.30470544702083602</v>
      </c>
      <c r="AM179">
        <f t="shared" si="103"/>
        <v>-0.1535425425726866</v>
      </c>
      <c r="AN179" s="139">
        <f t="shared" si="111"/>
        <v>5.8108034920331395</v>
      </c>
      <c r="AO179" s="139">
        <f t="shared" si="111"/>
        <v>5.8100987227305154</v>
      </c>
      <c r="AP179" s="139">
        <f t="shared" si="111"/>
        <v>5.8119762185451744</v>
      </c>
      <c r="AQ179" s="139">
        <f t="shared" si="111"/>
        <v>5.8069705865624339</v>
      </c>
      <c r="AR179" s="139">
        <f t="shared" si="111"/>
        <v>5.8202880365812852</v>
      </c>
      <c r="AS179" s="139">
        <f t="shared" si="111"/>
        <v>5.7846514324572942</v>
      </c>
      <c r="AT179" s="139">
        <f t="shared" si="111"/>
        <v>5.8786522873029243</v>
      </c>
      <c r="AU179" s="139">
        <f t="shared" si="105"/>
        <v>5.6187569042500325</v>
      </c>
    </row>
    <row r="180" spans="1:48" ht="12.95" customHeight="1" x14ac:dyDescent="0.2">
      <c r="A180" s="125" t="s">
        <v>781</v>
      </c>
      <c r="B180" s="71" t="s">
        <v>236</v>
      </c>
      <c r="C180" s="125">
        <v>32268.484</v>
      </c>
      <c r="D180" s="125" t="s">
        <v>370</v>
      </c>
      <c r="E180">
        <f t="shared" si="84"/>
        <v>-3234.9239586929475</v>
      </c>
      <c r="F180">
        <f t="shared" si="106"/>
        <v>-3235</v>
      </c>
      <c r="G180">
        <f t="shared" si="85"/>
        <v>0.25136399999973946</v>
      </c>
      <c r="H180">
        <f t="shared" si="109"/>
        <v>0.25136399999973946</v>
      </c>
      <c r="O180">
        <f t="shared" ca="1" si="87"/>
        <v>-0.52778185069725891</v>
      </c>
      <c r="P180" s="14">
        <f t="shared" si="88"/>
        <v>0.33661585156402474</v>
      </c>
      <c r="Q180" s="13">
        <f t="shared" si="89"/>
        <v>17249.984</v>
      </c>
      <c r="R180">
        <f t="shared" si="90"/>
        <v>7.2678781951389295E-3</v>
      </c>
      <c r="S180" s="5">
        <f t="shared" si="110"/>
        <v>0.2</v>
      </c>
      <c r="T180">
        <f t="shared" si="92"/>
        <v>1.4535756390277859E-3</v>
      </c>
      <c r="Z180">
        <f t="shared" si="93"/>
        <v>-3235</v>
      </c>
      <c r="AA180" s="139">
        <f t="shared" si="94"/>
        <v>0.2062254530822831</v>
      </c>
      <c r="AB180" s="139">
        <f t="shared" si="95"/>
        <v>0.38175439848148107</v>
      </c>
      <c r="AC180" s="139">
        <f t="shared" si="96"/>
        <v>-8.5251851564285275E-2</v>
      </c>
      <c r="AD180" s="139">
        <f t="shared" si="107"/>
        <v>4.5138546917456362E-2</v>
      </c>
      <c r="AE180" s="139">
        <f t="shared" si="97"/>
        <v>4.0749768356388187E-4</v>
      </c>
      <c r="AF180">
        <f t="shared" si="108"/>
        <v>-8.5251851564285275E-2</v>
      </c>
      <c r="AG180" s="165"/>
      <c r="AH180">
        <f t="shared" si="98"/>
        <v>-0.13039039848174164</v>
      </c>
      <c r="AI180">
        <f t="shared" si="99"/>
        <v>0.59779835420352545</v>
      </c>
      <c r="AJ180">
        <f t="shared" si="100"/>
        <v>-0.7490917459838129</v>
      </c>
      <c r="AK180">
        <f t="shared" si="101"/>
        <v>0.12605035480398358</v>
      </c>
      <c r="AL180">
        <f t="shared" si="102"/>
        <v>-0.30370539976614913</v>
      </c>
      <c r="AM180">
        <f t="shared" si="103"/>
        <v>-0.15303076998076867</v>
      </c>
      <c r="AN180" s="139">
        <f t="shared" si="111"/>
        <v>5.8123203574121254</v>
      </c>
      <c r="AO180" s="139">
        <f t="shared" si="111"/>
        <v>5.8116140370836522</v>
      </c>
      <c r="AP180" s="139">
        <f t="shared" si="111"/>
        <v>5.8134942107591909</v>
      </c>
      <c r="AQ180" s="139">
        <f t="shared" si="111"/>
        <v>5.8084853271966921</v>
      </c>
      <c r="AR180" s="139">
        <f t="shared" si="111"/>
        <v>5.8218012140768627</v>
      </c>
      <c r="AS180" s="139">
        <f t="shared" si="111"/>
        <v>5.7861971538017185</v>
      </c>
      <c r="AT180" s="139">
        <f t="shared" si="111"/>
        <v>5.8800452821945175</v>
      </c>
      <c r="AU180" s="139">
        <f t="shared" si="105"/>
        <v>5.6208425316509558</v>
      </c>
    </row>
    <row r="181" spans="1:48" ht="12.95" customHeight="1" x14ac:dyDescent="0.2">
      <c r="A181" s="125" t="s">
        <v>781</v>
      </c>
      <c r="B181" s="71" t="s">
        <v>236</v>
      </c>
      <c r="C181" s="125">
        <v>32288.327000000001</v>
      </c>
      <c r="D181" s="125" t="s">
        <v>370</v>
      </c>
      <c r="E181">
        <f t="shared" si="84"/>
        <v>-3228.9211593428454</v>
      </c>
      <c r="F181">
        <f t="shared" si="106"/>
        <v>-3229</v>
      </c>
      <c r="G181">
        <f t="shared" si="85"/>
        <v>0.26061760000084178</v>
      </c>
      <c r="H181">
        <f t="shared" si="109"/>
        <v>0.26061760000084178</v>
      </c>
      <c r="O181">
        <f t="shared" ca="1" si="87"/>
        <v>-0.5270107852924788</v>
      </c>
      <c r="P181" s="14">
        <f t="shared" si="88"/>
        <v>0.33620622948720219</v>
      </c>
      <c r="Q181" s="13">
        <f t="shared" si="89"/>
        <v>17269.827000000001</v>
      </c>
      <c r="R181">
        <f t="shared" si="90"/>
        <v>5.7136409076262752E-3</v>
      </c>
      <c r="S181" s="5">
        <f t="shared" si="110"/>
        <v>0.2</v>
      </c>
      <c r="T181">
        <f t="shared" si="92"/>
        <v>1.1427281815252551E-3</v>
      </c>
      <c r="Z181">
        <f t="shared" si="93"/>
        <v>-3229</v>
      </c>
      <c r="AA181" s="139">
        <f t="shared" si="94"/>
        <v>0.20547441418189452</v>
      </c>
      <c r="AB181" s="139">
        <f t="shared" si="95"/>
        <v>0.39134941530614942</v>
      </c>
      <c r="AC181" s="139">
        <f t="shared" si="96"/>
        <v>-7.5588629486360415E-2</v>
      </c>
      <c r="AD181" s="139">
        <f t="shared" si="107"/>
        <v>5.5143185818947255E-2</v>
      </c>
      <c r="AE181" s="139">
        <f t="shared" si="97"/>
        <v>6.0815418845258911E-4</v>
      </c>
      <c r="AF181">
        <f t="shared" si="108"/>
        <v>-7.5588629486360415E-2</v>
      </c>
      <c r="AG181" s="165"/>
      <c r="AH181">
        <f t="shared" si="98"/>
        <v>-0.13073181530530767</v>
      </c>
      <c r="AI181">
        <f t="shared" si="99"/>
        <v>0.59760982218487113</v>
      </c>
      <c r="AJ181">
        <f t="shared" si="100"/>
        <v>-0.75008412272351244</v>
      </c>
      <c r="AK181">
        <f t="shared" si="101"/>
        <v>0.12544720254159442</v>
      </c>
      <c r="AL181">
        <f t="shared" si="102"/>
        <v>-0.30220612489979509</v>
      </c>
      <c r="AM181">
        <f t="shared" si="103"/>
        <v>-0.15226366508264666</v>
      </c>
      <c r="AN181" s="139">
        <f t="shared" ref="AN181:AT196" si="112">$AU181+$AB$7*SIN(AO181)</f>
        <v>5.8145950470999521</v>
      </c>
      <c r="AO181" s="139">
        <f t="shared" si="112"/>
        <v>5.8138864351258093</v>
      </c>
      <c r="AP181" s="139">
        <f t="shared" si="112"/>
        <v>5.8157705337742192</v>
      </c>
      <c r="AQ181" s="139">
        <f t="shared" si="112"/>
        <v>5.8107570036210774</v>
      </c>
      <c r="AR181" s="139">
        <f t="shared" si="112"/>
        <v>5.8240699993540384</v>
      </c>
      <c r="AS181" s="139">
        <f t="shared" si="112"/>
        <v>5.7885159545151632</v>
      </c>
      <c r="AT181" s="139">
        <f t="shared" si="112"/>
        <v>5.8821326614300498</v>
      </c>
      <c r="AU181" s="139">
        <f t="shared" si="105"/>
        <v>5.6239709727523417</v>
      </c>
    </row>
    <row r="182" spans="1:48" ht="12.95" customHeight="1" x14ac:dyDescent="0.2">
      <c r="A182" s="125" t="s">
        <v>781</v>
      </c>
      <c r="B182" s="71" t="s">
        <v>236</v>
      </c>
      <c r="C182" s="125">
        <v>32301.532999999999</v>
      </c>
      <c r="D182" s="125" t="s">
        <v>370</v>
      </c>
      <c r="E182">
        <f t="shared" si="84"/>
        <v>-3224.926150109492</v>
      </c>
      <c r="F182">
        <f t="shared" si="106"/>
        <v>-3225</v>
      </c>
      <c r="G182">
        <f t="shared" si="85"/>
        <v>0.24411999999938416</v>
      </c>
      <c r="H182">
        <f t="shared" si="109"/>
        <v>0.24411999999938416</v>
      </c>
      <c r="O182">
        <f t="shared" ca="1" si="87"/>
        <v>-0.52649674168929228</v>
      </c>
      <c r="P182" s="14">
        <f t="shared" si="88"/>
        <v>0.33593344292034866</v>
      </c>
      <c r="Q182" s="13">
        <f t="shared" si="89"/>
        <v>17283.032999999999</v>
      </c>
      <c r="R182">
        <f t="shared" si="90"/>
        <v>8.4297083010012059E-3</v>
      </c>
      <c r="S182" s="5">
        <f t="shared" si="110"/>
        <v>0.2</v>
      </c>
      <c r="T182">
        <f t="shared" si="92"/>
        <v>1.6859416602002413E-3</v>
      </c>
      <c r="Z182">
        <f t="shared" si="93"/>
        <v>-3225</v>
      </c>
      <c r="AA182" s="139">
        <f t="shared" si="94"/>
        <v>0.20497445258175792</v>
      </c>
      <c r="AB182" s="139">
        <f t="shared" si="95"/>
        <v>0.37507899033797487</v>
      </c>
      <c r="AC182" s="139">
        <f t="shared" si="96"/>
        <v>-9.1813442920964494E-2</v>
      </c>
      <c r="AD182" s="139">
        <f t="shared" si="107"/>
        <v>3.9145547417626242E-2</v>
      </c>
      <c r="AE182" s="139">
        <f t="shared" si="97"/>
        <v>3.0647477652512496E-4</v>
      </c>
      <c r="AF182">
        <f t="shared" si="108"/>
        <v>-9.1813442920964494E-2</v>
      </c>
      <c r="AG182" s="165"/>
      <c r="AH182">
        <f t="shared" si="98"/>
        <v>-0.13095899033859074</v>
      </c>
      <c r="AI182">
        <f t="shared" si="99"/>
        <v>0.59748470271867571</v>
      </c>
      <c r="AJ182">
        <f t="shared" si="100"/>
        <v>-0.75074442161382948</v>
      </c>
      <c r="AK182">
        <f t="shared" si="101"/>
        <v>0.12504515697191163</v>
      </c>
      <c r="AL182">
        <f t="shared" si="102"/>
        <v>-0.3012071366988549</v>
      </c>
      <c r="AM182">
        <f t="shared" si="103"/>
        <v>-0.15175262942342815</v>
      </c>
      <c r="AN182" s="139">
        <f t="shared" si="112"/>
        <v>5.8161111029122514</v>
      </c>
      <c r="AO182" s="139">
        <f t="shared" si="112"/>
        <v>5.8154009866489451</v>
      </c>
      <c r="AP182" s="139">
        <f t="shared" si="112"/>
        <v>5.8172876403608926</v>
      </c>
      <c r="AQ182" s="139">
        <f t="shared" si="112"/>
        <v>5.8122711668772435</v>
      </c>
      <c r="AR182" s="139">
        <f t="shared" si="112"/>
        <v>5.8255818703822966</v>
      </c>
      <c r="AS182" s="139">
        <f t="shared" si="112"/>
        <v>5.7900619684019885</v>
      </c>
      <c r="AT182" s="139">
        <f t="shared" si="112"/>
        <v>5.8835228432551618</v>
      </c>
      <c r="AU182" s="139">
        <f t="shared" si="105"/>
        <v>5.626056600153265</v>
      </c>
    </row>
    <row r="183" spans="1:48" ht="12.95" customHeight="1" x14ac:dyDescent="0.2">
      <c r="A183" s="125" t="s">
        <v>781</v>
      </c>
      <c r="B183" s="71" t="s">
        <v>236</v>
      </c>
      <c r="C183" s="125">
        <v>32612.237000000001</v>
      </c>
      <c r="D183" s="125" t="s">
        <v>370</v>
      </c>
      <c r="E183">
        <f t="shared" si="84"/>
        <v>-3130.9336202866843</v>
      </c>
      <c r="F183">
        <f t="shared" si="106"/>
        <v>-3131</v>
      </c>
      <c r="G183">
        <f t="shared" si="85"/>
        <v>0.21942639999906532</v>
      </c>
      <c r="H183">
        <f t="shared" si="109"/>
        <v>0.21942639999906532</v>
      </c>
      <c r="O183">
        <f t="shared" ca="1" si="87"/>
        <v>-0.5144167170144055</v>
      </c>
      <c r="P183" s="14">
        <f t="shared" si="88"/>
        <v>0.32959085511441921</v>
      </c>
      <c r="Q183" s="13">
        <f t="shared" si="89"/>
        <v>17593.737000000001</v>
      </c>
      <c r="R183">
        <f t="shared" si="90"/>
        <v>1.2136207170862822E-2</v>
      </c>
      <c r="S183" s="5">
        <f t="shared" si="110"/>
        <v>0.2</v>
      </c>
      <c r="T183">
        <f t="shared" si="92"/>
        <v>2.4272414341725643E-3</v>
      </c>
      <c r="Z183">
        <f t="shared" si="93"/>
        <v>-3131</v>
      </c>
      <c r="AA183" s="139">
        <f t="shared" si="94"/>
        <v>0.19339411340757365</v>
      </c>
      <c r="AB183" s="139">
        <f t="shared" si="95"/>
        <v>0.35562314170591092</v>
      </c>
      <c r="AC183" s="139">
        <f t="shared" si="96"/>
        <v>-0.11016445511535389</v>
      </c>
      <c r="AD183" s="139">
        <f t="shared" si="107"/>
        <v>2.6032286591491677E-2</v>
      </c>
      <c r="AE183" s="139">
        <f t="shared" si="97"/>
        <v>1.3553598903631148E-4</v>
      </c>
      <c r="AF183">
        <f t="shared" si="108"/>
        <v>-0.11016445511535389</v>
      </c>
      <c r="AG183" s="165"/>
      <c r="AH183">
        <f t="shared" si="98"/>
        <v>-0.13619674170684556</v>
      </c>
      <c r="AI183">
        <f t="shared" si="99"/>
        <v>0.59467391448654894</v>
      </c>
      <c r="AJ183">
        <f t="shared" si="100"/>
        <v>-0.76596862724353365</v>
      </c>
      <c r="AK183">
        <f t="shared" si="101"/>
        <v>0.11560977566774092</v>
      </c>
      <c r="AL183">
        <f t="shared" si="102"/>
        <v>-0.27784870893523761</v>
      </c>
      <c r="AM183">
        <f t="shared" si="103"/>
        <v>-0.13982505408092999</v>
      </c>
      <c r="AN183" s="139">
        <f t="shared" si="112"/>
        <v>5.8516481071053628</v>
      </c>
      <c r="AO183" s="139">
        <f t="shared" si="112"/>
        <v>5.8509083963970472</v>
      </c>
      <c r="AP183" s="139">
        <f t="shared" si="112"/>
        <v>5.8528403090026524</v>
      </c>
      <c r="AQ183" s="139">
        <f t="shared" si="112"/>
        <v>5.8477910737738457</v>
      </c>
      <c r="AR183" s="139">
        <f t="shared" si="112"/>
        <v>5.8609631935828599</v>
      </c>
      <c r="AS183" s="139">
        <f t="shared" si="112"/>
        <v>5.8264285480074047</v>
      </c>
      <c r="AT183" s="139">
        <f t="shared" si="112"/>
        <v>5.915876311884448</v>
      </c>
      <c r="AU183" s="139">
        <f t="shared" si="105"/>
        <v>5.6750688440749677</v>
      </c>
      <c r="AV183" s="139"/>
    </row>
    <row r="184" spans="1:48" ht="12.95" customHeight="1" x14ac:dyDescent="0.2">
      <c r="A184" s="125" t="s">
        <v>781</v>
      </c>
      <c r="B184" s="71" t="s">
        <v>236</v>
      </c>
      <c r="C184" s="125">
        <v>32645.284</v>
      </c>
      <c r="D184" s="125" t="s">
        <v>370</v>
      </c>
      <c r="E184">
        <f t="shared" si="84"/>
        <v>-3120.9364167326453</v>
      </c>
      <c r="F184">
        <f t="shared" si="106"/>
        <v>-3121</v>
      </c>
      <c r="G184">
        <f t="shared" si="85"/>
        <v>0.21018239999830257</v>
      </c>
      <c r="H184">
        <f t="shared" si="109"/>
        <v>0.21018239999830257</v>
      </c>
      <c r="O184">
        <f t="shared" ca="1" si="87"/>
        <v>-0.51313160800643876</v>
      </c>
      <c r="P184" s="14">
        <f t="shared" si="88"/>
        <v>0.32892377699087627</v>
      </c>
      <c r="Q184" s="13">
        <f t="shared" si="89"/>
        <v>17626.784</v>
      </c>
      <c r="R184">
        <f t="shared" si="90"/>
        <v>1.409951461009251E-2</v>
      </c>
      <c r="S184" s="5">
        <f t="shared" si="110"/>
        <v>0.2</v>
      </c>
      <c r="T184">
        <f t="shared" si="92"/>
        <v>2.8199029220185023E-3</v>
      </c>
      <c r="Z184">
        <f t="shared" si="93"/>
        <v>-3121</v>
      </c>
      <c r="AA184" s="139">
        <f t="shared" si="94"/>
        <v>0.1921812620836367</v>
      </c>
      <c r="AB184" s="139">
        <f t="shared" si="95"/>
        <v>0.34692491490554211</v>
      </c>
      <c r="AC184" s="139">
        <f t="shared" si="96"/>
        <v>-0.1187413769925737</v>
      </c>
      <c r="AD184" s="139">
        <f t="shared" si="107"/>
        <v>1.8001137914665871E-2</v>
      </c>
      <c r="AE184" s="139">
        <f t="shared" si="97"/>
        <v>6.4808193244564238E-5</v>
      </c>
      <c r="AF184">
        <f t="shared" si="108"/>
        <v>-0.1187413769925737</v>
      </c>
      <c r="AG184" s="165"/>
      <c r="AH184">
        <f t="shared" si="98"/>
        <v>-0.13674251490723957</v>
      </c>
      <c r="AI184">
        <f t="shared" si="99"/>
        <v>0.59438935539449789</v>
      </c>
      <c r="AJ184">
        <f t="shared" si="100"/>
        <v>-0.76755553802002707</v>
      </c>
      <c r="AK184">
        <f t="shared" si="101"/>
        <v>0.11460742039812247</v>
      </c>
      <c r="AL184">
        <f t="shared" si="102"/>
        <v>-0.27537661777961231</v>
      </c>
      <c r="AM184">
        <f t="shared" si="103"/>
        <v>-0.13856505964281599</v>
      </c>
      <c r="AN184" s="139">
        <f t="shared" si="112"/>
        <v>5.8554187615828441</v>
      </c>
      <c r="AO184" s="139">
        <f t="shared" si="112"/>
        <v>5.8546765916412635</v>
      </c>
      <c r="AP184" s="139">
        <f t="shared" si="112"/>
        <v>5.8566115838681947</v>
      </c>
      <c r="AQ184" s="139">
        <f t="shared" si="112"/>
        <v>5.8515630627308788</v>
      </c>
      <c r="AR184" s="139">
        <f t="shared" si="112"/>
        <v>5.8647108125670986</v>
      </c>
      <c r="AS184" s="139">
        <f t="shared" si="112"/>
        <v>5.8303014643584632</v>
      </c>
      <c r="AT184" s="139">
        <f t="shared" si="112"/>
        <v>5.9192834196190329</v>
      </c>
      <c r="AU184" s="139">
        <f t="shared" si="105"/>
        <v>5.680282912577276</v>
      </c>
    </row>
    <row r="185" spans="1:48" ht="12.95" customHeight="1" x14ac:dyDescent="0.2">
      <c r="A185" s="125" t="s">
        <v>781</v>
      </c>
      <c r="B185" s="71" t="s">
        <v>236</v>
      </c>
      <c r="C185" s="125">
        <v>32678.352999999999</v>
      </c>
      <c r="D185" s="125" t="s">
        <v>370</v>
      </c>
      <c r="E185">
        <f t="shared" si="84"/>
        <v>-3110.9325578550306</v>
      </c>
      <c r="F185">
        <f t="shared" si="106"/>
        <v>-3111</v>
      </c>
      <c r="G185">
        <f t="shared" si="85"/>
        <v>0.22293839999838383</v>
      </c>
      <c r="H185">
        <f t="shared" si="109"/>
        <v>0.22293839999838383</v>
      </c>
      <c r="O185">
        <f t="shared" ca="1" si="87"/>
        <v>-0.51184649899847212</v>
      </c>
      <c r="P185" s="14">
        <f t="shared" si="88"/>
        <v>0.32825817295580761</v>
      </c>
      <c r="Q185" s="13">
        <f t="shared" si="89"/>
        <v>17659.852999999999</v>
      </c>
      <c r="R185">
        <f t="shared" si="90"/>
        <v>1.1092254575803295E-2</v>
      </c>
      <c r="S185" s="5">
        <f t="shared" si="110"/>
        <v>0.2</v>
      </c>
      <c r="T185">
        <f t="shared" si="92"/>
        <v>2.2184509151606589E-3</v>
      </c>
      <c r="Z185">
        <f t="shared" si="93"/>
        <v>-3111</v>
      </c>
      <c r="AA185" s="139">
        <f t="shared" si="94"/>
        <v>0.19097209330233597</v>
      </c>
      <c r="AB185" s="139">
        <f t="shared" si="95"/>
        <v>0.36022447965185544</v>
      </c>
      <c r="AC185" s="139">
        <f t="shared" si="96"/>
        <v>-0.10531977295742379</v>
      </c>
      <c r="AD185" s="139">
        <f t="shared" si="107"/>
        <v>3.1966306696047858E-2</v>
      </c>
      <c r="AE185" s="139">
        <f t="shared" si="97"/>
        <v>2.0436895275715886E-4</v>
      </c>
      <c r="AF185">
        <f t="shared" si="108"/>
        <v>-0.10531977295742379</v>
      </c>
      <c r="AG185" s="165"/>
      <c r="AH185">
        <f t="shared" si="98"/>
        <v>-0.13728607965347164</v>
      </c>
      <c r="AI185">
        <f t="shared" si="99"/>
        <v>0.59410754550681188</v>
      </c>
      <c r="AJ185">
        <f t="shared" si="100"/>
        <v>-0.76913623681818077</v>
      </c>
      <c r="AK185">
        <f t="shared" si="101"/>
        <v>0.11360533091848314</v>
      </c>
      <c r="AL185">
        <f t="shared" si="102"/>
        <v>-0.27290690701350206</v>
      </c>
      <c r="AM185">
        <f t="shared" si="103"/>
        <v>-0.13730670936984327</v>
      </c>
      <c r="AN185" s="139">
        <f t="shared" si="112"/>
        <v>5.859187580421013</v>
      </c>
      <c r="AO185" s="139">
        <f t="shared" si="112"/>
        <v>5.858443091323065</v>
      </c>
      <c r="AP185" s="139">
        <f t="shared" si="112"/>
        <v>5.860380817107993</v>
      </c>
      <c r="AQ185" s="139">
        <f t="shared" si="112"/>
        <v>5.8553338335373155</v>
      </c>
      <c r="AR185" s="139">
        <f t="shared" si="112"/>
        <v>5.8684553534273309</v>
      </c>
      <c r="AS185" s="139">
        <f t="shared" si="112"/>
        <v>5.8341752018709689</v>
      </c>
      <c r="AT185" s="139">
        <f t="shared" si="112"/>
        <v>5.9226840297785817</v>
      </c>
      <c r="AU185" s="139">
        <f t="shared" si="105"/>
        <v>5.6854969810795852</v>
      </c>
    </row>
    <row r="186" spans="1:48" ht="12.95" customHeight="1" x14ac:dyDescent="0.2">
      <c r="A186" s="125" t="s">
        <v>781</v>
      </c>
      <c r="B186" s="71" t="s">
        <v>236</v>
      </c>
      <c r="C186" s="125">
        <v>32678.362000000001</v>
      </c>
      <c r="D186" s="125" t="s">
        <v>370</v>
      </c>
      <c r="E186">
        <f t="shared" si="84"/>
        <v>-3110.9298352226583</v>
      </c>
      <c r="F186">
        <f t="shared" si="106"/>
        <v>-3111</v>
      </c>
      <c r="G186">
        <f t="shared" si="85"/>
        <v>0.23193840000021737</v>
      </c>
      <c r="H186">
        <f t="shared" si="109"/>
        <v>0.23193840000021737</v>
      </c>
      <c r="O186">
        <f t="shared" ca="1" si="87"/>
        <v>-0.51184649899847212</v>
      </c>
      <c r="P186" s="14">
        <f t="shared" si="88"/>
        <v>0.32825817295580761</v>
      </c>
      <c r="Q186" s="13">
        <f t="shared" si="89"/>
        <v>17659.862000000001</v>
      </c>
      <c r="R186">
        <f t="shared" si="90"/>
        <v>9.2774986622164539E-3</v>
      </c>
      <c r="S186" s="5">
        <f t="shared" si="110"/>
        <v>0.2</v>
      </c>
      <c r="T186">
        <f t="shared" si="92"/>
        <v>1.855499732443291E-3</v>
      </c>
      <c r="Z186">
        <f t="shared" si="93"/>
        <v>-3111</v>
      </c>
      <c r="AA186" s="139">
        <f t="shared" si="94"/>
        <v>0.19097209330233597</v>
      </c>
      <c r="AB186" s="139">
        <f t="shared" si="95"/>
        <v>0.36922447965368899</v>
      </c>
      <c r="AC186" s="139">
        <f t="shared" si="96"/>
        <v>-9.6319772955590244E-2</v>
      </c>
      <c r="AD186" s="139">
        <f t="shared" si="107"/>
        <v>4.0966306697881399E-2</v>
      </c>
      <c r="AE186" s="139">
        <f t="shared" si="97"/>
        <v>3.3564765689297654E-4</v>
      </c>
      <c r="AF186">
        <f t="shared" si="108"/>
        <v>-9.6319772955590244E-2</v>
      </c>
      <c r="AG186" s="165"/>
      <c r="AH186">
        <f t="shared" si="98"/>
        <v>-0.13728607965347164</v>
      </c>
      <c r="AI186">
        <f t="shared" si="99"/>
        <v>0.59410754550681188</v>
      </c>
      <c r="AJ186">
        <f t="shared" si="100"/>
        <v>-0.76913623681818077</v>
      </c>
      <c r="AK186">
        <f t="shared" si="101"/>
        <v>0.11360533091848314</v>
      </c>
      <c r="AL186">
        <f t="shared" si="102"/>
        <v>-0.27290690701350206</v>
      </c>
      <c r="AM186">
        <f t="shared" si="103"/>
        <v>-0.13730670936984327</v>
      </c>
      <c r="AN186" s="139">
        <f t="shared" si="112"/>
        <v>5.859187580421013</v>
      </c>
      <c r="AO186" s="139">
        <f t="shared" si="112"/>
        <v>5.858443091323065</v>
      </c>
      <c r="AP186" s="139">
        <f t="shared" si="112"/>
        <v>5.860380817107993</v>
      </c>
      <c r="AQ186" s="139">
        <f t="shared" si="112"/>
        <v>5.8553338335373155</v>
      </c>
      <c r="AR186" s="139">
        <f t="shared" si="112"/>
        <v>5.8684553534273309</v>
      </c>
      <c r="AS186" s="139">
        <f t="shared" si="112"/>
        <v>5.8341752018709689</v>
      </c>
      <c r="AT186" s="139">
        <f t="shared" si="112"/>
        <v>5.9226840297785817</v>
      </c>
      <c r="AU186" s="139">
        <f t="shared" si="105"/>
        <v>5.6854969810795852</v>
      </c>
    </row>
    <row r="187" spans="1:48" ht="12.95" customHeight="1" x14ac:dyDescent="0.2">
      <c r="A187" s="125" t="s">
        <v>781</v>
      </c>
      <c r="B187" s="71" t="s">
        <v>236</v>
      </c>
      <c r="C187" s="125">
        <v>32820.478999999999</v>
      </c>
      <c r="D187" s="125" t="s">
        <v>370</v>
      </c>
      <c r="E187">
        <f t="shared" si="84"/>
        <v>-3067.93735247114</v>
      </c>
      <c r="F187">
        <f t="shared" si="106"/>
        <v>-3068</v>
      </c>
      <c r="G187">
        <f t="shared" si="85"/>
        <v>0.20708919999742648</v>
      </c>
      <c r="H187">
        <f t="shared" si="109"/>
        <v>0.20708919999742648</v>
      </c>
      <c r="O187">
        <f t="shared" ca="1" si="87"/>
        <v>-0.50632053026421542</v>
      </c>
      <c r="P187" s="14">
        <f t="shared" si="88"/>
        <v>0.3254128728431776</v>
      </c>
      <c r="Q187" s="13">
        <f t="shared" si="89"/>
        <v>17801.978999999999</v>
      </c>
      <c r="R187">
        <f t="shared" si="90"/>
        <v>1.4000491555708343E-2</v>
      </c>
      <c r="S187" s="5">
        <f t="shared" si="110"/>
        <v>0.2</v>
      </c>
      <c r="T187">
        <f t="shared" si="92"/>
        <v>2.8000983111416688E-3</v>
      </c>
      <c r="Z187">
        <f t="shared" si="93"/>
        <v>-3068</v>
      </c>
      <c r="AA187" s="139">
        <f t="shared" si="94"/>
        <v>0.18581468932436426</v>
      </c>
      <c r="AB187" s="139">
        <f t="shared" si="95"/>
        <v>0.34668738351623984</v>
      </c>
      <c r="AC187" s="139">
        <f t="shared" si="96"/>
        <v>-0.11832367284575113</v>
      </c>
      <c r="AD187" s="139">
        <f t="shared" si="107"/>
        <v>2.1274510673062214E-2</v>
      </c>
      <c r="AE187" s="139">
        <f t="shared" si="97"/>
        <v>9.0520960875647611E-5</v>
      </c>
      <c r="AF187">
        <f t="shared" si="108"/>
        <v>-0.11832367284575113</v>
      </c>
      <c r="AG187" s="165"/>
      <c r="AH187">
        <f t="shared" si="98"/>
        <v>-0.13959818351881334</v>
      </c>
      <c r="AI187">
        <f t="shared" si="99"/>
        <v>0.5929268984680176</v>
      </c>
      <c r="AJ187">
        <f t="shared" si="100"/>
        <v>-0.77586290461086771</v>
      </c>
      <c r="AK187">
        <f t="shared" si="101"/>
        <v>0.10929934051372482</v>
      </c>
      <c r="AL187">
        <f t="shared" si="102"/>
        <v>-0.26231371494990313</v>
      </c>
      <c r="AM187">
        <f t="shared" si="103"/>
        <v>-0.13191412728317622</v>
      </c>
      <c r="AN187" s="139">
        <f t="shared" si="112"/>
        <v>5.875372983220843</v>
      </c>
      <c r="AO187" s="139">
        <f t="shared" si="112"/>
        <v>5.8746201617491725</v>
      </c>
      <c r="AP187" s="139">
        <f t="shared" si="112"/>
        <v>5.8765656294036619</v>
      </c>
      <c r="AQ187" s="139">
        <f t="shared" si="112"/>
        <v>5.8715347220513694</v>
      </c>
      <c r="AR187" s="139">
        <f t="shared" si="112"/>
        <v>5.8845222392699643</v>
      </c>
      <c r="AS187" s="139">
        <f t="shared" si="112"/>
        <v>5.8508417654652964</v>
      </c>
      <c r="AT187" s="139">
        <f t="shared" si="112"/>
        <v>5.937233796805784</v>
      </c>
      <c r="AU187" s="139">
        <f t="shared" si="105"/>
        <v>5.7079174756395128</v>
      </c>
    </row>
    <row r="188" spans="1:48" ht="12.95" customHeight="1" x14ac:dyDescent="0.2">
      <c r="A188" s="125" t="s">
        <v>781</v>
      </c>
      <c r="B188" s="71" t="s">
        <v>236</v>
      </c>
      <c r="C188" s="125">
        <v>32850.235999999997</v>
      </c>
      <c r="D188" s="125" t="s">
        <v>370</v>
      </c>
      <c r="E188">
        <f t="shared" si="84"/>
        <v>-3058.9354223062978</v>
      </c>
      <c r="F188">
        <f t="shared" si="106"/>
        <v>-3059</v>
      </c>
      <c r="G188">
        <f t="shared" si="85"/>
        <v>0.21346959999937098</v>
      </c>
      <c r="H188">
        <f t="shared" si="109"/>
        <v>0.21346959999937098</v>
      </c>
      <c r="O188">
        <f t="shared" ca="1" si="87"/>
        <v>-0.50516393215704536</v>
      </c>
      <c r="P188" s="14">
        <f t="shared" si="88"/>
        <v>0.3248207942796571</v>
      </c>
      <c r="Q188" s="13">
        <f t="shared" si="89"/>
        <v>17831.735999999997</v>
      </c>
      <c r="R188">
        <f t="shared" si="90"/>
        <v>1.2399088467646023E-2</v>
      </c>
      <c r="S188" s="5">
        <f t="shared" si="110"/>
        <v>0.2</v>
      </c>
      <c r="T188">
        <f t="shared" si="92"/>
        <v>2.479817693529205E-3</v>
      </c>
      <c r="Z188">
        <f t="shared" si="93"/>
        <v>-3059</v>
      </c>
      <c r="AA188" s="139">
        <f t="shared" si="94"/>
        <v>0.18474387387896227</v>
      </c>
      <c r="AB188" s="139">
        <f t="shared" si="95"/>
        <v>0.35354652040006584</v>
      </c>
      <c r="AC188" s="139">
        <f t="shared" si="96"/>
        <v>-0.11135119428028611</v>
      </c>
      <c r="AD188" s="139">
        <f t="shared" si="107"/>
        <v>2.8725726120408718E-2</v>
      </c>
      <c r="AE188" s="139">
        <f t="shared" si="97"/>
        <v>1.6503346822894637E-4</v>
      </c>
      <c r="AF188">
        <f t="shared" si="108"/>
        <v>-0.11135119428028611</v>
      </c>
      <c r="AG188" s="165"/>
      <c r="AH188">
        <f t="shared" si="98"/>
        <v>-0.14007692040069483</v>
      </c>
      <c r="AI188">
        <f t="shared" si="99"/>
        <v>0.59268614206987658</v>
      </c>
      <c r="AJ188">
        <f t="shared" si="100"/>
        <v>-0.77725645708693647</v>
      </c>
      <c r="AK188">
        <f t="shared" si="101"/>
        <v>0.10839869448329206</v>
      </c>
      <c r="AL188">
        <f t="shared" si="102"/>
        <v>-0.26010187780593053</v>
      </c>
      <c r="AM188">
        <f t="shared" si="103"/>
        <v>-0.13078912791278088</v>
      </c>
      <c r="AN188" s="139">
        <f t="shared" si="112"/>
        <v>5.8787564924774323</v>
      </c>
      <c r="AO188" s="139">
        <f t="shared" si="112"/>
        <v>5.8780022722787306</v>
      </c>
      <c r="AP188" s="139">
        <f t="shared" si="112"/>
        <v>5.8799485232728204</v>
      </c>
      <c r="AQ188" s="139">
        <f t="shared" si="112"/>
        <v>5.8749229389270674</v>
      </c>
      <c r="AR188" s="139">
        <f t="shared" si="112"/>
        <v>5.8878780520172072</v>
      </c>
      <c r="AS188" s="139">
        <f t="shared" si="112"/>
        <v>5.8543320896140205</v>
      </c>
      <c r="AT188" s="139">
        <f t="shared" si="112"/>
        <v>5.9402643761610916</v>
      </c>
      <c r="AU188" s="139">
        <f t="shared" si="105"/>
        <v>5.7126101372915912</v>
      </c>
    </row>
    <row r="189" spans="1:48" ht="12.95" customHeight="1" x14ac:dyDescent="0.2">
      <c r="A189" s="125" t="s">
        <v>886</v>
      </c>
      <c r="B189" s="71" t="s">
        <v>236</v>
      </c>
      <c r="C189" s="125">
        <v>32883.309000000001</v>
      </c>
      <c r="D189" s="125" t="s">
        <v>370</v>
      </c>
      <c r="E189">
        <f t="shared" si="84"/>
        <v>-3048.9303533698499</v>
      </c>
      <c r="F189">
        <f t="shared" si="106"/>
        <v>-3049</v>
      </c>
      <c r="G189">
        <f t="shared" si="85"/>
        <v>0.23022560000390513</v>
      </c>
      <c r="I189">
        <f>G189</f>
        <v>0.23022560000390513</v>
      </c>
      <c r="O189">
        <f t="shared" ca="1" si="87"/>
        <v>-0.50387882314907873</v>
      </c>
      <c r="P189" s="14">
        <f t="shared" si="88"/>
        <v>0.32416432959312935</v>
      </c>
      <c r="Q189" s="13">
        <f t="shared" si="89"/>
        <v>17864.809000000001</v>
      </c>
      <c r="R189">
        <f t="shared" si="90"/>
        <v>8.8244849168373912E-3</v>
      </c>
      <c r="S189" s="5">
        <f>S$16</f>
        <v>0.1</v>
      </c>
      <c r="T189">
        <f t="shared" si="92"/>
        <v>8.8244849168373917E-4</v>
      </c>
      <c r="Z189">
        <f t="shared" si="93"/>
        <v>-3049</v>
      </c>
      <c r="AA189" s="139">
        <f t="shared" si="94"/>
        <v>0.18355759191893223</v>
      </c>
      <c r="AB189" s="139">
        <f t="shared" si="95"/>
        <v>0.37083233767810225</v>
      </c>
      <c r="AC189" s="139">
        <f t="shared" si="96"/>
        <v>-9.3938729589224224E-2</v>
      </c>
      <c r="AD189" s="139">
        <f t="shared" si="107"/>
        <v>4.6668008084972901E-2</v>
      </c>
      <c r="AE189" s="139">
        <f t="shared" si="97"/>
        <v>2.1779029786190963E-4</v>
      </c>
      <c r="AF189">
        <f t="shared" si="108"/>
        <v>-9.3938729589224224E-2</v>
      </c>
      <c r="AG189" s="165"/>
      <c r="AH189">
        <f t="shared" si="98"/>
        <v>-0.14060673767419712</v>
      </c>
      <c r="AI189">
        <f t="shared" si="99"/>
        <v>0.59242120016863709</v>
      </c>
      <c r="AJ189">
        <f t="shared" si="100"/>
        <v>-0.77879905658909498</v>
      </c>
      <c r="AK189">
        <f t="shared" si="101"/>
        <v>0.10739822044907742</v>
      </c>
      <c r="AL189">
        <f t="shared" si="102"/>
        <v>-0.25764640462918353</v>
      </c>
      <c r="AM189">
        <f t="shared" si="103"/>
        <v>-0.12954058976899674</v>
      </c>
      <c r="AN189" s="139">
        <f t="shared" si="112"/>
        <v>5.8825143016714865</v>
      </c>
      <c r="AO189" s="139">
        <f t="shared" si="112"/>
        <v>5.8817586707843326</v>
      </c>
      <c r="AP189" s="139">
        <f t="shared" si="112"/>
        <v>5.8837054473730293</v>
      </c>
      <c r="AQ189" s="139">
        <f t="shared" si="112"/>
        <v>5.8786865776803197</v>
      </c>
      <c r="AR189" s="139">
        <f t="shared" si="112"/>
        <v>5.8916039183120468</v>
      </c>
      <c r="AS189" s="139">
        <f t="shared" si="112"/>
        <v>5.8582110375221941</v>
      </c>
      <c r="AT189" s="139">
        <f t="shared" si="112"/>
        <v>5.9436258084921798</v>
      </c>
      <c r="AU189" s="139">
        <f t="shared" si="105"/>
        <v>5.7178242057938995</v>
      </c>
    </row>
    <row r="190" spans="1:48" ht="12.95" customHeight="1" x14ac:dyDescent="0.2">
      <c r="A190" s="125" t="s">
        <v>781</v>
      </c>
      <c r="B190" s="71" t="s">
        <v>236</v>
      </c>
      <c r="C190" s="125">
        <v>33002.292999999998</v>
      </c>
      <c r="D190" s="125" t="s">
        <v>370</v>
      </c>
      <c r="E190">
        <f t="shared" si="84"/>
        <v>-3012.9359433576305</v>
      </c>
      <c r="F190">
        <f t="shared" si="106"/>
        <v>-3013</v>
      </c>
      <c r="G190">
        <f t="shared" si="85"/>
        <v>0.21174720000271918</v>
      </c>
      <c r="H190">
        <f t="shared" ref="H190:H201" si="113">G190</f>
        <v>0.21174720000271918</v>
      </c>
      <c r="O190">
        <f t="shared" ca="1" si="87"/>
        <v>-0.49925243072039871</v>
      </c>
      <c r="P190" s="14">
        <f t="shared" si="88"/>
        <v>0.32181326217419703</v>
      </c>
      <c r="Q190" s="13">
        <f t="shared" si="89"/>
        <v>17983.792999999998</v>
      </c>
      <c r="R190">
        <f t="shared" si="90"/>
        <v>1.2114538041935628E-2</v>
      </c>
      <c r="S190" s="5">
        <f t="shared" ref="S190:S201" si="114">S$15</f>
        <v>0.2</v>
      </c>
      <c r="T190">
        <f t="shared" si="92"/>
        <v>2.4229076083871256E-3</v>
      </c>
      <c r="Z190">
        <f t="shared" si="93"/>
        <v>-3013</v>
      </c>
      <c r="AA190" s="139">
        <f t="shared" si="94"/>
        <v>0.17931763206341059</v>
      </c>
      <c r="AB190" s="139">
        <f t="shared" si="95"/>
        <v>0.35424283011350566</v>
      </c>
      <c r="AC190" s="139">
        <f t="shared" si="96"/>
        <v>-0.11006606217147785</v>
      </c>
      <c r="AD190" s="139">
        <f t="shared" si="107"/>
        <v>3.2429567939308596E-2</v>
      </c>
      <c r="AE190" s="139">
        <f t="shared" si="97"/>
        <v>2.103353753460464E-4</v>
      </c>
      <c r="AF190">
        <f t="shared" si="108"/>
        <v>-0.11006606217147785</v>
      </c>
      <c r="AG190" s="165"/>
      <c r="AH190">
        <f t="shared" si="98"/>
        <v>-0.14249563011078645</v>
      </c>
      <c r="AI190">
        <f t="shared" si="99"/>
        <v>0.59148965328556469</v>
      </c>
      <c r="AJ190">
        <f t="shared" si="100"/>
        <v>-0.78430220132112327</v>
      </c>
      <c r="AK190">
        <f t="shared" si="101"/>
        <v>0.10379861489853709</v>
      </c>
      <c r="AL190">
        <f t="shared" si="102"/>
        <v>-0.24882486295711378</v>
      </c>
      <c r="AM190">
        <f t="shared" si="103"/>
        <v>-0.12505833480274042</v>
      </c>
      <c r="AN190" s="139">
        <f t="shared" si="112"/>
        <v>5.8960283224058889</v>
      </c>
      <c r="AO190" s="139">
        <f t="shared" si="112"/>
        <v>5.8952688869904817</v>
      </c>
      <c r="AP190" s="139">
        <f t="shared" si="112"/>
        <v>5.8972145162325678</v>
      </c>
      <c r="AQ190" s="139">
        <f t="shared" si="112"/>
        <v>5.8922268260716431</v>
      </c>
      <c r="AR190" s="139">
        <f t="shared" si="112"/>
        <v>5.9049927991057976</v>
      </c>
      <c r="AS190" s="139">
        <f t="shared" si="112"/>
        <v>5.8721823645877764</v>
      </c>
      <c r="AT190" s="139">
        <f t="shared" si="112"/>
        <v>5.9556764991892006</v>
      </c>
      <c r="AU190" s="139">
        <f t="shared" si="105"/>
        <v>5.7365948524022112</v>
      </c>
      <c r="AV190" s="139"/>
    </row>
    <row r="191" spans="1:48" ht="12.95" customHeight="1" x14ac:dyDescent="0.2">
      <c r="A191" s="125" t="s">
        <v>781</v>
      </c>
      <c r="B191" s="71" t="s">
        <v>236</v>
      </c>
      <c r="C191" s="125">
        <v>33005.612999999998</v>
      </c>
      <c r="D191" s="125" t="s">
        <v>370</v>
      </c>
      <c r="E191">
        <f t="shared" si="84"/>
        <v>-3011.9315945271951</v>
      </c>
      <c r="F191">
        <f t="shared" si="106"/>
        <v>-3012</v>
      </c>
      <c r="G191">
        <f t="shared" si="85"/>
        <v>0.22612279999884777</v>
      </c>
      <c r="H191">
        <f t="shared" si="113"/>
        <v>0.22612279999884777</v>
      </c>
      <c r="O191">
        <f t="shared" ca="1" si="87"/>
        <v>-0.49912391981960208</v>
      </c>
      <c r="P191" s="14">
        <f t="shared" si="88"/>
        <v>0.32174822745226117</v>
      </c>
      <c r="Q191" s="13">
        <f t="shared" si="89"/>
        <v>17987.112999999998</v>
      </c>
      <c r="R191">
        <f t="shared" si="90"/>
        <v>9.1442223756480305E-3</v>
      </c>
      <c r="S191" s="5">
        <f t="shared" si="114"/>
        <v>0.2</v>
      </c>
      <c r="T191">
        <f t="shared" si="92"/>
        <v>1.8288444751296063E-3</v>
      </c>
      <c r="Z191">
        <f t="shared" si="93"/>
        <v>-3012</v>
      </c>
      <c r="AA191" s="139">
        <f t="shared" si="94"/>
        <v>0.17920054102950042</v>
      </c>
      <c r="AB191" s="139">
        <f t="shared" si="95"/>
        <v>0.36867048642160849</v>
      </c>
      <c r="AC191" s="139">
        <f t="shared" si="96"/>
        <v>-9.5625427453413403E-2</v>
      </c>
      <c r="AD191" s="139">
        <f t="shared" si="107"/>
        <v>4.6922258969347347E-2</v>
      </c>
      <c r="AE191" s="139">
        <f t="shared" si="97"/>
        <v>4.4033967735729952E-4</v>
      </c>
      <c r="AF191">
        <f t="shared" si="108"/>
        <v>-9.5625427453413403E-2</v>
      </c>
      <c r="AG191" s="165"/>
      <c r="AH191">
        <f t="shared" si="98"/>
        <v>-0.14254768642276075</v>
      </c>
      <c r="AI191">
        <f t="shared" si="99"/>
        <v>0.59146427183979211</v>
      </c>
      <c r="AJ191">
        <f t="shared" si="100"/>
        <v>-0.78445394961567205</v>
      </c>
      <c r="AK191">
        <f t="shared" si="101"/>
        <v>0.10369867233581943</v>
      </c>
      <c r="AL191">
        <f t="shared" si="102"/>
        <v>-0.24858021931878646</v>
      </c>
      <c r="AM191">
        <f t="shared" si="103"/>
        <v>-0.12493410182064868</v>
      </c>
      <c r="AN191" s="139">
        <f t="shared" si="112"/>
        <v>5.8964034017610434</v>
      </c>
      <c r="AO191" s="139">
        <f t="shared" si="112"/>
        <v>5.8956438895599277</v>
      </c>
      <c r="AP191" s="139">
        <f t="shared" si="112"/>
        <v>5.8975894184056932</v>
      </c>
      <c r="AQ191" s="139">
        <f t="shared" si="112"/>
        <v>5.8926027514280603</v>
      </c>
      <c r="AR191" s="139">
        <f t="shared" si="112"/>
        <v>5.905364176583829</v>
      </c>
      <c r="AS191" s="139">
        <f t="shared" si="112"/>
        <v>5.8725706168892877</v>
      </c>
      <c r="AT191" s="139">
        <f t="shared" si="112"/>
        <v>5.9560101277403898</v>
      </c>
      <c r="AU191" s="139">
        <f t="shared" si="105"/>
        <v>5.7371162592524421</v>
      </c>
    </row>
    <row r="192" spans="1:48" ht="12.95" customHeight="1" x14ac:dyDescent="0.2">
      <c r="A192" s="125" t="s">
        <v>781</v>
      </c>
      <c r="B192" s="71" t="s">
        <v>236</v>
      </c>
      <c r="C192" s="125">
        <v>33028.699000000001</v>
      </c>
      <c r="D192" s="125" t="s">
        <v>370</v>
      </c>
      <c r="E192">
        <f t="shared" si="84"/>
        <v>-3004.9477399791699</v>
      </c>
      <c r="F192">
        <f t="shared" si="106"/>
        <v>-3005</v>
      </c>
      <c r="G192">
        <f t="shared" si="85"/>
        <v>0.1727519999985816</v>
      </c>
      <c r="H192">
        <f t="shared" si="113"/>
        <v>0.1727519999985816</v>
      </c>
      <c r="O192">
        <f t="shared" ca="1" si="87"/>
        <v>-0.49822434351402539</v>
      </c>
      <c r="P192" s="14">
        <f t="shared" si="88"/>
        <v>0.32129339714348248</v>
      </c>
      <c r="Q192" s="13">
        <f t="shared" si="89"/>
        <v>18010.199000000001</v>
      </c>
      <c r="R192">
        <f t="shared" si="90"/>
        <v>2.2064546665759171E-2</v>
      </c>
      <c r="S192" s="5">
        <f t="shared" si="114"/>
        <v>0.2</v>
      </c>
      <c r="T192">
        <f t="shared" si="92"/>
        <v>4.4129093331518347E-3</v>
      </c>
      <c r="Z192">
        <f t="shared" si="93"/>
        <v>-3005</v>
      </c>
      <c r="AA192" s="139">
        <f t="shared" si="94"/>
        <v>0.17838194248778705</v>
      </c>
      <c r="AB192" s="139">
        <f t="shared" si="95"/>
        <v>0.31566345465427703</v>
      </c>
      <c r="AC192" s="139">
        <f t="shared" si="96"/>
        <v>-0.14854139714490089</v>
      </c>
      <c r="AD192" s="139">
        <f t="shared" si="107"/>
        <v>-5.6299424892054528E-3</v>
      </c>
      <c r="AE192" s="139">
        <f t="shared" si="97"/>
        <v>6.3392504863521783E-6</v>
      </c>
      <c r="AF192">
        <f t="shared" si="108"/>
        <v>-0.14854139714490089</v>
      </c>
      <c r="AG192" s="165"/>
      <c r="AH192">
        <f t="shared" si="98"/>
        <v>-0.14291145465569544</v>
      </c>
      <c r="AI192">
        <f t="shared" si="99"/>
        <v>0.59128734770452418</v>
      </c>
      <c r="AJ192">
        <f t="shared" si="100"/>
        <v>-0.78551450444365423</v>
      </c>
      <c r="AK192">
        <f t="shared" si="101"/>
        <v>0.10299914407994047</v>
      </c>
      <c r="AL192">
        <f t="shared" si="102"/>
        <v>-0.2468683087129796</v>
      </c>
      <c r="AM192">
        <f t="shared" si="103"/>
        <v>-0.12406487905456313</v>
      </c>
      <c r="AN192" s="139">
        <f t="shared" si="112"/>
        <v>5.8990284946133942</v>
      </c>
      <c r="AO192" s="139">
        <f t="shared" si="112"/>
        <v>5.8982684892304755</v>
      </c>
      <c r="AP192" s="139">
        <f t="shared" si="112"/>
        <v>5.9002132107767782</v>
      </c>
      <c r="AQ192" s="139">
        <f t="shared" si="112"/>
        <v>5.8952339444698216</v>
      </c>
      <c r="AR192" s="139">
        <f t="shared" si="112"/>
        <v>5.907963016006625</v>
      </c>
      <c r="AS192" s="139">
        <f t="shared" si="112"/>
        <v>5.8752886261145942</v>
      </c>
      <c r="AT192" s="139">
        <f t="shared" si="112"/>
        <v>5.9583438641906952</v>
      </c>
      <c r="AU192" s="139">
        <f t="shared" si="105"/>
        <v>5.7407661072040579</v>
      </c>
    </row>
    <row r="193" spans="1:48" ht="12.95" customHeight="1" x14ac:dyDescent="0.2">
      <c r="A193" s="125" t="s">
        <v>781</v>
      </c>
      <c r="B193" s="71" t="s">
        <v>236</v>
      </c>
      <c r="C193" s="125">
        <v>33068.398000000001</v>
      </c>
      <c r="D193" s="125" t="s">
        <v>370</v>
      </c>
      <c r="E193">
        <f t="shared" si="84"/>
        <v>-2992.9382085877628</v>
      </c>
      <c r="F193">
        <f t="shared" si="106"/>
        <v>-2993</v>
      </c>
      <c r="G193">
        <f t="shared" si="85"/>
        <v>0.20425919999979669</v>
      </c>
      <c r="H193">
        <f t="shared" si="113"/>
        <v>0.20425919999979669</v>
      </c>
      <c r="O193">
        <f t="shared" ca="1" si="87"/>
        <v>-0.49668221270446539</v>
      </c>
      <c r="P193" s="14">
        <f t="shared" si="88"/>
        <v>0.32051536850357987</v>
      </c>
      <c r="Q193" s="13">
        <f t="shared" si="89"/>
        <v>18049.898000000001</v>
      </c>
      <c r="R193">
        <f t="shared" si="90"/>
        <v>1.3515496715180026E-2</v>
      </c>
      <c r="S193" s="5">
        <f t="shared" si="114"/>
        <v>0.2</v>
      </c>
      <c r="T193">
        <f t="shared" si="92"/>
        <v>2.7030993430360055E-3</v>
      </c>
      <c r="Z193">
        <f t="shared" si="93"/>
        <v>-2993</v>
      </c>
      <c r="AA193" s="139">
        <f t="shared" si="94"/>
        <v>0.17698286149646114</v>
      </c>
      <c r="AB193" s="139">
        <f t="shared" si="95"/>
        <v>0.34779170700691542</v>
      </c>
      <c r="AC193" s="139">
        <f t="shared" si="96"/>
        <v>-0.11625616850378317</v>
      </c>
      <c r="AD193" s="139">
        <f t="shared" si="107"/>
        <v>2.7276338503335551E-2</v>
      </c>
      <c r="AE193" s="139">
        <f t="shared" si="97"/>
        <v>1.487997284297091E-4</v>
      </c>
      <c r="AF193">
        <f t="shared" si="108"/>
        <v>-0.11625616850378317</v>
      </c>
      <c r="AG193" s="165"/>
      <c r="AH193">
        <f t="shared" si="98"/>
        <v>-0.14353250700711873</v>
      </c>
      <c r="AI193">
        <f t="shared" si="99"/>
        <v>0.5909870809711677</v>
      </c>
      <c r="AJ193">
        <f t="shared" si="100"/>
        <v>-0.78732575826625673</v>
      </c>
      <c r="AK193">
        <f t="shared" si="101"/>
        <v>0.10180023524096987</v>
      </c>
      <c r="AL193">
        <f t="shared" si="102"/>
        <v>-0.24393600960932582</v>
      </c>
      <c r="AM193">
        <f t="shared" si="103"/>
        <v>-0.12257643206921602</v>
      </c>
      <c r="AN193" s="139">
        <f t="shared" si="112"/>
        <v>5.9035267826158382</v>
      </c>
      <c r="AO193" s="139">
        <f t="shared" si="112"/>
        <v>5.9027661132438896</v>
      </c>
      <c r="AP193" s="139">
        <f t="shared" si="112"/>
        <v>5.9047090238965367</v>
      </c>
      <c r="AQ193" s="139">
        <f t="shared" si="112"/>
        <v>5.8997434159839486</v>
      </c>
      <c r="AR193" s="139">
        <f t="shared" si="112"/>
        <v>5.9124149155053844</v>
      </c>
      <c r="AS193" s="139">
        <f t="shared" si="112"/>
        <v>5.8799490620816881</v>
      </c>
      <c r="AT193" s="139">
        <f t="shared" si="112"/>
        <v>5.9623378216824161</v>
      </c>
      <c r="AU193" s="139">
        <f t="shared" si="105"/>
        <v>5.7470229894068288</v>
      </c>
      <c r="AV193" s="139"/>
    </row>
    <row r="194" spans="1:48" ht="12.95" customHeight="1" x14ac:dyDescent="0.2">
      <c r="A194" s="125" t="s">
        <v>781</v>
      </c>
      <c r="B194" s="71" t="s">
        <v>236</v>
      </c>
      <c r="C194" s="125">
        <v>33190.678</v>
      </c>
      <c r="D194" s="125" t="s">
        <v>370</v>
      </c>
      <c r="E194">
        <f t="shared" si="84"/>
        <v>-2955.9467100980983</v>
      </c>
      <c r="F194">
        <f t="shared" si="106"/>
        <v>-2956</v>
      </c>
      <c r="G194">
        <f t="shared" si="85"/>
        <v>0.1761564000044018</v>
      </c>
      <c r="H194">
        <f t="shared" si="113"/>
        <v>0.1761564000044018</v>
      </c>
      <c r="O194">
        <f t="shared" ca="1" si="87"/>
        <v>-0.49192730937498869</v>
      </c>
      <c r="P194" s="14">
        <f t="shared" si="88"/>
        <v>0.31812980947589997</v>
      </c>
      <c r="Q194" s="13">
        <f t="shared" si="89"/>
        <v>18172.178</v>
      </c>
      <c r="R194">
        <f t="shared" si="90"/>
        <v>2.0156448996961687E-2</v>
      </c>
      <c r="S194" s="5">
        <f t="shared" si="114"/>
        <v>0.2</v>
      </c>
      <c r="T194">
        <f t="shared" si="92"/>
        <v>4.0312897993923374E-3</v>
      </c>
      <c r="Z194">
        <f t="shared" si="93"/>
        <v>-2956</v>
      </c>
      <c r="AA194" s="139">
        <f t="shared" si="94"/>
        <v>0.17270271101220636</v>
      </c>
      <c r="AB194" s="139">
        <f t="shared" si="95"/>
        <v>0.32158349846809542</v>
      </c>
      <c r="AC194" s="139">
        <f t="shared" si="96"/>
        <v>-0.14197340947149817</v>
      </c>
      <c r="AD194" s="139">
        <f t="shared" si="107"/>
        <v>3.4536889921954472E-3</v>
      </c>
      <c r="AE194" s="139">
        <f t="shared" si="97"/>
        <v>2.3855935309624011E-6</v>
      </c>
      <c r="AF194">
        <f t="shared" si="108"/>
        <v>-0.14197340947149817</v>
      </c>
      <c r="AG194" s="165"/>
      <c r="AH194">
        <f t="shared" si="98"/>
        <v>-0.14542709846369362</v>
      </c>
      <c r="AI194">
        <f t="shared" si="99"/>
        <v>0.59008524735087198</v>
      </c>
      <c r="AJ194">
        <f t="shared" si="100"/>
        <v>-0.79285635186774384</v>
      </c>
      <c r="AK194">
        <f t="shared" si="101"/>
        <v>9.8105817300540465E-2</v>
      </c>
      <c r="AL194">
        <f t="shared" si="102"/>
        <v>-0.23491349637421044</v>
      </c>
      <c r="AM194">
        <f t="shared" si="103"/>
        <v>-0.11799989356273716</v>
      </c>
      <c r="AN194" s="139">
        <f t="shared" si="112"/>
        <v>5.9173819004098167</v>
      </c>
      <c r="AO194" s="139">
        <f t="shared" si="112"/>
        <v>5.9166206483200643</v>
      </c>
      <c r="AP194" s="139">
        <f t="shared" si="112"/>
        <v>5.9185545522031857</v>
      </c>
      <c r="AQ194" s="139">
        <f t="shared" si="112"/>
        <v>5.9136387990775328</v>
      </c>
      <c r="AR194" s="139">
        <f t="shared" si="112"/>
        <v>5.9261160761127067</v>
      </c>
      <c r="AS194" s="139">
        <f t="shared" si="112"/>
        <v>5.8943266561373227</v>
      </c>
      <c r="AT194" s="139">
        <f t="shared" si="112"/>
        <v>5.9745998498148518</v>
      </c>
      <c r="AU194" s="139">
        <f t="shared" si="105"/>
        <v>5.7663150428653713</v>
      </c>
    </row>
    <row r="195" spans="1:48" ht="12.95" customHeight="1" x14ac:dyDescent="0.2">
      <c r="A195" s="125" t="s">
        <v>781</v>
      </c>
      <c r="B195" s="71" t="s">
        <v>236</v>
      </c>
      <c r="C195" s="125">
        <v>33207.22</v>
      </c>
      <c r="D195" s="125" t="s">
        <v>370</v>
      </c>
      <c r="E195">
        <f t="shared" si="84"/>
        <v>-2950.9425117989808</v>
      </c>
      <c r="F195">
        <f t="shared" si="106"/>
        <v>-2951</v>
      </c>
      <c r="G195">
        <f t="shared" si="85"/>
        <v>0.1900344000023324</v>
      </c>
      <c r="H195">
        <f t="shared" si="113"/>
        <v>0.1900344000023324</v>
      </c>
      <c r="O195">
        <f t="shared" ca="1" si="87"/>
        <v>-0.49128475487100537</v>
      </c>
      <c r="P195" s="14">
        <f t="shared" si="88"/>
        <v>0.31780898442721961</v>
      </c>
      <c r="Q195" s="13">
        <f t="shared" si="89"/>
        <v>18188.72</v>
      </c>
      <c r="R195">
        <f t="shared" si="90"/>
        <v>1.6326344424952628E-2</v>
      </c>
      <c r="S195" s="5">
        <f t="shared" si="114"/>
        <v>0.2</v>
      </c>
      <c r="T195">
        <f t="shared" si="92"/>
        <v>3.2652688849905257E-3</v>
      </c>
      <c r="Z195">
        <f t="shared" si="93"/>
        <v>-2951</v>
      </c>
      <c r="AA195" s="139">
        <f t="shared" si="94"/>
        <v>0.17212821823925631</v>
      </c>
      <c r="AB195" s="139">
        <f t="shared" si="95"/>
        <v>0.33571516619029573</v>
      </c>
      <c r="AC195" s="139">
        <f t="shared" si="96"/>
        <v>-0.12777458442488721</v>
      </c>
      <c r="AD195" s="139">
        <f t="shared" si="107"/>
        <v>1.7906181763076096E-2</v>
      </c>
      <c r="AE195" s="139">
        <f t="shared" si="97"/>
        <v>6.4126269066463787E-5</v>
      </c>
      <c r="AF195">
        <f t="shared" si="108"/>
        <v>-0.12777458442488721</v>
      </c>
      <c r="AG195" s="165"/>
      <c r="AH195">
        <f t="shared" si="98"/>
        <v>-0.1456807661879633</v>
      </c>
      <c r="AI195">
        <f t="shared" si="99"/>
        <v>0.58996614348683973</v>
      </c>
      <c r="AJ195">
        <f t="shared" si="100"/>
        <v>-0.79359749377347177</v>
      </c>
      <c r="AK195">
        <f t="shared" si="101"/>
        <v>9.7606825276453132E-2</v>
      </c>
      <c r="AL195">
        <f t="shared" si="102"/>
        <v>-0.23369636652750855</v>
      </c>
      <c r="AM195">
        <f t="shared" si="103"/>
        <v>-0.11738289922724299</v>
      </c>
      <c r="AN195" s="139">
        <f t="shared" si="112"/>
        <v>5.9192525527942959</v>
      </c>
      <c r="AO195" s="139">
        <f t="shared" si="112"/>
        <v>5.9184913938624648</v>
      </c>
      <c r="AP195" s="139">
        <f t="shared" si="112"/>
        <v>5.9204236812829159</v>
      </c>
      <c r="AQ195" s="139">
        <f t="shared" si="112"/>
        <v>5.9155155631501666</v>
      </c>
      <c r="AR195" s="139">
        <f t="shared" si="112"/>
        <v>5.9279646661494976</v>
      </c>
      <c r="AS195" s="139">
        <f t="shared" si="112"/>
        <v>5.8962704938830237</v>
      </c>
      <c r="AT195" s="139">
        <f t="shared" si="112"/>
        <v>5.976250876967927</v>
      </c>
      <c r="AU195" s="139">
        <f t="shared" si="105"/>
        <v>5.7689220771165255</v>
      </c>
    </row>
    <row r="196" spans="1:48" ht="12.95" customHeight="1" x14ac:dyDescent="0.2">
      <c r="A196" s="125" t="s">
        <v>781</v>
      </c>
      <c r="B196" s="71" t="s">
        <v>236</v>
      </c>
      <c r="C196" s="125">
        <v>33210.534</v>
      </c>
      <c r="D196" s="125" t="s">
        <v>370</v>
      </c>
      <c r="E196">
        <f t="shared" si="84"/>
        <v>-2949.9399780567933</v>
      </c>
      <c r="F196">
        <f t="shared" si="106"/>
        <v>-2950</v>
      </c>
      <c r="G196">
        <f t="shared" si="85"/>
        <v>0.19840999999723863</v>
      </c>
      <c r="H196">
        <f t="shared" si="113"/>
        <v>0.19840999999723863</v>
      </c>
      <c r="O196">
        <f t="shared" ca="1" si="87"/>
        <v>-0.49115624397020868</v>
      </c>
      <c r="P196" s="14">
        <f t="shared" si="88"/>
        <v>0.31774486364013776</v>
      </c>
      <c r="Q196" s="13">
        <f t="shared" si="89"/>
        <v>18192.034</v>
      </c>
      <c r="R196">
        <f t="shared" si="90"/>
        <v>1.424080968066933E-2</v>
      </c>
      <c r="S196" s="5">
        <f t="shared" si="114"/>
        <v>0.2</v>
      </c>
      <c r="T196">
        <f t="shared" si="92"/>
        <v>2.8481619361338663E-3</v>
      </c>
      <c r="Z196">
        <f t="shared" si="93"/>
        <v>-2950</v>
      </c>
      <c r="AA196" s="139">
        <f t="shared" si="94"/>
        <v>0.17201343138461789</v>
      </c>
      <c r="AB196" s="139">
        <f t="shared" si="95"/>
        <v>0.34414143225275851</v>
      </c>
      <c r="AC196" s="139">
        <f t="shared" si="96"/>
        <v>-0.11933486364289914</v>
      </c>
      <c r="AD196" s="139">
        <f t="shared" si="107"/>
        <v>2.6396568612620741E-2</v>
      </c>
      <c r="AE196" s="139">
        <f t="shared" si="97"/>
        <v>1.3935576690415891E-4</v>
      </c>
      <c r="AF196">
        <f t="shared" si="108"/>
        <v>-0.11933486364289914</v>
      </c>
      <c r="AG196" s="165"/>
      <c r="AH196">
        <f t="shared" si="98"/>
        <v>-0.14573143225551988</v>
      </c>
      <c r="AI196">
        <f t="shared" si="99"/>
        <v>0.589942401436653</v>
      </c>
      <c r="AJ196">
        <f t="shared" si="100"/>
        <v>-0.79374554470105019</v>
      </c>
      <c r="AK196">
        <f t="shared" si="101"/>
        <v>9.7507034044030827E-2</v>
      </c>
      <c r="AL196">
        <f t="shared" si="102"/>
        <v>-0.23345300042166256</v>
      </c>
      <c r="AM196">
        <f t="shared" si="103"/>
        <v>-0.11725954129593452</v>
      </c>
      <c r="AN196" s="139">
        <f t="shared" si="112"/>
        <v>5.9196266365157815</v>
      </c>
      <c r="AO196" s="139">
        <f t="shared" si="112"/>
        <v>5.9188655011753113</v>
      </c>
      <c r="AP196" s="139">
        <f t="shared" si="112"/>
        <v>5.9207974538361539</v>
      </c>
      <c r="AQ196" s="139">
        <f t="shared" si="112"/>
        <v>5.9158908883690478</v>
      </c>
      <c r="AR196" s="139">
        <f t="shared" si="112"/>
        <v>5.9283343016775358</v>
      </c>
      <c r="AS196" s="139">
        <f t="shared" si="112"/>
        <v>5.8966592877501185</v>
      </c>
      <c r="AT196" s="139">
        <f t="shared" si="112"/>
        <v>5.9765809130941481</v>
      </c>
      <c r="AU196" s="139">
        <f t="shared" si="105"/>
        <v>5.7694434839667563</v>
      </c>
    </row>
    <row r="197" spans="1:48" ht="12.95" customHeight="1" x14ac:dyDescent="0.2">
      <c r="A197" s="125" t="s">
        <v>781</v>
      </c>
      <c r="B197" s="71" t="s">
        <v>236</v>
      </c>
      <c r="C197" s="125">
        <v>33293.171999999999</v>
      </c>
      <c r="D197" s="125" t="s">
        <v>370</v>
      </c>
      <c r="E197">
        <f t="shared" si="84"/>
        <v>-2924.9407676201813</v>
      </c>
      <c r="F197">
        <f t="shared" si="106"/>
        <v>-2925</v>
      </c>
      <c r="G197">
        <f t="shared" si="85"/>
        <v>0.19580000000132713</v>
      </c>
      <c r="H197">
        <f t="shared" si="113"/>
        <v>0.19580000000132713</v>
      </c>
      <c r="O197">
        <f t="shared" ca="1" si="87"/>
        <v>-0.48794347145029199</v>
      </c>
      <c r="P197" s="14">
        <f t="shared" si="88"/>
        <v>0.31614663475063354</v>
      </c>
      <c r="Q197" s="13">
        <f t="shared" si="89"/>
        <v>18274.671999999999</v>
      </c>
      <c r="R197">
        <f t="shared" si="90"/>
        <v>1.4483312495482964E-2</v>
      </c>
      <c r="S197" s="5">
        <f t="shared" si="114"/>
        <v>0.2</v>
      </c>
      <c r="T197">
        <f t="shared" si="92"/>
        <v>2.896662499096593E-3</v>
      </c>
      <c r="Z197">
        <f t="shared" si="93"/>
        <v>-2925</v>
      </c>
      <c r="AA197" s="139">
        <f t="shared" si="94"/>
        <v>0.16915586874659963</v>
      </c>
      <c r="AB197" s="139">
        <f t="shared" si="95"/>
        <v>0.34279076600536107</v>
      </c>
      <c r="AC197" s="139">
        <f t="shared" si="96"/>
        <v>-0.1203466347493064</v>
      </c>
      <c r="AD197" s="139">
        <f t="shared" si="107"/>
        <v>2.6644131254727504E-2</v>
      </c>
      <c r="AE197" s="139">
        <f t="shared" si="97"/>
        <v>1.4198194606382942E-4</v>
      </c>
      <c r="AF197">
        <f t="shared" si="108"/>
        <v>-0.1203466347493064</v>
      </c>
      <c r="AG197" s="165"/>
      <c r="AH197">
        <f t="shared" si="98"/>
        <v>-0.14699076600403391</v>
      </c>
      <c r="AI197">
        <f t="shared" si="99"/>
        <v>0.58935735603923656</v>
      </c>
      <c r="AJ197">
        <f t="shared" si="100"/>
        <v>-0.79742764807349364</v>
      </c>
      <c r="AK197">
        <f t="shared" si="101"/>
        <v>9.5013024309915456E-2</v>
      </c>
      <c r="AL197">
        <f t="shared" si="102"/>
        <v>-0.22737525868914824</v>
      </c>
      <c r="AM197">
        <f t="shared" si="103"/>
        <v>-0.11417997444568916</v>
      </c>
      <c r="AN197" s="139">
        <f t="shared" ref="AN197:AT212" si="115">$AU197+$AB$7*SIN(AO197)</f>
        <v>5.9289737186693214</v>
      </c>
      <c r="AO197" s="139">
        <f t="shared" si="115"/>
        <v>5.9282137138753095</v>
      </c>
      <c r="AP197" s="139">
        <f t="shared" si="115"/>
        <v>5.9301360514310177</v>
      </c>
      <c r="AQ197" s="139">
        <f t="shared" si="115"/>
        <v>5.9252710830600002</v>
      </c>
      <c r="AR197" s="139">
        <f t="shared" si="115"/>
        <v>5.9375663256653253</v>
      </c>
      <c r="AS197" s="139">
        <f t="shared" si="115"/>
        <v>5.9063819871965606</v>
      </c>
      <c r="AT197" s="139">
        <f t="shared" si="115"/>
        <v>5.9848136499203441</v>
      </c>
      <c r="AU197" s="139">
        <f t="shared" si="105"/>
        <v>5.782478655222528</v>
      </c>
    </row>
    <row r="198" spans="1:48" ht="12.95" customHeight="1" x14ac:dyDescent="0.2">
      <c r="A198" s="125" t="s">
        <v>913</v>
      </c>
      <c r="B198" s="71" t="s">
        <v>236</v>
      </c>
      <c r="C198" s="125">
        <v>33336.154000000002</v>
      </c>
      <c r="D198" s="125" t="s">
        <v>370</v>
      </c>
      <c r="E198">
        <f t="shared" si="84"/>
        <v>-2911.9380804425323</v>
      </c>
      <c r="F198">
        <f t="shared" si="106"/>
        <v>-2912</v>
      </c>
      <c r="G198">
        <f t="shared" si="85"/>
        <v>0.20468280000204686</v>
      </c>
      <c r="H198">
        <f t="shared" si="113"/>
        <v>0.20468280000204686</v>
      </c>
      <c r="O198">
        <f t="shared" ca="1" si="87"/>
        <v>-0.48627282973993535</v>
      </c>
      <c r="P198" s="14">
        <f t="shared" si="88"/>
        <v>0.31531919672662301</v>
      </c>
      <c r="Q198" s="13">
        <f t="shared" si="89"/>
        <v>18317.654000000002</v>
      </c>
      <c r="R198">
        <f t="shared" si="90"/>
        <v>1.2240412280197803E-2</v>
      </c>
      <c r="S198" s="5">
        <f t="shared" si="114"/>
        <v>0.2</v>
      </c>
      <c r="T198">
        <f t="shared" si="92"/>
        <v>2.448082456039561E-3</v>
      </c>
      <c r="Z198">
        <f t="shared" si="93"/>
        <v>-2912</v>
      </c>
      <c r="AA198" s="139">
        <f t="shared" si="94"/>
        <v>0.16767914633872641</v>
      </c>
      <c r="AB198" s="139">
        <f t="shared" si="95"/>
        <v>0.35232285038994349</v>
      </c>
      <c r="AC198" s="139">
        <f t="shared" si="96"/>
        <v>-0.11063639672457615</v>
      </c>
      <c r="AD198" s="139">
        <f t="shared" si="107"/>
        <v>3.7003653663320452E-2</v>
      </c>
      <c r="AE198" s="139">
        <f t="shared" si="97"/>
        <v>2.7385407688699381E-4</v>
      </c>
      <c r="AF198">
        <f t="shared" si="108"/>
        <v>-0.11063639672457615</v>
      </c>
      <c r="AG198" s="165"/>
      <c r="AH198">
        <f t="shared" si="98"/>
        <v>-0.1476400503878966</v>
      </c>
      <c r="AI198">
        <f t="shared" si="99"/>
        <v>0.58905957571837608</v>
      </c>
      <c r="AJ198">
        <f t="shared" si="100"/>
        <v>-0.79932782416754855</v>
      </c>
      <c r="AK198">
        <f t="shared" si="101"/>
        <v>9.3716719526676734E-2</v>
      </c>
      <c r="AL198">
        <f t="shared" si="102"/>
        <v>-0.22421963448598964</v>
      </c>
      <c r="AM198">
        <f t="shared" si="103"/>
        <v>-0.11258187888074708</v>
      </c>
      <c r="AN198" s="139">
        <f t="shared" si="115"/>
        <v>5.9338304449381738</v>
      </c>
      <c r="AO198" s="139">
        <f t="shared" si="115"/>
        <v>5.9330714421113253</v>
      </c>
      <c r="AP198" s="139">
        <f t="shared" si="115"/>
        <v>5.9349878294909821</v>
      </c>
      <c r="AQ198" s="139">
        <f t="shared" si="115"/>
        <v>5.930146603855623</v>
      </c>
      <c r="AR198" s="139">
        <f t="shared" si="115"/>
        <v>5.9423603099007734</v>
      </c>
      <c r="AS198" s="139">
        <f t="shared" si="115"/>
        <v>5.9114399595724922</v>
      </c>
      <c r="AT198" s="139">
        <f t="shared" si="115"/>
        <v>5.9890810344982635</v>
      </c>
      <c r="AU198" s="139">
        <f t="shared" si="105"/>
        <v>5.7892569442755297</v>
      </c>
    </row>
    <row r="199" spans="1:48" ht="12.95" customHeight="1" x14ac:dyDescent="0.2">
      <c r="A199" s="125" t="s">
        <v>913</v>
      </c>
      <c r="B199" s="71" t="s">
        <v>236</v>
      </c>
      <c r="C199" s="125">
        <v>33448.542999999998</v>
      </c>
      <c r="D199" s="125" t="s">
        <v>370</v>
      </c>
      <c r="E199">
        <f t="shared" si="84"/>
        <v>-2877.9387549293265</v>
      </c>
      <c r="F199">
        <f t="shared" si="106"/>
        <v>-2878</v>
      </c>
      <c r="G199">
        <f t="shared" si="85"/>
        <v>0.20245319999958156</v>
      </c>
      <c r="H199">
        <f t="shared" si="113"/>
        <v>0.20245319999958156</v>
      </c>
      <c r="O199">
        <f t="shared" ca="1" si="87"/>
        <v>-0.48190345911284865</v>
      </c>
      <c r="P199" s="14">
        <f t="shared" si="88"/>
        <v>0.31316690601535141</v>
      </c>
      <c r="Q199" s="13">
        <f t="shared" si="89"/>
        <v>18430.042999999998</v>
      </c>
      <c r="R199">
        <f t="shared" si="90"/>
        <v>1.2257524699746314E-2</v>
      </c>
      <c r="S199" s="5">
        <f t="shared" si="114"/>
        <v>0.2</v>
      </c>
      <c r="T199">
        <f t="shared" si="92"/>
        <v>2.4515049399492627E-3</v>
      </c>
      <c r="Z199">
        <f t="shared" si="93"/>
        <v>-2878</v>
      </c>
      <c r="AA199" s="139">
        <f t="shared" si="94"/>
        <v>0.1638467872304048</v>
      </c>
      <c r="AB199" s="139">
        <f t="shared" si="95"/>
        <v>0.35177331878452817</v>
      </c>
      <c r="AC199" s="139">
        <f t="shared" si="96"/>
        <v>-0.11071370601576985</v>
      </c>
      <c r="AD199" s="139">
        <f t="shared" si="107"/>
        <v>3.8606412769176757E-2</v>
      </c>
      <c r="AE199" s="139">
        <f t="shared" si="97"/>
        <v>2.9809102138081086E-4</v>
      </c>
      <c r="AF199">
        <f t="shared" si="108"/>
        <v>-0.11071370601576985</v>
      </c>
      <c r="AG199" s="165"/>
      <c r="AH199">
        <f t="shared" si="98"/>
        <v>-0.14932011878494661</v>
      </c>
      <c r="AI199">
        <f t="shared" si="99"/>
        <v>0.58830148482620537</v>
      </c>
      <c r="AJ199">
        <f t="shared" si="100"/>
        <v>-0.80425085520793371</v>
      </c>
      <c r="AK199">
        <f t="shared" si="101"/>
        <v>9.032822610510878E-2</v>
      </c>
      <c r="AL199">
        <f t="shared" si="102"/>
        <v>-0.21598157500324489</v>
      </c>
      <c r="AM199">
        <f t="shared" si="103"/>
        <v>-0.10841255161246528</v>
      </c>
      <c r="AN199" s="139">
        <f t="shared" si="115"/>
        <v>5.9465208093516813</v>
      </c>
      <c r="AO199" s="139">
        <f t="shared" si="115"/>
        <v>5.9457657830736697</v>
      </c>
      <c r="AP199" s="139">
        <f t="shared" si="115"/>
        <v>5.9476635188393221</v>
      </c>
      <c r="AQ199" s="139">
        <f t="shared" si="115"/>
        <v>5.9428912093800994</v>
      </c>
      <c r="AR199" s="139">
        <f t="shared" si="115"/>
        <v>5.9548772676923036</v>
      </c>
      <c r="AS199" s="139">
        <f t="shared" si="115"/>
        <v>5.9246755112925946</v>
      </c>
      <c r="AT199" s="139">
        <f t="shared" si="115"/>
        <v>6.0001987757283688</v>
      </c>
      <c r="AU199" s="139">
        <f t="shared" si="105"/>
        <v>5.8069847771833798</v>
      </c>
    </row>
    <row r="200" spans="1:48" ht="12.95" customHeight="1" x14ac:dyDescent="0.2">
      <c r="A200" s="125" t="s">
        <v>920</v>
      </c>
      <c r="B200" s="71" t="s">
        <v>236</v>
      </c>
      <c r="C200" s="125">
        <v>33762.576999999997</v>
      </c>
      <c r="D200" s="125" t="s">
        <v>370</v>
      </c>
      <c r="E200">
        <f t="shared" si="84"/>
        <v>-2782.9388511290035</v>
      </c>
      <c r="F200">
        <f t="shared" si="106"/>
        <v>-2783</v>
      </c>
      <c r="G200">
        <f t="shared" si="85"/>
        <v>0.20213519999379059</v>
      </c>
      <c r="H200">
        <f t="shared" si="113"/>
        <v>0.20213519999379059</v>
      </c>
      <c r="O200">
        <f t="shared" ca="1" si="87"/>
        <v>-0.46969492353716524</v>
      </c>
      <c r="P200" s="14">
        <f t="shared" si="88"/>
        <v>0.30724347732865187</v>
      </c>
      <c r="Q200" s="13">
        <f t="shared" si="89"/>
        <v>18744.076999999997</v>
      </c>
      <c r="R200">
        <f t="shared" si="90"/>
        <v>1.1047749964302113E-2</v>
      </c>
      <c r="S200" s="5">
        <f t="shared" si="114"/>
        <v>0.2</v>
      </c>
      <c r="T200">
        <f t="shared" si="92"/>
        <v>2.2095499928604227E-3</v>
      </c>
      <c r="Z200">
        <f t="shared" si="93"/>
        <v>-2783</v>
      </c>
      <c r="AA200" s="139">
        <f t="shared" si="94"/>
        <v>0.15336822116447993</v>
      </c>
      <c r="AB200" s="139">
        <f t="shared" si="95"/>
        <v>0.35601045615796256</v>
      </c>
      <c r="AC200" s="139">
        <f t="shared" si="96"/>
        <v>-0.10510827733486128</v>
      </c>
      <c r="AD200" s="139">
        <f t="shared" si="107"/>
        <v>4.8766978829310664E-2</v>
      </c>
      <c r="AE200" s="139">
        <f t="shared" si="97"/>
        <v>4.7564364482768689E-4</v>
      </c>
      <c r="AF200">
        <f t="shared" si="108"/>
        <v>-0.10510827733486128</v>
      </c>
      <c r="AG200" s="165"/>
      <c r="AH200">
        <f t="shared" si="98"/>
        <v>-0.15387525616417194</v>
      </c>
      <c r="AI200">
        <f t="shared" si="99"/>
        <v>0.58634040639978635</v>
      </c>
      <c r="AJ200">
        <f t="shared" si="100"/>
        <v>-0.81765293074963952</v>
      </c>
      <c r="AK200">
        <f t="shared" si="101"/>
        <v>8.087395408973734E-2</v>
      </c>
      <c r="AL200">
        <f t="shared" si="102"/>
        <v>-0.19307307396622125</v>
      </c>
      <c r="AM200">
        <f t="shared" si="103"/>
        <v>-9.6837543513373592E-2</v>
      </c>
      <c r="AN200" s="139">
        <f t="shared" si="115"/>
        <v>5.9818930034828446</v>
      </c>
      <c r="AO200" s="139">
        <f t="shared" si="115"/>
        <v>5.9811596662360964</v>
      </c>
      <c r="AP200" s="139">
        <f t="shared" si="115"/>
        <v>5.9829815008433336</v>
      </c>
      <c r="AQ200" s="139">
        <f t="shared" si="115"/>
        <v>5.9784535949994728</v>
      </c>
      <c r="AR200" s="139">
        <f t="shared" si="115"/>
        <v>5.9896953858064048</v>
      </c>
      <c r="AS200" s="139">
        <f t="shared" si="115"/>
        <v>5.9617105149193819</v>
      </c>
      <c r="AT200" s="139">
        <f t="shared" si="115"/>
        <v>6.0309478521298159</v>
      </c>
      <c r="AU200" s="139">
        <f t="shared" si="105"/>
        <v>5.8565184279553133</v>
      </c>
    </row>
    <row r="201" spans="1:48" ht="12.95" customHeight="1" x14ac:dyDescent="0.2">
      <c r="A201" s="125" t="s">
        <v>920</v>
      </c>
      <c r="B201" s="71" t="s">
        <v>236</v>
      </c>
      <c r="C201" s="125">
        <v>34605.478999999999</v>
      </c>
      <c r="D201" s="125" t="s">
        <v>370</v>
      </c>
      <c r="E201">
        <f t="shared" si="84"/>
        <v>-2527.9485987579233</v>
      </c>
      <c r="F201">
        <f t="shared" si="106"/>
        <v>-2528</v>
      </c>
      <c r="G201">
        <f t="shared" si="85"/>
        <v>0.16991319999942789</v>
      </c>
      <c r="H201">
        <f t="shared" si="113"/>
        <v>0.16991319999942789</v>
      </c>
      <c r="O201">
        <f t="shared" ca="1" si="87"/>
        <v>-0.43692464383401508</v>
      </c>
      <c r="P201" s="14">
        <f t="shared" si="88"/>
        <v>0.29200155967760533</v>
      </c>
      <c r="Q201" s="13">
        <f t="shared" si="89"/>
        <v>19586.978999999999</v>
      </c>
      <c r="R201">
        <f t="shared" si="90"/>
        <v>1.4905567568908023E-2</v>
      </c>
      <c r="S201" s="5">
        <f t="shared" si="114"/>
        <v>0.2</v>
      </c>
      <c r="T201">
        <f t="shared" si="92"/>
        <v>2.9811135137816046E-3</v>
      </c>
      <c r="Z201">
        <f t="shared" si="93"/>
        <v>-2528</v>
      </c>
      <c r="AA201" s="139">
        <f t="shared" si="94"/>
        <v>0.12692584740366902</v>
      </c>
      <c r="AB201" s="139">
        <f t="shared" si="95"/>
        <v>0.33498891227336419</v>
      </c>
      <c r="AC201" s="139">
        <f t="shared" si="96"/>
        <v>-0.12208835967817744</v>
      </c>
      <c r="AD201" s="139">
        <f t="shared" si="107"/>
        <v>4.2987352595758865E-2</v>
      </c>
      <c r="AE201" s="139">
        <f t="shared" si="97"/>
        <v>3.6958249663841933E-4</v>
      </c>
      <c r="AF201">
        <f t="shared" si="108"/>
        <v>-0.12208835967817744</v>
      </c>
      <c r="AG201" s="165"/>
      <c r="AH201">
        <f t="shared" si="98"/>
        <v>-0.1650757122739363</v>
      </c>
      <c r="AI201">
        <f t="shared" si="99"/>
        <v>0.58218987804191524</v>
      </c>
      <c r="AJ201">
        <f t="shared" si="100"/>
        <v>-0.85113099072139176</v>
      </c>
      <c r="AK201">
        <f t="shared" si="101"/>
        <v>5.558379095539677E-2</v>
      </c>
      <c r="AL201">
        <f t="shared" si="102"/>
        <v>-0.13225938958445574</v>
      </c>
      <c r="AM201">
        <f t="shared" si="103"/>
        <v>-6.6226261777401457E-2</v>
      </c>
      <c r="AN201" s="139">
        <f t="shared" si="115"/>
        <v>6.0763024649919588</v>
      </c>
      <c r="AO201" s="139">
        <f t="shared" si="115"/>
        <v>6.075704405103405</v>
      </c>
      <c r="AP201" s="139">
        <f t="shared" si="115"/>
        <v>6.0771541970803904</v>
      </c>
      <c r="AQ201" s="139">
        <f t="shared" si="115"/>
        <v>6.0736389066327519</v>
      </c>
      <c r="AR201" s="139">
        <f t="shared" si="115"/>
        <v>6.0821579369886756</v>
      </c>
      <c r="AS201" s="139">
        <f t="shared" si="115"/>
        <v>6.0614858939128089</v>
      </c>
      <c r="AT201" s="139">
        <f t="shared" si="115"/>
        <v>6.1115003801433323</v>
      </c>
      <c r="AU201" s="139">
        <f t="shared" si="105"/>
        <v>5.9894771747641871</v>
      </c>
    </row>
    <row r="202" spans="1:48" ht="12.95" customHeight="1" x14ac:dyDescent="0.2">
      <c r="A202" s="125" t="s">
        <v>927</v>
      </c>
      <c r="B202" s="71" t="s">
        <v>236</v>
      </c>
      <c r="C202" s="125">
        <v>35904.536999999997</v>
      </c>
      <c r="D202" s="125" t="s">
        <v>370</v>
      </c>
      <c r="E202">
        <f t="shared" si="84"/>
        <v>-2134.9644472614623</v>
      </c>
      <c r="F202">
        <f t="shared" si="106"/>
        <v>-2135</v>
      </c>
      <c r="G202">
        <f t="shared" si="85"/>
        <v>0.11752400000113994</v>
      </c>
      <c r="I202">
        <f>G202</f>
        <v>0.11752400000113994</v>
      </c>
      <c r="O202">
        <f t="shared" ca="1" si="87"/>
        <v>-0.3864198598209248</v>
      </c>
      <c r="P202" s="14">
        <f t="shared" si="88"/>
        <v>0.27038806116331315</v>
      </c>
      <c r="Q202" s="13">
        <f t="shared" si="89"/>
        <v>20886.036999999997</v>
      </c>
      <c r="R202">
        <f t="shared" si="90"/>
        <v>2.3367421194992632E-2</v>
      </c>
      <c r="S202" s="5">
        <f>S$16</f>
        <v>0.1</v>
      </c>
      <c r="T202">
        <f t="shared" si="92"/>
        <v>2.3367421194992635E-3</v>
      </c>
      <c r="Z202">
        <f t="shared" si="93"/>
        <v>-2135</v>
      </c>
      <c r="AA202" s="139">
        <f t="shared" si="94"/>
        <v>9.1049763477002665E-2</v>
      </c>
      <c r="AB202" s="139">
        <f t="shared" si="95"/>
        <v>0.29686229768745043</v>
      </c>
      <c r="AC202" s="139">
        <f t="shared" si="96"/>
        <v>-0.15286406116217321</v>
      </c>
      <c r="AD202" s="139">
        <f t="shared" si="107"/>
        <v>2.6474236524137273E-2</v>
      </c>
      <c r="AE202" s="139">
        <f t="shared" si="97"/>
        <v>7.0088519953596397E-5</v>
      </c>
      <c r="AF202">
        <f t="shared" si="108"/>
        <v>-0.15286406116217321</v>
      </c>
      <c r="AG202" s="165"/>
      <c r="AH202">
        <f t="shared" si="98"/>
        <v>-0.17933829768631049</v>
      </c>
      <c r="AI202">
        <f t="shared" si="99"/>
        <v>0.5788429971568958</v>
      </c>
      <c r="AJ202">
        <f t="shared" si="100"/>
        <v>-0.89595161719263006</v>
      </c>
      <c r="AK202">
        <f t="shared" si="101"/>
        <v>1.6781977947084172E-2</v>
      </c>
      <c r="AL202">
        <f t="shared" si="102"/>
        <v>-3.9826250293205995E-2</v>
      </c>
      <c r="AM202">
        <f t="shared" si="103"/>
        <v>-1.9915757631601742E-2</v>
      </c>
      <c r="AN202" s="139">
        <f t="shared" si="115"/>
        <v>6.2207683033836902</v>
      </c>
      <c r="AO202" s="139">
        <f t="shared" si="115"/>
        <v>6.2205612615430441</v>
      </c>
      <c r="AP202" s="139">
        <f t="shared" si="115"/>
        <v>6.2210534314475456</v>
      </c>
      <c r="AQ202" s="139">
        <f t="shared" si="115"/>
        <v>6.2198834439365243</v>
      </c>
      <c r="AR202" s="139">
        <f t="shared" si="115"/>
        <v>6.2226646020747625</v>
      </c>
      <c r="AS202" s="139">
        <f t="shared" si="115"/>
        <v>6.2160527495566527</v>
      </c>
      <c r="AT202" s="139">
        <f t="shared" si="115"/>
        <v>6.2317673191930423</v>
      </c>
      <c r="AU202" s="139">
        <f t="shared" si="105"/>
        <v>6.1943900669049219</v>
      </c>
    </row>
    <row r="203" spans="1:48" ht="12.95" customHeight="1" x14ac:dyDescent="0.2">
      <c r="A203" s="125" t="s">
        <v>931</v>
      </c>
      <c r="B203" s="71" t="s">
        <v>236</v>
      </c>
      <c r="C203" s="125">
        <v>35934.267</v>
      </c>
      <c r="D203" s="125" t="s">
        <v>370</v>
      </c>
      <c r="E203">
        <f t="shared" si="84"/>
        <v>-2125.9706849937338</v>
      </c>
      <c r="F203">
        <f t="shared" si="106"/>
        <v>-2126</v>
      </c>
      <c r="G203">
        <f t="shared" si="85"/>
        <v>9.6904400001221802E-2</v>
      </c>
      <c r="H203">
        <f>G203</f>
        <v>9.6904400001221802E-2</v>
      </c>
      <c r="O203">
        <f t="shared" ca="1" si="87"/>
        <v>-0.3852632617137548</v>
      </c>
      <c r="P203" s="14">
        <f t="shared" si="88"/>
        <v>0.26991976180898275</v>
      </c>
      <c r="Q203" s="13">
        <f t="shared" si="89"/>
        <v>20915.767</v>
      </c>
      <c r="R203">
        <f t="shared" si="90"/>
        <v>2.9934315421470424E-2</v>
      </c>
      <c r="S203" s="5">
        <f>S$15</f>
        <v>0.2</v>
      </c>
      <c r="T203">
        <f t="shared" si="92"/>
        <v>5.986863084294085E-3</v>
      </c>
      <c r="Z203">
        <f t="shared" si="93"/>
        <v>-2126</v>
      </c>
      <c r="AA203" s="139">
        <f t="shared" si="94"/>
        <v>9.0298341098272616E-2</v>
      </c>
      <c r="AB203" s="139">
        <f t="shared" si="95"/>
        <v>0.27652582071193194</v>
      </c>
      <c r="AC203" s="139">
        <f t="shared" si="96"/>
        <v>-0.17301536180776095</v>
      </c>
      <c r="AD203" s="139">
        <f t="shared" si="107"/>
        <v>6.6060589029491856E-3</v>
      </c>
      <c r="AE203" s="139">
        <f t="shared" si="97"/>
        <v>8.7280028458468408E-6</v>
      </c>
      <c r="AF203">
        <f t="shared" si="108"/>
        <v>-0.17301536180776095</v>
      </c>
      <c r="AG203" s="165"/>
      <c r="AH203">
        <f t="shared" si="98"/>
        <v>-0.17962142071071013</v>
      </c>
      <c r="AI203">
        <f t="shared" si="99"/>
        <v>0.5788085835886565</v>
      </c>
      <c r="AJ203">
        <f t="shared" si="100"/>
        <v>-0.8968851441836827</v>
      </c>
      <c r="AK203">
        <f t="shared" si="101"/>
        <v>1.589485982980509E-2</v>
      </c>
      <c r="AL203">
        <f t="shared" si="102"/>
        <v>-3.7719953732240477E-2</v>
      </c>
      <c r="AM203">
        <f t="shared" si="103"/>
        <v>-1.8862213340915236E-2</v>
      </c>
      <c r="AN203" s="139">
        <f t="shared" si="115"/>
        <v>6.224068188560067</v>
      </c>
      <c r="AO203" s="139">
        <f t="shared" si="115"/>
        <v>6.2238718161675211</v>
      </c>
      <c r="AP203" s="139">
        <f t="shared" si="115"/>
        <v>6.2243385295777029</v>
      </c>
      <c r="AQ203" s="139">
        <f t="shared" si="115"/>
        <v>6.2232292821722721</v>
      </c>
      <c r="AR203" s="139">
        <f t="shared" si="115"/>
        <v>6.2258655350940586</v>
      </c>
      <c r="AS203" s="139">
        <f t="shared" si="115"/>
        <v>6.2195994931096994</v>
      </c>
      <c r="AT203" s="139">
        <f t="shared" si="115"/>
        <v>6.2344894532174981</v>
      </c>
      <c r="AU203" s="139">
        <f t="shared" si="105"/>
        <v>6.1990827285570003</v>
      </c>
    </row>
    <row r="204" spans="1:48" ht="12.95" customHeight="1" x14ac:dyDescent="0.2">
      <c r="A204" s="125" t="s">
        <v>936</v>
      </c>
      <c r="B204" s="71" t="s">
        <v>236</v>
      </c>
      <c r="C204" s="125">
        <v>36790.449999999997</v>
      </c>
      <c r="D204" s="125" t="s">
        <v>370</v>
      </c>
      <c r="E204">
        <f t="shared" si="84"/>
        <v>-1866.9627347862033</v>
      </c>
      <c r="F204">
        <f t="shared" si="106"/>
        <v>-1867</v>
      </c>
      <c r="G204">
        <f t="shared" si="85"/>
        <v>0.12318479999521514</v>
      </c>
      <c r="I204">
        <f>G204</f>
        <v>0.12318479999521514</v>
      </c>
      <c r="O204">
        <f t="shared" ca="1" si="87"/>
        <v>-0.35197893840741801</v>
      </c>
      <c r="P204" s="14">
        <f t="shared" si="88"/>
        <v>0.25695474420249109</v>
      </c>
      <c r="Q204" s="13">
        <f t="shared" si="89"/>
        <v>21771.949999999997</v>
      </c>
      <c r="R204">
        <f t="shared" si="90"/>
        <v>1.7894397973217721E-2</v>
      </c>
      <c r="S204" s="5">
        <f>S$16</f>
        <v>0.1</v>
      </c>
      <c r="T204">
        <f t="shared" si="92"/>
        <v>1.7894397973217723E-3</v>
      </c>
      <c r="Z204">
        <f t="shared" si="93"/>
        <v>-1867</v>
      </c>
      <c r="AA204" s="139">
        <f t="shared" si="94"/>
        <v>7.0038209530545875E-2</v>
      </c>
      <c r="AB204" s="139">
        <f t="shared" si="95"/>
        <v>0.31010133466716039</v>
      </c>
      <c r="AC204" s="139">
        <f t="shared" si="96"/>
        <v>-0.13376994420727595</v>
      </c>
      <c r="AD204" s="139">
        <f t="shared" si="107"/>
        <v>5.3146590464669269E-2</v>
      </c>
      <c r="AE204" s="139">
        <f t="shared" si="97"/>
        <v>2.8245600780192745E-4</v>
      </c>
      <c r="AF204">
        <f t="shared" si="108"/>
        <v>-0.13376994420727595</v>
      </c>
      <c r="AG204" s="165"/>
      <c r="AH204">
        <f t="shared" si="98"/>
        <v>-0.18691653467194522</v>
      </c>
      <c r="AI204">
        <f t="shared" si="99"/>
        <v>0.57861872619010923</v>
      </c>
      <c r="AJ204">
        <f t="shared" si="100"/>
        <v>-0.92200891090115178</v>
      </c>
      <c r="AK204">
        <f t="shared" si="101"/>
        <v>-9.6269366860268074E-3</v>
      </c>
      <c r="AL204">
        <f t="shared" si="102"/>
        <v>2.2842169061968232E-2</v>
      </c>
      <c r="AM204">
        <f t="shared" si="103"/>
        <v>1.142158115011269E-2</v>
      </c>
      <c r="AN204" s="139">
        <f t="shared" si="115"/>
        <v>6.3189889277902402</v>
      </c>
      <c r="AO204" s="139">
        <f t="shared" si="115"/>
        <v>6.3191087864779547</v>
      </c>
      <c r="AP204" s="139">
        <f t="shared" si="115"/>
        <v>6.3188242361762343</v>
      </c>
      <c r="AQ204" s="139">
        <f t="shared" si="115"/>
        <v>6.3194997770585397</v>
      </c>
      <c r="AR204" s="139">
        <f t="shared" si="115"/>
        <v>6.3178960256396728</v>
      </c>
      <c r="AS204" s="139">
        <f t="shared" si="115"/>
        <v>6.3217035259861971</v>
      </c>
      <c r="AT204" s="139">
        <f t="shared" si="115"/>
        <v>6.3126648682207982</v>
      </c>
      <c r="AU204" s="139">
        <f t="shared" si="105"/>
        <v>6.3341271027667974</v>
      </c>
    </row>
    <row r="205" spans="1:48" ht="12.95" customHeight="1" x14ac:dyDescent="0.2">
      <c r="A205" s="125" t="s">
        <v>936</v>
      </c>
      <c r="B205" s="71" t="s">
        <v>236</v>
      </c>
      <c r="C205" s="125">
        <v>36846.627999999997</v>
      </c>
      <c r="D205" s="125" t="s">
        <v>370</v>
      </c>
      <c r="E205">
        <f t="shared" si="84"/>
        <v>-1849.9680635222812</v>
      </c>
      <c r="F205">
        <f t="shared" si="106"/>
        <v>-1850</v>
      </c>
      <c r="G205">
        <f t="shared" si="85"/>
        <v>0.10556999999971595</v>
      </c>
      <c r="I205">
        <f>G205</f>
        <v>0.10556999999971595</v>
      </c>
      <c r="O205">
        <f t="shared" ca="1" si="87"/>
        <v>-0.34979425309387463</v>
      </c>
      <c r="P205" s="14">
        <f t="shared" si="88"/>
        <v>0.25613834060647611</v>
      </c>
      <c r="Q205" s="13">
        <f t="shared" si="89"/>
        <v>21828.127999999997</v>
      </c>
      <c r="R205">
        <f t="shared" si="90"/>
        <v>2.2670825193073341E-2</v>
      </c>
      <c r="S205" s="5">
        <f>S$16</f>
        <v>0.1</v>
      </c>
      <c r="T205">
        <f t="shared" si="92"/>
        <v>2.2670825193073342E-3</v>
      </c>
      <c r="Z205">
        <f t="shared" si="93"/>
        <v>-1850</v>
      </c>
      <c r="AA205" s="139">
        <f t="shared" si="94"/>
        <v>6.8801156111952089E-2</v>
      </c>
      <c r="AB205" s="139">
        <f t="shared" si="95"/>
        <v>0.29290718449423997</v>
      </c>
      <c r="AC205" s="139">
        <f t="shared" si="96"/>
        <v>-0.15056834060676016</v>
      </c>
      <c r="AD205" s="139">
        <f t="shared" si="107"/>
        <v>3.6768843887763858E-2</v>
      </c>
      <c r="AE205" s="139">
        <f t="shared" si="97"/>
        <v>1.3519478808427497E-4</v>
      </c>
      <c r="AF205">
        <f t="shared" si="108"/>
        <v>-0.15056834060676016</v>
      </c>
      <c r="AG205" s="165"/>
      <c r="AH205">
        <f t="shared" si="98"/>
        <v>-0.18733718449452402</v>
      </c>
      <c r="AI205">
        <f t="shared" si="99"/>
        <v>0.57866033230290226</v>
      </c>
      <c r="AJ205">
        <f t="shared" si="100"/>
        <v>-0.92354096084974202</v>
      </c>
      <c r="AK205">
        <f t="shared" si="101"/>
        <v>-1.1302223343312443E-2</v>
      </c>
      <c r="AL205">
        <f t="shared" si="102"/>
        <v>2.681806278407238E-2</v>
      </c>
      <c r="AM205">
        <f t="shared" si="103"/>
        <v>1.3409835107276773E-2</v>
      </c>
      <c r="AN205" s="139">
        <f t="shared" si="115"/>
        <v>6.3252198761378775</v>
      </c>
      <c r="AO205" s="139">
        <f t="shared" si="115"/>
        <v>6.3253603545494776</v>
      </c>
      <c r="AP205" s="139">
        <f t="shared" si="115"/>
        <v>6.3250267712040271</v>
      </c>
      <c r="AQ205" s="139">
        <f t="shared" si="115"/>
        <v>6.3258189137463683</v>
      </c>
      <c r="AR205" s="139">
        <f t="shared" si="115"/>
        <v>6.3239378979605343</v>
      </c>
      <c r="AS205" s="139">
        <f t="shared" si="115"/>
        <v>6.3284047917702422</v>
      </c>
      <c r="AT205" s="139">
        <f t="shared" si="115"/>
        <v>6.3177984602430284</v>
      </c>
      <c r="AU205" s="139">
        <f t="shared" si="105"/>
        <v>6.3429910192207224</v>
      </c>
    </row>
    <row r="206" spans="1:48" ht="12.95" customHeight="1" x14ac:dyDescent="0.2">
      <c r="A206" s="125" t="s">
        <v>936</v>
      </c>
      <c r="B206" s="71" t="s">
        <v>236</v>
      </c>
      <c r="C206" s="125">
        <v>36899.533000000003</v>
      </c>
      <c r="D206" s="125" t="s">
        <v>370</v>
      </c>
      <c r="E206">
        <f t="shared" si="84"/>
        <v>-1833.9635228975187</v>
      </c>
      <c r="F206">
        <f t="shared" si="106"/>
        <v>-1834</v>
      </c>
      <c r="G206">
        <f t="shared" si="85"/>
        <v>0.12057960000674939</v>
      </c>
      <c r="I206">
        <f>G206</f>
        <v>0.12057960000674939</v>
      </c>
      <c r="O206">
        <f t="shared" ca="1" si="87"/>
        <v>-0.34773807868112794</v>
      </c>
      <c r="P206" s="14">
        <f t="shared" si="88"/>
        <v>0.25537385234497534</v>
      </c>
      <c r="Q206" s="13">
        <f t="shared" si="89"/>
        <v>21881.033000000003</v>
      </c>
      <c r="R206">
        <f t="shared" si="90"/>
        <v>1.8169490463421333E-2</v>
      </c>
      <c r="S206" s="5">
        <f>S$16</f>
        <v>0.1</v>
      </c>
      <c r="T206">
        <f t="shared" si="92"/>
        <v>1.8169490463421333E-3</v>
      </c>
      <c r="Z206">
        <f t="shared" si="93"/>
        <v>-1834</v>
      </c>
      <c r="AA206" s="139">
        <f t="shared" si="94"/>
        <v>6.7647374650664754E-2</v>
      </c>
      <c r="AB206" s="139">
        <f t="shared" si="95"/>
        <v>0.30830607770106</v>
      </c>
      <c r="AC206" s="139">
        <f t="shared" si="96"/>
        <v>-0.13479425233822595</v>
      </c>
      <c r="AD206" s="139">
        <f t="shared" si="107"/>
        <v>5.2932225356084633E-2</v>
      </c>
      <c r="AE206" s="139">
        <f t="shared" si="97"/>
        <v>2.8018204811473292E-4</v>
      </c>
      <c r="AF206">
        <f t="shared" si="108"/>
        <v>-0.13479425233822595</v>
      </c>
      <c r="AG206" s="165"/>
      <c r="AH206">
        <f t="shared" si="98"/>
        <v>-0.18772647769431058</v>
      </c>
      <c r="AI206">
        <f t="shared" si="99"/>
        <v>0.57870558279638051</v>
      </c>
      <c r="AJ206">
        <f t="shared" si="100"/>
        <v>-0.92496977670475489</v>
      </c>
      <c r="AK206">
        <f t="shared" si="101"/>
        <v>-1.2879047350852251E-2</v>
      </c>
      <c r="AL206">
        <f t="shared" si="102"/>
        <v>3.0560665166855898E-2</v>
      </c>
      <c r="AM206">
        <f t="shared" si="103"/>
        <v>1.5281521955480052E-2</v>
      </c>
      <c r="AN206" s="139">
        <f t="shared" si="115"/>
        <v>6.3310847737243199</v>
      </c>
      <c r="AO206" s="139">
        <f t="shared" si="115"/>
        <v>6.331244556230339</v>
      </c>
      <c r="AP206" s="139">
        <f t="shared" si="115"/>
        <v>6.3308650329072069</v>
      </c>
      <c r="AQ206" s="139">
        <f t="shared" si="115"/>
        <v>6.3317665068303359</v>
      </c>
      <c r="AR206" s="139">
        <f t="shared" si="115"/>
        <v>6.3296253175921899</v>
      </c>
      <c r="AS206" s="139">
        <f t="shared" si="115"/>
        <v>6.3347114562740821</v>
      </c>
      <c r="AT206" s="139">
        <f t="shared" si="115"/>
        <v>6.3226318791345397</v>
      </c>
      <c r="AU206" s="139">
        <f t="shared" si="105"/>
        <v>6.3513335288244166</v>
      </c>
    </row>
    <row r="207" spans="1:48" ht="12.95" customHeight="1" x14ac:dyDescent="0.2">
      <c r="A207" s="125" t="s">
        <v>936</v>
      </c>
      <c r="B207" s="71" t="s">
        <v>236</v>
      </c>
      <c r="C207" s="125">
        <v>37190.377999999997</v>
      </c>
      <c r="D207" s="125" t="s">
        <v>370</v>
      </c>
      <c r="E207">
        <f t="shared" si="84"/>
        <v>-1745.978632660142</v>
      </c>
      <c r="F207">
        <f t="shared" si="106"/>
        <v>-1746</v>
      </c>
      <c r="G207">
        <f t="shared" si="85"/>
        <v>7.0632399998430628E-2</v>
      </c>
      <c r="I207">
        <f>G207</f>
        <v>7.0632399998430628E-2</v>
      </c>
      <c r="O207">
        <f t="shared" ca="1" si="87"/>
        <v>-0.33642911941102127</v>
      </c>
      <c r="P207" s="14">
        <f t="shared" si="88"/>
        <v>0.2512366211953071</v>
      </c>
      <c r="Q207" s="13">
        <f t="shared" si="89"/>
        <v>22171.877999999997</v>
      </c>
      <c r="R207">
        <f t="shared" si="90"/>
        <v>3.2617884714130282E-2</v>
      </c>
      <c r="S207" s="5">
        <f>S$16</f>
        <v>0.1</v>
      </c>
      <c r="T207">
        <f t="shared" si="92"/>
        <v>3.2617884714130282E-3</v>
      </c>
      <c r="Z207">
        <f t="shared" si="93"/>
        <v>-1746</v>
      </c>
      <c r="AA207" s="139">
        <f t="shared" si="94"/>
        <v>6.1484135386842886E-2</v>
      </c>
      <c r="AB207" s="139">
        <f t="shared" si="95"/>
        <v>0.26038488580689484</v>
      </c>
      <c r="AC207" s="139">
        <f t="shared" si="96"/>
        <v>-0.18060422119687647</v>
      </c>
      <c r="AD207" s="139">
        <f t="shared" si="107"/>
        <v>9.148264611587742E-3</v>
      </c>
      <c r="AE207" s="139">
        <f t="shared" si="97"/>
        <v>8.3690745403628626E-6</v>
      </c>
      <c r="AF207">
        <f t="shared" si="108"/>
        <v>-0.18060422119687647</v>
      </c>
      <c r="AG207" s="165"/>
      <c r="AH207">
        <f t="shared" si="98"/>
        <v>-0.18975248580846421</v>
      </c>
      <c r="AI207">
        <f t="shared" si="99"/>
        <v>0.57906021703215782</v>
      </c>
      <c r="AJ207">
        <f t="shared" si="100"/>
        <v>-0.93260109666555702</v>
      </c>
      <c r="AK207">
        <f t="shared" si="101"/>
        <v>-2.1553536660809346E-2</v>
      </c>
      <c r="AL207">
        <f t="shared" si="102"/>
        <v>5.11586950398717E-2</v>
      </c>
      <c r="AM207">
        <f t="shared" si="103"/>
        <v>2.5584927861874333E-2</v>
      </c>
      <c r="AN207" s="139">
        <f t="shared" si="115"/>
        <v>6.363352860311168</v>
      </c>
      <c r="AO207" s="139">
        <f t="shared" si="115"/>
        <v>6.3636164266923885</v>
      </c>
      <c r="AP207" s="139">
        <f t="shared" si="115"/>
        <v>6.3629890956196791</v>
      </c>
      <c r="AQ207" s="139">
        <f t="shared" si="115"/>
        <v>6.3644822982811045</v>
      </c>
      <c r="AR207" s="139">
        <f t="shared" si="115"/>
        <v>6.3609283998712112</v>
      </c>
      <c r="AS207" s="139">
        <f t="shared" si="115"/>
        <v>6.3693885592155919</v>
      </c>
      <c r="AT207" s="139">
        <f t="shared" si="115"/>
        <v>6.3492579298797773</v>
      </c>
      <c r="AU207" s="139">
        <f t="shared" si="105"/>
        <v>6.3972173316447343</v>
      </c>
      <c r="AV207" s="139"/>
    </row>
    <row r="208" spans="1:48" ht="12.95" customHeight="1" x14ac:dyDescent="0.2">
      <c r="A208" s="40" t="s">
        <v>335</v>
      </c>
      <c r="B208" s="41"/>
      <c r="C208" s="38">
        <v>37375.491699999999</v>
      </c>
      <c r="D208" s="38">
        <v>2.0000000000000001E-4</v>
      </c>
      <c r="E208">
        <f t="shared" si="84"/>
        <v>-1689.9790157647678</v>
      </c>
      <c r="F208">
        <f t="shared" si="106"/>
        <v>-1690</v>
      </c>
      <c r="G208">
        <f t="shared" si="85"/>
        <v>6.9365999996080063E-2</v>
      </c>
      <c r="J208">
        <f>G208</f>
        <v>6.9365999996080063E-2</v>
      </c>
      <c r="O208">
        <f t="shared" ca="1" si="87"/>
        <v>-0.32923250896640788</v>
      </c>
      <c r="P208" s="14">
        <f t="shared" si="88"/>
        <v>0.24866327298371266</v>
      </c>
      <c r="Q208" s="13">
        <f t="shared" si="89"/>
        <v>22356.991699999999</v>
      </c>
      <c r="R208">
        <f t="shared" si="90"/>
        <v>3.2147512100801648E-2</v>
      </c>
      <c r="S208" s="5">
        <f>S$17</f>
        <v>1</v>
      </c>
      <c r="T208">
        <f t="shared" si="92"/>
        <v>3.2147512100801648E-2</v>
      </c>
      <c r="Z208">
        <f t="shared" si="93"/>
        <v>-1690</v>
      </c>
      <c r="AA208" s="139">
        <f t="shared" si="94"/>
        <v>5.7723508465055556E-2</v>
      </c>
      <c r="AB208" s="139">
        <f t="shared" si="95"/>
        <v>0.26030576451473719</v>
      </c>
      <c r="AC208" s="139">
        <f t="shared" si="96"/>
        <v>-0.17929727298763259</v>
      </c>
      <c r="AD208" s="139">
        <f t="shared" si="107"/>
        <v>1.1642491531024507E-2</v>
      </c>
      <c r="AE208" s="139">
        <f t="shared" si="97"/>
        <v>1.3554760904997736E-4</v>
      </c>
      <c r="AF208">
        <f t="shared" si="108"/>
        <v>-0.17929727298763259</v>
      </c>
      <c r="AG208" s="165"/>
      <c r="AH208">
        <f t="shared" si="98"/>
        <v>-0.1909397645186571</v>
      </c>
      <c r="AI208">
        <f t="shared" si="99"/>
        <v>0.57937933098404226</v>
      </c>
      <c r="AJ208">
        <f t="shared" si="100"/>
        <v>-0.93725724994120141</v>
      </c>
      <c r="AK208">
        <f t="shared" si="101"/>
        <v>-2.7075978729698132E-2</v>
      </c>
      <c r="AL208">
        <f t="shared" si="102"/>
        <v>6.4282797507474648E-2</v>
      </c>
      <c r="AM208">
        <f t="shared" si="103"/>
        <v>3.2152471429025435E-2</v>
      </c>
      <c r="AN208" s="139">
        <f t="shared" si="115"/>
        <v>6.3839003058696617</v>
      </c>
      <c r="AO208" s="139">
        <f t="shared" si="115"/>
        <v>6.384227123911276</v>
      </c>
      <c r="AP208" s="139">
        <f t="shared" si="115"/>
        <v>6.3834477944311212</v>
      </c>
      <c r="AQ208" s="139">
        <f t="shared" si="115"/>
        <v>6.3853062833171164</v>
      </c>
      <c r="AR208" s="139">
        <f t="shared" si="115"/>
        <v>6.3808748649072591</v>
      </c>
      <c r="AS208" s="139">
        <f t="shared" si="115"/>
        <v>6.3914445704671792</v>
      </c>
      <c r="AT208" s="139">
        <f t="shared" si="115"/>
        <v>6.3662517918996038</v>
      </c>
      <c r="AU208" s="139">
        <f t="shared" si="105"/>
        <v>6.4264161152576627</v>
      </c>
      <c r="AV208" s="139"/>
    </row>
    <row r="209" spans="1:48" ht="12.95" customHeight="1" x14ac:dyDescent="0.2">
      <c r="A209" s="125" t="s">
        <v>936</v>
      </c>
      <c r="B209" s="71" t="s">
        <v>236</v>
      </c>
      <c r="C209" s="125">
        <v>37560.610999999997</v>
      </c>
      <c r="D209" s="125" t="s">
        <v>370</v>
      </c>
      <c r="E209">
        <f t="shared" si="84"/>
        <v>-1633.9777047870298</v>
      </c>
      <c r="F209">
        <f t="shared" si="106"/>
        <v>-1634</v>
      </c>
      <c r="G209">
        <f t="shared" si="85"/>
        <v>7.3699599997780751E-2</v>
      </c>
      <c r="I209">
        <f>G209</f>
        <v>7.3699599997780751E-2</v>
      </c>
      <c r="O209">
        <f t="shared" ca="1" si="87"/>
        <v>-0.32203589852179448</v>
      </c>
      <c r="P209" s="14">
        <f t="shared" si="88"/>
        <v>0.2461361521866734</v>
      </c>
      <c r="Q209" s="13">
        <f t="shared" si="89"/>
        <v>22542.110999999997</v>
      </c>
      <c r="R209">
        <f t="shared" si="90"/>
        <v>2.9734364530792697E-2</v>
      </c>
      <c r="S209" s="5">
        <f>S$16</f>
        <v>0.1</v>
      </c>
      <c r="T209">
        <f t="shared" si="92"/>
        <v>2.9734364530792697E-3</v>
      </c>
      <c r="Z209">
        <f t="shared" si="93"/>
        <v>-1634</v>
      </c>
      <c r="AA209" s="139">
        <f t="shared" si="94"/>
        <v>5.4089016721258848E-2</v>
      </c>
      <c r="AB209" s="139">
        <f t="shared" si="95"/>
        <v>0.26574673546319527</v>
      </c>
      <c r="AC209" s="139">
        <f t="shared" si="96"/>
        <v>-0.17243655218889264</v>
      </c>
      <c r="AD209" s="139">
        <f t="shared" si="107"/>
        <v>1.9610583276521903E-2</v>
      </c>
      <c r="AE209" s="139">
        <f t="shared" si="97"/>
        <v>3.8457497644540059E-5</v>
      </c>
      <c r="AF209">
        <f t="shared" si="108"/>
        <v>-0.17243655218889264</v>
      </c>
      <c r="AG209" s="165"/>
      <c r="AH209">
        <f t="shared" si="98"/>
        <v>-0.19204713546541455</v>
      </c>
      <c r="AI209">
        <f t="shared" si="99"/>
        <v>0.57977143764670291</v>
      </c>
      <c r="AJ209">
        <f t="shared" si="100"/>
        <v>-0.94175759491348121</v>
      </c>
      <c r="AK209">
        <f t="shared" si="101"/>
        <v>-3.2600785421274481E-2</v>
      </c>
      <c r="AL209">
        <f t="shared" si="102"/>
        <v>7.7423624620480427E-2</v>
      </c>
      <c r="AM209">
        <f t="shared" si="103"/>
        <v>3.873116180679867E-2</v>
      </c>
      <c r="AN209" s="139">
        <f t="shared" si="115"/>
        <v>6.404461313106796</v>
      </c>
      <c r="AO209" s="139">
        <f t="shared" si="115"/>
        <v>6.404848573263628</v>
      </c>
      <c r="AP209" s="139">
        <f t="shared" si="115"/>
        <v>6.4039229975981495</v>
      </c>
      <c r="AQ209" s="139">
        <f t="shared" si="115"/>
        <v>6.4061353547365592</v>
      </c>
      <c r="AR209" s="139">
        <f t="shared" si="115"/>
        <v>6.4008482522940691</v>
      </c>
      <c r="AS209" s="139">
        <f t="shared" si="115"/>
        <v>6.4134891706094486</v>
      </c>
      <c r="AT209" s="139">
        <f t="shared" si="115"/>
        <v>6.3832969445100751</v>
      </c>
      <c r="AU209" s="139">
        <f t="shared" si="105"/>
        <v>6.4556148988705919</v>
      </c>
      <c r="AV209" s="139"/>
    </row>
    <row r="210" spans="1:48" ht="12.95" customHeight="1" x14ac:dyDescent="0.2">
      <c r="A210" s="86" t="s">
        <v>337</v>
      </c>
      <c r="B210" s="87" t="str">
        <f>IF(INT(E210)=E210,"I","II")</f>
        <v>II</v>
      </c>
      <c r="C210" s="100">
        <v>37641.587</v>
      </c>
      <c r="D210" s="100"/>
      <c r="E210" s="86">
        <f t="shared" si="84"/>
        <v>-1609.4812737950506</v>
      </c>
      <c r="F210" s="86">
        <f t="shared" si="106"/>
        <v>-1609.5</v>
      </c>
      <c r="G210" s="86">
        <f t="shared" si="85"/>
        <v>6.1901799999759533E-2</v>
      </c>
      <c r="H210" s="86"/>
      <c r="I210" s="86"/>
      <c r="J210" s="86">
        <f t="shared" ref="J210:J215" si="116">G210</f>
        <v>6.1901799999759533E-2</v>
      </c>
      <c r="K210" s="86"/>
      <c r="L210" s="86"/>
      <c r="M210" s="86"/>
      <c r="N210" s="86"/>
      <c r="O210" s="86">
        <f t="shared" ca="1" si="87"/>
        <v>-0.31888738145227613</v>
      </c>
      <c r="P210" s="88">
        <f t="shared" si="88"/>
        <v>0.24504507319293628</v>
      </c>
      <c r="Q210" s="89">
        <f t="shared" si="89"/>
        <v>22623.087</v>
      </c>
      <c r="R210" s="86">
        <f t="shared" si="90"/>
        <v>3.3541458515910574E-2</v>
      </c>
      <c r="S210" s="5">
        <f t="shared" ref="S210:S215" si="117">S$17</f>
        <v>1</v>
      </c>
      <c r="T210">
        <f t="shared" si="92"/>
        <v>3.3541458515910574E-2</v>
      </c>
      <c r="Z210">
        <f t="shared" si="93"/>
        <v>-1609.5</v>
      </c>
      <c r="AA210" s="139">
        <f t="shared" si="94"/>
        <v>5.2538716500963728E-2</v>
      </c>
      <c r="AB210" s="139">
        <f t="shared" si="95"/>
        <v>0.25440815669173211</v>
      </c>
      <c r="AC210" s="139">
        <f t="shared" si="96"/>
        <v>-0.18314327319317675</v>
      </c>
      <c r="AD210" s="139">
        <f t="shared" si="107"/>
        <v>9.3630834987958045E-3</v>
      </c>
      <c r="AE210" s="139">
        <f t="shared" si="97"/>
        <v>8.7667332605422289E-5</v>
      </c>
      <c r="AF210">
        <f t="shared" si="108"/>
        <v>-0.18314327319317675</v>
      </c>
      <c r="AG210" s="165"/>
      <c r="AH210">
        <f t="shared" si="98"/>
        <v>-0.19250635669197255</v>
      </c>
      <c r="AI210">
        <f t="shared" si="99"/>
        <v>0.57996602179688317</v>
      </c>
      <c r="AJ210">
        <f t="shared" si="100"/>
        <v>-0.94367743413090466</v>
      </c>
      <c r="AK210">
        <f t="shared" si="101"/>
        <v>-3.5018751869054225E-2</v>
      </c>
      <c r="AL210">
        <f t="shared" si="102"/>
        <v>8.3178872907537532E-2</v>
      </c>
      <c r="AM210">
        <f t="shared" si="103"/>
        <v>4.1613431878137312E-2</v>
      </c>
      <c r="AN210" s="139">
        <f t="shared" si="115"/>
        <v>6.4134617235235565</v>
      </c>
      <c r="AO210" s="139">
        <f t="shared" si="115"/>
        <v>6.4138744152317155</v>
      </c>
      <c r="AP210" s="139">
        <f t="shared" si="115"/>
        <v>6.4128869348133968</v>
      </c>
      <c r="AQ210" s="139">
        <f t="shared" si="115"/>
        <v>6.4152499719118277</v>
      </c>
      <c r="AR210" s="139">
        <f t="shared" si="115"/>
        <v>6.4095964431472865</v>
      </c>
      <c r="AS210" s="139">
        <f t="shared" si="115"/>
        <v>6.423129540490975</v>
      </c>
      <c r="AT210" s="139">
        <f t="shared" si="115"/>
        <v>6.3907729762363079</v>
      </c>
      <c r="AU210" s="139">
        <f t="shared" si="105"/>
        <v>6.4683893667012491</v>
      </c>
    </row>
    <row r="211" spans="1:48" ht="12.95" customHeight="1" x14ac:dyDescent="0.2">
      <c r="A211" s="40" t="s">
        <v>335</v>
      </c>
      <c r="B211" s="41"/>
      <c r="C211" s="38">
        <v>37699.4326</v>
      </c>
      <c r="D211" s="38">
        <v>1E-4</v>
      </c>
      <c r="E211">
        <f t="shared" si="84"/>
        <v>-1591.98212900413</v>
      </c>
      <c r="F211">
        <f t="shared" si="106"/>
        <v>-1592</v>
      </c>
      <c r="G211">
        <f t="shared" si="85"/>
        <v>5.9074800003145356E-2</v>
      </c>
      <c r="J211">
        <f t="shared" si="116"/>
        <v>5.9074800003145356E-2</v>
      </c>
      <c r="O211">
        <f t="shared" ca="1" si="87"/>
        <v>-0.31663844068833447</v>
      </c>
      <c r="P211" s="14">
        <f t="shared" si="88"/>
        <v>0.24427114832969582</v>
      </c>
      <c r="Q211" s="13">
        <f t="shared" si="89"/>
        <v>22680.9326</v>
      </c>
      <c r="R211">
        <f t="shared" si="90"/>
        <v>3.4297687433489009E-2</v>
      </c>
      <c r="S211" s="5">
        <f t="shared" si="117"/>
        <v>1</v>
      </c>
      <c r="T211">
        <f t="shared" si="92"/>
        <v>3.4297687433489009E-2</v>
      </c>
      <c r="Z211">
        <f t="shared" si="93"/>
        <v>-1592</v>
      </c>
      <c r="AA211" s="139">
        <f t="shared" si="94"/>
        <v>5.1446222080945708E-2</v>
      </c>
      <c r="AB211" s="139">
        <f t="shared" si="95"/>
        <v>0.25189972625189549</v>
      </c>
      <c r="AC211" s="139">
        <f t="shared" si="96"/>
        <v>-0.18519634832655046</v>
      </c>
      <c r="AD211" s="139">
        <f t="shared" si="107"/>
        <v>7.6285779221996475E-3</v>
      </c>
      <c r="AE211" s="139">
        <f t="shared" si="97"/>
        <v>5.819520111507189E-5</v>
      </c>
      <c r="AF211">
        <f t="shared" si="108"/>
        <v>-0.18519634832655046</v>
      </c>
      <c r="AG211" s="165"/>
      <c r="AH211">
        <f t="shared" si="98"/>
        <v>-0.19282492624875011</v>
      </c>
      <c r="AI211">
        <f t="shared" si="99"/>
        <v>0.58011362153014712</v>
      </c>
      <c r="AJ211">
        <f t="shared" si="100"/>
        <v>-0.94503043918245599</v>
      </c>
      <c r="AK211">
        <f t="shared" si="101"/>
        <v>-3.6746224337669699E-2</v>
      </c>
      <c r="AL211">
        <f t="shared" si="102"/>
        <v>8.7292286802388971E-2</v>
      </c>
      <c r="AM211">
        <f t="shared" si="103"/>
        <v>4.3673879631196046E-2</v>
      </c>
      <c r="AN211" s="139">
        <f t="shared" si="115"/>
        <v>6.4198926287933213</v>
      </c>
      <c r="AO211" s="139">
        <f t="shared" si="115"/>
        <v>6.4203230762371017</v>
      </c>
      <c r="AP211" s="139">
        <f t="shared" si="115"/>
        <v>6.419292221476363</v>
      </c>
      <c r="AQ211" s="139">
        <f t="shared" si="115"/>
        <v>6.4217612037217222</v>
      </c>
      <c r="AR211" s="139">
        <f t="shared" si="115"/>
        <v>6.4158491782397107</v>
      </c>
      <c r="AS211" s="139">
        <f t="shared" si="115"/>
        <v>6.4300138309216477</v>
      </c>
      <c r="AT211" s="139">
        <f t="shared" si="115"/>
        <v>6.3961207031439828</v>
      </c>
      <c r="AU211" s="139">
        <f t="shared" si="105"/>
        <v>6.4775139865802895</v>
      </c>
    </row>
    <row r="212" spans="1:48" ht="12.95" customHeight="1" x14ac:dyDescent="0.2">
      <c r="A212" s="40" t="s">
        <v>335</v>
      </c>
      <c r="B212" s="41"/>
      <c r="C212" s="42">
        <v>37752.319900000002</v>
      </c>
      <c r="D212" s="42">
        <v>8.9999999999999998E-4</v>
      </c>
      <c r="E212">
        <f t="shared" si="84"/>
        <v>-1575.9829428896996</v>
      </c>
      <c r="F212">
        <f t="shared" si="106"/>
        <v>-1576</v>
      </c>
      <c r="G212">
        <f t="shared" si="85"/>
        <v>5.6384399998933077E-2</v>
      </c>
      <c r="J212">
        <f t="shared" si="116"/>
        <v>5.6384399998933077E-2</v>
      </c>
      <c r="O212">
        <f t="shared" ca="1" si="87"/>
        <v>-0.31458226627558783</v>
      </c>
      <c r="P212" s="14">
        <f t="shared" si="88"/>
        <v>0.2435675104404158</v>
      </c>
      <c r="Q212" s="13">
        <f t="shared" si="89"/>
        <v>22733.819900000002</v>
      </c>
      <c r="R212">
        <f t="shared" si="90"/>
        <v>3.5037516834548317E-2</v>
      </c>
      <c r="S212" s="5">
        <f t="shared" si="117"/>
        <v>1</v>
      </c>
      <c r="T212">
        <f t="shared" si="92"/>
        <v>3.5037516834548317E-2</v>
      </c>
      <c r="Z212">
        <f t="shared" si="93"/>
        <v>-1576</v>
      </c>
      <c r="AA212" s="139">
        <f t="shared" si="94"/>
        <v>5.0458223816346071E-2</v>
      </c>
      <c r="AB212" s="139">
        <f t="shared" si="95"/>
        <v>0.24949368662300281</v>
      </c>
      <c r="AC212" s="139">
        <f t="shared" si="96"/>
        <v>-0.18718311044148273</v>
      </c>
      <c r="AD212" s="139">
        <f t="shared" si="107"/>
        <v>5.9261761825870063E-3</v>
      </c>
      <c r="AE212" s="139">
        <f t="shared" si="97"/>
        <v>3.5119564147061504E-5</v>
      </c>
      <c r="AF212">
        <f t="shared" si="108"/>
        <v>-0.18718311044148273</v>
      </c>
      <c r="AG212" s="165"/>
      <c r="AH212">
        <f t="shared" si="98"/>
        <v>-0.19310928662406973</v>
      </c>
      <c r="AI212">
        <f t="shared" si="99"/>
        <v>0.58025486151759798</v>
      </c>
      <c r="AJ212">
        <f t="shared" si="100"/>
        <v>-0.94625410784056618</v>
      </c>
      <c r="AK212">
        <f t="shared" si="101"/>
        <v>-3.8325899180477324E-2</v>
      </c>
      <c r="AL212">
        <f t="shared" si="102"/>
        <v>9.1055063561231414E-2</v>
      </c>
      <c r="AM212">
        <f t="shared" si="103"/>
        <v>4.555901370644691E-2</v>
      </c>
      <c r="AN212" s="139">
        <f t="shared" si="115"/>
        <v>6.4257738831609776</v>
      </c>
      <c r="AO212" s="139">
        <f t="shared" si="115"/>
        <v>6.4262202522477043</v>
      </c>
      <c r="AP212" s="139">
        <f t="shared" si="115"/>
        <v>6.425150384634712</v>
      </c>
      <c r="AQ212" s="139">
        <f t="shared" si="115"/>
        <v>6.4277149440211394</v>
      </c>
      <c r="AR212" s="139">
        <f t="shared" si="115"/>
        <v>6.4215690567976687</v>
      </c>
      <c r="AS212" s="139">
        <f t="shared" si="115"/>
        <v>6.43630674753053</v>
      </c>
      <c r="AT212" s="139">
        <f t="shared" si="115"/>
        <v>6.4010159758684955</v>
      </c>
      <c r="AU212" s="139">
        <f t="shared" si="105"/>
        <v>6.4858564961839829</v>
      </c>
    </row>
    <row r="213" spans="1:48" ht="12.95" customHeight="1" x14ac:dyDescent="0.2">
      <c r="A213" s="86" t="s">
        <v>337</v>
      </c>
      <c r="B213" s="87" t="str">
        <f>IF(INT(E213)=E213,"I","II")</f>
        <v>II</v>
      </c>
      <c r="C213" s="100">
        <v>37760.587</v>
      </c>
      <c r="D213" s="100"/>
      <c r="E213" s="86">
        <f t="shared" ref="E213:E276" si="118">(C213-C$7)/C$8</f>
        <v>-1573.4820235475029</v>
      </c>
      <c r="F213" s="86">
        <f t="shared" si="106"/>
        <v>-1573.5</v>
      </c>
      <c r="G213" s="86">
        <f t="shared" ref="G213:G276" si="119">C213-(C$7+C$8*F213)</f>
        <v>5.9423400001833215E-2</v>
      </c>
      <c r="H213" s="86"/>
      <c r="I213" s="86"/>
      <c r="J213" s="86">
        <f t="shared" si="116"/>
        <v>5.9423400001833215E-2</v>
      </c>
      <c r="K213" s="86"/>
      <c r="L213" s="86"/>
      <c r="M213" s="86"/>
      <c r="N213" s="86"/>
      <c r="O213" s="86">
        <f t="shared" ref="O213:O228" ca="1" si="120">+C$11+C$12*F213</f>
        <v>-0.31426098902359612</v>
      </c>
      <c r="P213" s="88">
        <f t="shared" ref="P213:P276" si="121">+D$11+D$12*F213+D$13*F213^2</f>
        <v>0.24345790790317548</v>
      </c>
      <c r="Q213" s="89">
        <f t="shared" ref="Q213:Q276" si="122">+C213-15018.5</f>
        <v>22742.087</v>
      </c>
      <c r="R213" s="86">
        <f t="shared" ref="R213:R276" si="123">+(P213-G213)^2</f>
        <v>3.3868700098489211E-2</v>
      </c>
      <c r="S213" s="5">
        <f t="shared" si="117"/>
        <v>1</v>
      </c>
      <c r="T213">
        <f t="shared" ref="T213:T276" si="124">S213*R213</f>
        <v>3.3868700098489211E-2</v>
      </c>
      <c r="Z213">
        <f t="shared" ref="Z213:Z276" si="125">F213</f>
        <v>-1573.5</v>
      </c>
      <c r="AA213" s="139">
        <f t="shared" ref="AA213:AA276" si="126">AB$3+AB$4*Z213+AB$5*Z213^2+AH213</f>
        <v>5.0304786438871374E-2</v>
      </c>
      <c r="AB213" s="139">
        <f t="shared" ref="AB213:AB276" si="127">IF(S213&lt;&gt;0,G213-AH213, -9999)</f>
        <v>0.25257652146613729</v>
      </c>
      <c r="AC213" s="139">
        <f t="shared" ref="AC213:AC276" si="128">+G213-P213</f>
        <v>-0.18403450790134226</v>
      </c>
      <c r="AD213" s="139">
        <f t="shared" si="107"/>
        <v>9.1186135629618414E-3</v>
      </c>
      <c r="AE213" s="139">
        <f t="shared" ref="AE213:AE276" si="129">+(G213-AA213)^2*S213</f>
        <v>8.3149113310631643E-5</v>
      </c>
      <c r="AF213">
        <f t="shared" si="108"/>
        <v>-0.18403450790134226</v>
      </c>
      <c r="AG213" s="165"/>
      <c r="AH213">
        <f t="shared" ref="AH213:AH276" si="130">$AB$6*($AB$11/AI213*AJ213+$AB$12)</f>
        <v>-0.19315312146430411</v>
      </c>
      <c r="AI213">
        <f t="shared" ref="AI213:AI276" si="131">1+$AB$7*COS(AL213)</f>
        <v>0.58027747382794659</v>
      </c>
      <c r="AJ213">
        <f t="shared" ref="AJ213:AJ276" si="132">SIN(AL213+RADIANS($AB$9))</f>
        <v>-0.94644415212530653</v>
      </c>
      <c r="AK213">
        <f t="shared" ref="AK213:AK276" si="133">$AB$7*SIN(AL213)</f>
        <v>-3.8572747521440402E-2</v>
      </c>
      <c r="AL213">
        <f t="shared" ref="AL213:AL276" si="134">2*ATAN(AM213)</f>
        <v>9.1643170391885589E-2</v>
      </c>
      <c r="AM213">
        <f t="shared" ref="AM213:AM276" si="135">SQRT((1+$AB$7)/(1-$AB$7))*TAN(AN213/2)</f>
        <v>4.5853681422113372E-2</v>
      </c>
      <c r="AN213" s="139">
        <f t="shared" ref="AN213:AT228" si="136">$AU213+$AB$7*SIN(AO213)</f>
        <v>6.4266929689457406</v>
      </c>
      <c r="AO213" s="139">
        <f t="shared" si="136"/>
        <v>6.4271417981521886</v>
      </c>
      <c r="AP213" s="139">
        <f t="shared" si="136"/>
        <v>6.4260658918272364</v>
      </c>
      <c r="AQ213" s="139">
        <f t="shared" si="136"/>
        <v>6.4286452709620745</v>
      </c>
      <c r="AR213" s="139">
        <f t="shared" si="136"/>
        <v>6.4224630629162336</v>
      </c>
      <c r="AS213" s="139">
        <f t="shared" si="136"/>
        <v>6.437289901076106</v>
      </c>
      <c r="AT213" s="139">
        <f t="shared" si="136"/>
        <v>6.4017813895210471</v>
      </c>
      <c r="AU213" s="139">
        <f t="shared" ref="AU213:AU276" si="137">RADIANS($AB$9)+$AB$18*(F213-AB$15)</f>
        <v>6.4871600133095599</v>
      </c>
    </row>
    <row r="214" spans="1:48" ht="12.95" customHeight="1" x14ac:dyDescent="0.2">
      <c r="A214" s="40" t="s">
        <v>335</v>
      </c>
      <c r="C214" s="8">
        <v>37765.543299999998</v>
      </c>
      <c r="D214" s="8">
        <v>2.0000000000000001E-4</v>
      </c>
      <c r="E214">
        <f t="shared" si="118"/>
        <v>-1571.9826699004286</v>
      </c>
      <c r="F214">
        <f t="shared" ref="F214:F277" si="138">+ROUND(2*E214,0)/2</f>
        <v>-1572</v>
      </c>
      <c r="G214">
        <f t="shared" si="119"/>
        <v>5.7286799994471949E-2</v>
      </c>
      <c r="J214">
        <f t="shared" si="116"/>
        <v>5.7286799994471949E-2</v>
      </c>
      <c r="O214">
        <f t="shared" ca="1" si="120"/>
        <v>-0.31406822267240109</v>
      </c>
      <c r="P214" s="14">
        <f t="shared" si="121"/>
        <v>0.24339219060348552</v>
      </c>
      <c r="Q214" s="13">
        <f t="shared" si="122"/>
        <v>22747.043299999998</v>
      </c>
      <c r="R214">
        <f t="shared" si="123"/>
        <v>3.4635216413733516E-2</v>
      </c>
      <c r="S214" s="5">
        <f t="shared" si="117"/>
        <v>1</v>
      </c>
      <c r="T214">
        <f t="shared" si="124"/>
        <v>3.4635216413733516E-2</v>
      </c>
      <c r="Z214">
        <f t="shared" si="125"/>
        <v>-1572</v>
      </c>
      <c r="AA214" s="139">
        <f t="shared" si="126"/>
        <v>5.0212845673195339E-2</v>
      </c>
      <c r="AB214" s="139">
        <f t="shared" si="127"/>
        <v>0.25046614492476216</v>
      </c>
      <c r="AC214" s="139">
        <f t="shared" si="128"/>
        <v>-0.18610539060901357</v>
      </c>
      <c r="AD214" s="139">
        <f t="shared" ref="AD214:AD277" si="139">IF(S214&lt;&gt;0,G214-AA214, -9999)</f>
        <v>7.0739543212766098E-3</v>
      </c>
      <c r="AE214" s="139">
        <f t="shared" si="129"/>
        <v>5.004082973950802E-5</v>
      </c>
      <c r="AF214">
        <f t="shared" ref="AF214:AF277" si="140">IF(S214&lt;&gt;0,G214-P214, -9999)</f>
        <v>-0.18610539060901357</v>
      </c>
      <c r="AG214" s="165"/>
      <c r="AH214">
        <f t="shared" si="130"/>
        <v>-0.19317934493029018</v>
      </c>
      <c r="AI214">
        <f t="shared" si="131"/>
        <v>0.58029111177999626</v>
      </c>
      <c r="AJ214">
        <f t="shared" si="132"/>
        <v>-0.94655802893830709</v>
      </c>
      <c r="AK214">
        <f t="shared" si="133"/>
        <v>-3.8720859710642451E-2</v>
      </c>
      <c r="AL214">
        <f t="shared" si="134"/>
        <v>9.1996057322552324E-2</v>
      </c>
      <c r="AM214">
        <f t="shared" si="135"/>
        <v>4.6030497302815207E-2</v>
      </c>
      <c r="AN214" s="139">
        <f t="shared" si="136"/>
        <v>6.4272444388655252</v>
      </c>
      <c r="AO214" s="139">
        <f t="shared" si="136"/>
        <v>6.4276947405088425</v>
      </c>
      <c r="AP214" s="139">
        <f t="shared" si="136"/>
        <v>6.4266152184642173</v>
      </c>
      <c r="AQ214" s="139">
        <f t="shared" si="136"/>
        <v>6.429203474412442</v>
      </c>
      <c r="AR214" s="139">
        <f t="shared" si="136"/>
        <v>6.4229995028700797</v>
      </c>
      <c r="AS214" s="139">
        <f t="shared" si="136"/>
        <v>6.4378797780974679</v>
      </c>
      <c r="AT214" s="139">
        <f t="shared" si="136"/>
        <v>6.4022407072884677</v>
      </c>
      <c r="AU214" s="139">
        <f t="shared" si="137"/>
        <v>6.4879421235849062</v>
      </c>
    </row>
    <row r="215" spans="1:48" ht="12.95" customHeight="1" x14ac:dyDescent="0.2">
      <c r="A215" s="40" t="s">
        <v>335</v>
      </c>
      <c r="C215" s="8">
        <v>37785.376400000001</v>
      </c>
      <c r="D215" s="8">
        <v>2.9999999999999997E-4</v>
      </c>
      <c r="E215">
        <f t="shared" si="118"/>
        <v>-1565.9828654459347</v>
      </c>
      <c r="F215">
        <f t="shared" si="138"/>
        <v>-1566</v>
      </c>
      <c r="G215">
        <f t="shared" si="119"/>
        <v>5.6640399998286739E-2</v>
      </c>
      <c r="J215">
        <f t="shared" si="116"/>
        <v>5.6640399998286739E-2</v>
      </c>
      <c r="O215">
        <f t="shared" ca="1" si="120"/>
        <v>-0.31329715726762108</v>
      </c>
      <c r="P215" s="14">
        <f t="shared" si="121"/>
        <v>0.24312965307463241</v>
      </c>
      <c r="Q215" s="13">
        <f t="shared" si="122"/>
        <v>22766.876400000001</v>
      </c>
      <c r="R215">
        <f t="shared" si="123"/>
        <v>3.4778241512973304E-2</v>
      </c>
      <c r="S215" s="5">
        <f t="shared" si="117"/>
        <v>1</v>
      </c>
      <c r="T215">
        <f t="shared" si="124"/>
        <v>3.4778241512973304E-2</v>
      </c>
      <c r="Z215">
        <f t="shared" si="125"/>
        <v>-1566</v>
      </c>
      <c r="AA215" s="139">
        <f t="shared" si="126"/>
        <v>4.9845995286400185E-2</v>
      </c>
      <c r="AB215" s="139">
        <f t="shared" si="127"/>
        <v>0.24992405778651897</v>
      </c>
      <c r="AC215" s="139">
        <f t="shared" si="128"/>
        <v>-0.18648925307634567</v>
      </c>
      <c r="AD215" s="139">
        <f t="shared" si="139"/>
        <v>6.7944047118865536E-3</v>
      </c>
      <c r="AE215" s="139">
        <f t="shared" si="129"/>
        <v>4.6163935388906202E-5</v>
      </c>
      <c r="AF215">
        <f t="shared" si="140"/>
        <v>-0.18648925307634567</v>
      </c>
      <c r="AG215" s="165"/>
      <c r="AH215">
        <f t="shared" si="130"/>
        <v>-0.19328365778823223</v>
      </c>
      <c r="AI215">
        <f t="shared" si="131"/>
        <v>0.58034619302137358</v>
      </c>
      <c r="AJ215">
        <f t="shared" si="132"/>
        <v>-0.94701241278496939</v>
      </c>
      <c r="AK215">
        <f t="shared" si="133"/>
        <v>-3.9313332546969615E-2</v>
      </c>
      <c r="AL215">
        <f t="shared" si="134"/>
        <v>9.3407777765499411E-2</v>
      </c>
      <c r="AM215">
        <f t="shared" si="135"/>
        <v>4.67378762066403E-2</v>
      </c>
      <c r="AN215" s="139">
        <f t="shared" si="136"/>
        <v>6.4294504580891676</v>
      </c>
      <c r="AO215" s="139">
        <f t="shared" si="136"/>
        <v>6.4299066220339158</v>
      </c>
      <c r="AP215" s="139">
        <f t="shared" si="136"/>
        <v>6.428812693813871</v>
      </c>
      <c r="AQ215" s="139">
        <f t="shared" si="136"/>
        <v>6.4314363434176922</v>
      </c>
      <c r="AR215" s="139">
        <f t="shared" si="136"/>
        <v>6.4251455370319244</v>
      </c>
      <c r="AS215" s="139">
        <f t="shared" si="136"/>
        <v>6.4402391720337118</v>
      </c>
      <c r="AT215" s="139">
        <f t="shared" si="136"/>
        <v>6.4040785045646995</v>
      </c>
      <c r="AU215" s="139">
        <f t="shared" si="137"/>
        <v>6.4910705646862912</v>
      </c>
    </row>
    <row r="216" spans="1:48" ht="12.95" customHeight="1" x14ac:dyDescent="0.2">
      <c r="A216" s="125" t="s">
        <v>936</v>
      </c>
      <c r="B216" s="71" t="s">
        <v>236</v>
      </c>
      <c r="C216" s="125">
        <v>37904.39</v>
      </c>
      <c r="D216" s="125" t="s">
        <v>370</v>
      </c>
      <c r="E216">
        <f t="shared" si="118"/>
        <v>-1529.9795009983591</v>
      </c>
      <c r="F216">
        <f t="shared" si="138"/>
        <v>-1530</v>
      </c>
      <c r="G216">
        <f t="shared" si="119"/>
        <v>6.7761999998765532E-2</v>
      </c>
      <c r="I216">
        <f>G216</f>
        <v>6.7761999998765532E-2</v>
      </c>
      <c r="O216">
        <f t="shared" ca="1" si="120"/>
        <v>-0.30867076483894107</v>
      </c>
      <c r="P216" s="14">
        <f t="shared" si="121"/>
        <v>0.24156557201037973</v>
      </c>
      <c r="Q216" s="13">
        <f t="shared" si="122"/>
        <v>22885.89</v>
      </c>
      <c r="R216">
        <f t="shared" si="123"/>
        <v>3.0207681643996363E-2</v>
      </c>
      <c r="S216" s="5">
        <f>S$16</f>
        <v>0.1</v>
      </c>
      <c r="T216">
        <f t="shared" si="124"/>
        <v>3.0207681643996363E-3</v>
      </c>
      <c r="Z216">
        <f t="shared" si="125"/>
        <v>-1530</v>
      </c>
      <c r="AA216" s="139">
        <f t="shared" si="126"/>
        <v>4.7675591159569902E-2</v>
      </c>
      <c r="AB216" s="139">
        <f t="shared" si="127"/>
        <v>0.26165198084957536</v>
      </c>
      <c r="AC216" s="139">
        <f t="shared" si="128"/>
        <v>-0.1738035720116142</v>
      </c>
      <c r="AD216" s="139">
        <f t="shared" si="139"/>
        <v>2.008640883919563E-2</v>
      </c>
      <c r="AE216" s="139">
        <f t="shared" si="129"/>
        <v>4.0346382005531635E-5</v>
      </c>
      <c r="AF216">
        <f t="shared" si="140"/>
        <v>-0.1738035720116142</v>
      </c>
      <c r="AG216" s="165"/>
      <c r="AH216">
        <f t="shared" si="130"/>
        <v>-0.19388998085080983</v>
      </c>
      <c r="AI216">
        <f t="shared" si="131"/>
        <v>0.58069449792977612</v>
      </c>
      <c r="AJ216">
        <f t="shared" si="132"/>
        <v>-0.94970093516933163</v>
      </c>
      <c r="AK216">
        <f t="shared" si="133"/>
        <v>-4.2869007000866086E-2</v>
      </c>
      <c r="AL216">
        <f t="shared" si="134"/>
        <v>0.10188412012537237</v>
      </c>
      <c r="AM216">
        <f t="shared" si="135"/>
        <v>5.0986172322794669E-2</v>
      </c>
      <c r="AN216" s="139">
        <f t="shared" si="136"/>
        <v>6.4426914342200465</v>
      </c>
      <c r="AO216" s="139">
        <f t="shared" si="136"/>
        <v>6.4431818235210212</v>
      </c>
      <c r="AP216" s="139">
        <f t="shared" si="136"/>
        <v>6.4420034204644452</v>
      </c>
      <c r="AQ216" s="139">
        <f t="shared" si="136"/>
        <v>6.444835495384007</v>
      </c>
      <c r="AR216" s="139">
        <f t="shared" si="136"/>
        <v>6.4380312842108784</v>
      </c>
      <c r="AS216" s="139">
        <f t="shared" si="136"/>
        <v>6.4543915768336522</v>
      </c>
      <c r="AT216" s="139">
        <f t="shared" si="136"/>
        <v>6.4151236092067192</v>
      </c>
      <c r="AU216" s="139">
        <f t="shared" si="137"/>
        <v>6.5098412112946029</v>
      </c>
    </row>
    <row r="217" spans="1:48" ht="12.95" customHeight="1" x14ac:dyDescent="0.2">
      <c r="A217" s="125" t="s">
        <v>936</v>
      </c>
      <c r="B217" s="71" t="s">
        <v>236</v>
      </c>
      <c r="C217" s="125">
        <v>37960.548999999999</v>
      </c>
      <c r="D217" s="125" t="s">
        <v>370</v>
      </c>
      <c r="E217">
        <f t="shared" si="118"/>
        <v>-1512.9905775138884</v>
      </c>
      <c r="F217">
        <f t="shared" si="138"/>
        <v>-1513</v>
      </c>
      <c r="G217">
        <f t="shared" si="119"/>
        <v>3.1147200003033504E-2</v>
      </c>
      <c r="I217">
        <f>G217</f>
        <v>3.1147200003033504E-2</v>
      </c>
      <c r="O217">
        <f t="shared" ca="1" si="120"/>
        <v>-0.30648607952539775</v>
      </c>
      <c r="P217" s="14">
        <f t="shared" si="121"/>
        <v>0.24083361894305955</v>
      </c>
      <c r="Q217" s="13">
        <f t="shared" si="122"/>
        <v>22942.048999999999</v>
      </c>
      <c r="R217">
        <f t="shared" si="123"/>
        <v>4.3968394287892114E-2</v>
      </c>
      <c r="S217" s="5">
        <f>S$16</f>
        <v>0.1</v>
      </c>
      <c r="T217">
        <f t="shared" si="124"/>
        <v>4.3968394287892112E-3</v>
      </c>
      <c r="Z217">
        <f t="shared" si="125"/>
        <v>-1513</v>
      </c>
      <c r="AA217" s="139">
        <f t="shared" si="126"/>
        <v>4.666899739067365E-2</v>
      </c>
      <c r="AB217" s="139">
        <f t="shared" si="127"/>
        <v>0.2253118215554194</v>
      </c>
      <c r="AC217" s="139">
        <f t="shared" si="128"/>
        <v>-0.20968641894002604</v>
      </c>
      <c r="AD217" s="139">
        <f t="shared" si="139"/>
        <v>-1.5521797387640146E-2</v>
      </c>
      <c r="AE217" s="139">
        <f t="shared" si="129"/>
        <v>2.4092619414295245E-5</v>
      </c>
      <c r="AF217">
        <f t="shared" si="140"/>
        <v>-0.20968641894002604</v>
      </c>
      <c r="AG217" s="165"/>
      <c r="AH217">
        <f t="shared" si="130"/>
        <v>-0.1941646215523859</v>
      </c>
      <c r="AI217">
        <f t="shared" si="131"/>
        <v>0.58086961658180858</v>
      </c>
      <c r="AJ217">
        <f t="shared" si="132"/>
        <v>-0.95094797195827263</v>
      </c>
      <c r="AK217">
        <f t="shared" si="133"/>
        <v>-4.4548597321607715E-2</v>
      </c>
      <c r="AL217">
        <f t="shared" si="134"/>
        <v>0.1058905995785932</v>
      </c>
      <c r="AM217">
        <f t="shared" si="135"/>
        <v>5.299482749686267E-2</v>
      </c>
      <c r="AN217" s="139">
        <f t="shared" si="136"/>
        <v>6.4489471530099536</v>
      </c>
      <c r="AO217" s="139">
        <f t="shared" si="136"/>
        <v>6.4494531185286128</v>
      </c>
      <c r="AP217" s="139">
        <f t="shared" si="136"/>
        <v>6.4482360387851809</v>
      </c>
      <c r="AQ217" s="139">
        <f t="shared" si="136"/>
        <v>6.4511640959868739</v>
      </c>
      <c r="AR217" s="139">
        <f t="shared" si="136"/>
        <v>6.4441221672567721</v>
      </c>
      <c r="AS217" s="139">
        <f t="shared" si="136"/>
        <v>6.4610721996879104</v>
      </c>
      <c r="AT217" s="139">
        <f t="shared" si="136"/>
        <v>6.420350787264181</v>
      </c>
      <c r="AU217" s="139">
        <f t="shared" si="137"/>
        <v>6.5187051277485288</v>
      </c>
    </row>
    <row r="218" spans="1:48" ht="12.95" customHeight="1" x14ac:dyDescent="0.2">
      <c r="A218" s="86" t="s">
        <v>337</v>
      </c>
      <c r="B218" s="87" t="str">
        <f>IF(INT(E218)=E218,"I","II")</f>
        <v>II</v>
      </c>
      <c r="C218" s="100">
        <v>37998.576999999997</v>
      </c>
      <c r="D218" s="100"/>
      <c r="E218" s="86">
        <f t="shared" si="118"/>
        <v>-1501.4865481994875</v>
      </c>
      <c r="F218" s="86">
        <f t="shared" si="138"/>
        <v>-1501.5</v>
      </c>
      <c r="G218" s="86">
        <f t="shared" si="119"/>
        <v>4.4466599996667355E-2</v>
      </c>
      <c r="H218" s="86"/>
      <c r="I218" s="86"/>
      <c r="J218" s="86">
        <f>G218</f>
        <v>4.4466599996667355E-2</v>
      </c>
      <c r="K218" s="86"/>
      <c r="L218" s="86"/>
      <c r="M218" s="86"/>
      <c r="N218" s="86"/>
      <c r="O218" s="86">
        <f t="shared" ca="1" si="120"/>
        <v>-0.30500820416623609</v>
      </c>
      <c r="P218" s="88">
        <f t="shared" si="121"/>
        <v>0.24034088988353614</v>
      </c>
      <c r="Q218" s="89">
        <f t="shared" si="122"/>
        <v>22980.076999999997</v>
      </c>
      <c r="R218" s="86">
        <f t="shared" si="123"/>
        <v>3.8366737438685107E-2</v>
      </c>
      <c r="S218" s="5">
        <f>S$17</f>
        <v>1</v>
      </c>
      <c r="T218">
        <f t="shared" si="124"/>
        <v>3.8366737438685107E-2</v>
      </c>
      <c r="Z218">
        <f t="shared" si="125"/>
        <v>-1501.5</v>
      </c>
      <c r="AA218" s="139">
        <f t="shared" si="126"/>
        <v>4.5994740697567676E-2</v>
      </c>
      <c r="AB218" s="139">
        <f t="shared" si="127"/>
        <v>0.23881274918263581</v>
      </c>
      <c r="AC218" s="139">
        <f t="shared" si="128"/>
        <v>-0.19587428988686878</v>
      </c>
      <c r="AD218" s="139">
        <f t="shared" si="139"/>
        <v>-1.5281407009003212E-3</v>
      </c>
      <c r="AE218" s="139">
        <f t="shared" si="129"/>
        <v>2.3352140017481249E-6</v>
      </c>
      <c r="AF218">
        <f t="shared" si="140"/>
        <v>-0.19587428988686878</v>
      </c>
      <c r="AG218" s="165"/>
      <c r="AH218">
        <f t="shared" si="130"/>
        <v>-0.19434614918596846</v>
      </c>
      <c r="AI218">
        <f t="shared" si="131"/>
        <v>0.58099196003834308</v>
      </c>
      <c r="AJ218">
        <f t="shared" si="132"/>
        <v>-0.9517833425232014</v>
      </c>
      <c r="AK218">
        <f t="shared" si="133"/>
        <v>-4.5684989603734842E-2</v>
      </c>
      <c r="AL218">
        <f t="shared" si="134"/>
        <v>0.10860230340715202</v>
      </c>
      <c r="AM218">
        <f t="shared" si="135"/>
        <v>5.4354585791942946E-2</v>
      </c>
      <c r="AN218" s="139">
        <f t="shared" si="136"/>
        <v>6.4531801223232668</v>
      </c>
      <c r="AO218" s="139">
        <f t="shared" si="136"/>
        <v>6.4536964037481672</v>
      </c>
      <c r="AP218" s="139">
        <f t="shared" si="136"/>
        <v>6.4524536193730695</v>
      </c>
      <c r="AQ218" s="139">
        <f t="shared" si="136"/>
        <v>6.4554456810030434</v>
      </c>
      <c r="AR218" s="139">
        <f t="shared" si="136"/>
        <v>6.4482447367798308</v>
      </c>
      <c r="AS218" s="139">
        <f t="shared" si="136"/>
        <v>6.4655905124722954</v>
      </c>
      <c r="AT218" s="139">
        <f t="shared" si="136"/>
        <v>6.4238911838745496</v>
      </c>
      <c r="AU218" s="139">
        <f t="shared" si="137"/>
        <v>6.5247013065261834</v>
      </c>
    </row>
    <row r="219" spans="1:48" ht="12.95" customHeight="1" x14ac:dyDescent="0.2">
      <c r="A219" s="125" t="s">
        <v>936</v>
      </c>
      <c r="B219" s="71" t="s">
        <v>236</v>
      </c>
      <c r="C219" s="125">
        <v>38043.233</v>
      </c>
      <c r="D219" s="125" t="s">
        <v>370</v>
      </c>
      <c r="E219">
        <f t="shared" si="118"/>
        <v>-1487.9774514007095</v>
      </c>
      <c r="F219">
        <f t="shared" si="138"/>
        <v>-1488</v>
      </c>
      <c r="G219">
        <f t="shared" si="119"/>
        <v>7.4537200001941528E-2</v>
      </c>
      <c r="I219">
        <f>G219</f>
        <v>7.4537200001941528E-2</v>
      </c>
      <c r="O219">
        <f t="shared" ca="1" si="120"/>
        <v>-0.30327330700548105</v>
      </c>
      <c r="P219" s="14">
        <f t="shared" si="121"/>
        <v>0.23976495633796127</v>
      </c>
      <c r="Q219" s="13">
        <f t="shared" si="122"/>
        <v>23024.733</v>
      </c>
      <c r="R219">
        <f t="shared" si="123"/>
        <v>2.7300211463835114E-2</v>
      </c>
      <c r="S219" s="5">
        <f>S$16</f>
        <v>0.1</v>
      </c>
      <c r="T219">
        <f t="shared" si="124"/>
        <v>2.7300211463835117E-3</v>
      </c>
      <c r="Z219">
        <f t="shared" si="125"/>
        <v>-1488</v>
      </c>
      <c r="AA219" s="139">
        <f t="shared" si="126"/>
        <v>4.5210102014453607E-2</v>
      </c>
      <c r="AB219" s="139">
        <f t="shared" si="127"/>
        <v>0.26909205432544919</v>
      </c>
      <c r="AC219" s="139">
        <f t="shared" si="128"/>
        <v>-0.16522775633601974</v>
      </c>
      <c r="AD219" s="139">
        <f t="shared" si="139"/>
        <v>2.9327097987487921E-2</v>
      </c>
      <c r="AE219" s="139">
        <f t="shared" si="129"/>
        <v>8.6007867636771814E-5</v>
      </c>
      <c r="AF219">
        <f t="shared" si="140"/>
        <v>-0.16522775633601974</v>
      </c>
      <c r="AG219" s="165"/>
      <c r="AH219">
        <f t="shared" si="130"/>
        <v>-0.19455485432350766</v>
      </c>
      <c r="AI219">
        <f t="shared" si="131"/>
        <v>0.58113958386143127</v>
      </c>
      <c r="AJ219">
        <f t="shared" si="132"/>
        <v>-0.95275552819093556</v>
      </c>
      <c r="AK219">
        <f t="shared" si="133"/>
        <v>-4.7019226065812568E-2</v>
      </c>
      <c r="AL219">
        <f t="shared" si="134"/>
        <v>0.11178713588194568</v>
      </c>
      <c r="AM219">
        <f t="shared" si="135"/>
        <v>5.5951846298495367E-2</v>
      </c>
      <c r="AN219" s="139">
        <f t="shared" si="136"/>
        <v>6.4581504913278254</v>
      </c>
      <c r="AO219" s="139">
        <f t="shared" si="136"/>
        <v>6.4586786501691691</v>
      </c>
      <c r="AP219" s="139">
        <f t="shared" si="136"/>
        <v>6.4574061746616005</v>
      </c>
      <c r="AQ219" s="139">
        <f t="shared" si="136"/>
        <v>6.4604723955731522</v>
      </c>
      <c r="AR219" s="139">
        <f t="shared" si="136"/>
        <v>6.4530866772240358</v>
      </c>
      <c r="AS219" s="139">
        <f t="shared" si="136"/>
        <v>6.4708936339128256</v>
      </c>
      <c r="AT219" s="139">
        <f t="shared" si="136"/>
        <v>6.4280519330341379</v>
      </c>
      <c r="AU219" s="139">
        <f t="shared" si="137"/>
        <v>6.5317402990042996</v>
      </c>
    </row>
    <row r="220" spans="1:48" ht="12.95" customHeight="1" x14ac:dyDescent="0.2">
      <c r="A220" s="40" t="s">
        <v>335</v>
      </c>
      <c r="C220" s="8">
        <v>38142.372300000003</v>
      </c>
      <c r="D220" s="8">
        <v>4.0000000000000002E-4</v>
      </c>
      <c r="E220">
        <f t="shared" si="118"/>
        <v>-1457.9863550135935</v>
      </c>
      <c r="F220">
        <f t="shared" si="138"/>
        <v>-1458</v>
      </c>
      <c r="G220">
        <f t="shared" si="119"/>
        <v>4.5105200006219093E-2</v>
      </c>
      <c r="J220">
        <f>G220</f>
        <v>4.5105200006219093E-2</v>
      </c>
      <c r="O220">
        <f t="shared" ca="1" si="120"/>
        <v>-0.29941797998158104</v>
      </c>
      <c r="P220" s="14">
        <f t="shared" si="121"/>
        <v>0.23849472244175665</v>
      </c>
      <c r="Q220" s="13">
        <f t="shared" si="122"/>
        <v>23123.872300000003</v>
      </c>
      <c r="R220">
        <f t="shared" si="123"/>
        <v>3.7399507387845282E-2</v>
      </c>
      <c r="S220" s="5">
        <f>S$17</f>
        <v>1</v>
      </c>
      <c r="T220">
        <f t="shared" si="124"/>
        <v>3.7399507387845282E-2</v>
      </c>
      <c r="Z220">
        <f t="shared" si="125"/>
        <v>-1458</v>
      </c>
      <c r="AA220" s="139">
        <f t="shared" si="126"/>
        <v>4.3493099573612415E-2</v>
      </c>
      <c r="AB220" s="139">
        <f t="shared" si="127"/>
        <v>0.24010682287436333</v>
      </c>
      <c r="AC220" s="139">
        <f t="shared" si="128"/>
        <v>-0.19338952243553756</v>
      </c>
      <c r="AD220" s="139">
        <f t="shared" si="139"/>
        <v>1.6121004326066779E-3</v>
      </c>
      <c r="AE220" s="139">
        <f t="shared" si="129"/>
        <v>2.598867804810638E-6</v>
      </c>
      <c r="AF220">
        <f t="shared" si="140"/>
        <v>-0.19338952243553756</v>
      </c>
      <c r="AG220" s="165"/>
      <c r="AH220">
        <f t="shared" si="130"/>
        <v>-0.19500162286814424</v>
      </c>
      <c r="AI220">
        <f t="shared" si="131"/>
        <v>0.58148315266127293</v>
      </c>
      <c r="AJ220">
        <f t="shared" si="132"/>
        <v>-0.95488315254025091</v>
      </c>
      <c r="AK220">
        <f t="shared" si="133"/>
        <v>-4.9985040974830655E-2</v>
      </c>
      <c r="AL220">
        <f t="shared" si="134"/>
        <v>0.11887068743541758</v>
      </c>
      <c r="AM220">
        <f t="shared" si="135"/>
        <v>5.9505429059222605E-2</v>
      </c>
      <c r="AN220" s="139">
        <f t="shared" si="136"/>
        <v>6.4692007038226791</v>
      </c>
      <c r="AO220" s="139">
        <f t="shared" si="136"/>
        <v>6.4697543333080922</v>
      </c>
      <c r="AP220" s="139">
        <f t="shared" si="136"/>
        <v>6.4684178032156794</v>
      </c>
      <c r="AQ220" s="139">
        <f t="shared" si="136"/>
        <v>6.4716449285955182</v>
      </c>
      <c r="AR220" s="139">
        <f t="shared" si="136"/>
        <v>6.4638561788212643</v>
      </c>
      <c r="AS220" s="139">
        <f t="shared" si="136"/>
        <v>6.4826744161014798</v>
      </c>
      <c r="AT220" s="139">
        <f t="shared" si="136"/>
        <v>6.4373166433059774</v>
      </c>
      <c r="AU220" s="139">
        <f t="shared" si="137"/>
        <v>6.5473825045112264</v>
      </c>
    </row>
    <row r="221" spans="1:48" ht="12.95" customHeight="1" x14ac:dyDescent="0.2">
      <c r="A221" s="125" t="s">
        <v>936</v>
      </c>
      <c r="B221" s="71" t="s">
        <v>236</v>
      </c>
      <c r="C221" s="125">
        <v>38142.396000000001</v>
      </c>
      <c r="D221" s="125" t="s">
        <v>370</v>
      </c>
      <c r="E221">
        <f t="shared" si="118"/>
        <v>-1457.9791854150153</v>
      </c>
      <c r="F221">
        <f t="shared" si="138"/>
        <v>-1458</v>
      </c>
      <c r="G221">
        <f t="shared" si="119"/>
        <v>6.8805200004135258E-2</v>
      </c>
      <c r="I221">
        <f>G221</f>
        <v>6.8805200004135258E-2</v>
      </c>
      <c r="O221">
        <f t="shared" ca="1" si="120"/>
        <v>-0.29941797998158104</v>
      </c>
      <c r="P221" s="14">
        <f t="shared" si="121"/>
        <v>0.23849472244175665</v>
      </c>
      <c r="Q221" s="13">
        <f t="shared" si="122"/>
        <v>23123.896000000001</v>
      </c>
      <c r="R221">
        <f t="shared" si="123"/>
        <v>2.8794534025108013E-2</v>
      </c>
      <c r="S221" s="5">
        <f>S$16</f>
        <v>0.1</v>
      </c>
      <c r="T221">
        <f t="shared" si="124"/>
        <v>2.8794534025108013E-3</v>
      </c>
      <c r="Z221">
        <f t="shared" si="125"/>
        <v>-1458</v>
      </c>
      <c r="AA221" s="139">
        <f t="shared" si="126"/>
        <v>4.3493099573612415E-2</v>
      </c>
      <c r="AB221" s="139">
        <f t="shared" si="127"/>
        <v>0.26380682287227952</v>
      </c>
      <c r="AC221" s="139">
        <f t="shared" si="128"/>
        <v>-0.16968952243762139</v>
      </c>
      <c r="AD221" s="139">
        <f t="shared" si="139"/>
        <v>2.5312100430522844E-2</v>
      </c>
      <c r="AE221" s="139">
        <f t="shared" si="129"/>
        <v>6.4070242820487474E-5</v>
      </c>
      <c r="AF221">
        <f t="shared" si="140"/>
        <v>-0.16968952243762139</v>
      </c>
      <c r="AG221" s="165"/>
      <c r="AH221">
        <f t="shared" si="130"/>
        <v>-0.19500162286814424</v>
      </c>
      <c r="AI221">
        <f t="shared" si="131"/>
        <v>0.58148315266127293</v>
      </c>
      <c r="AJ221">
        <f t="shared" si="132"/>
        <v>-0.95488315254025091</v>
      </c>
      <c r="AK221">
        <f t="shared" si="133"/>
        <v>-4.9985040974830655E-2</v>
      </c>
      <c r="AL221">
        <f t="shared" si="134"/>
        <v>0.11887068743541758</v>
      </c>
      <c r="AM221">
        <f t="shared" si="135"/>
        <v>5.9505429059222605E-2</v>
      </c>
      <c r="AN221" s="139">
        <f t="shared" si="136"/>
        <v>6.4692007038226791</v>
      </c>
      <c r="AO221" s="139">
        <f t="shared" si="136"/>
        <v>6.4697543333080922</v>
      </c>
      <c r="AP221" s="139">
        <f t="shared" si="136"/>
        <v>6.4684178032156794</v>
      </c>
      <c r="AQ221" s="139">
        <f t="shared" si="136"/>
        <v>6.4716449285955182</v>
      </c>
      <c r="AR221" s="139">
        <f t="shared" si="136"/>
        <v>6.4638561788212643</v>
      </c>
      <c r="AS221" s="139">
        <f t="shared" si="136"/>
        <v>6.4826744161014798</v>
      </c>
      <c r="AT221" s="139">
        <f t="shared" si="136"/>
        <v>6.4373166433059774</v>
      </c>
      <c r="AU221" s="139">
        <f t="shared" si="137"/>
        <v>6.5473825045112264</v>
      </c>
    </row>
    <row r="222" spans="1:48" ht="12.95" customHeight="1" x14ac:dyDescent="0.2">
      <c r="A222" s="125" t="s">
        <v>936</v>
      </c>
      <c r="B222" s="71" t="s">
        <v>236</v>
      </c>
      <c r="C222" s="125">
        <v>38284.521999999997</v>
      </c>
      <c r="D222" s="125" t="s">
        <v>370</v>
      </c>
      <c r="E222">
        <f t="shared" si="118"/>
        <v>-1414.9839800311258</v>
      </c>
      <c r="F222">
        <f t="shared" si="138"/>
        <v>-1415</v>
      </c>
      <c r="G222">
        <f t="shared" si="119"/>
        <v>5.2955999999539927E-2</v>
      </c>
      <c r="I222">
        <f>G222</f>
        <v>5.2955999999539927E-2</v>
      </c>
      <c r="O222">
        <f t="shared" ca="1" si="120"/>
        <v>-0.29389201124732434</v>
      </c>
      <c r="P222" s="14">
        <f t="shared" si="121"/>
        <v>0.23669718967580144</v>
      </c>
      <c r="Q222" s="13">
        <f t="shared" si="122"/>
        <v>23266.021999999997</v>
      </c>
      <c r="R222">
        <f t="shared" si="123"/>
        <v>3.3760824783647912E-2</v>
      </c>
      <c r="S222" s="5">
        <f>S$16</f>
        <v>0.1</v>
      </c>
      <c r="T222">
        <f t="shared" si="124"/>
        <v>3.3760824783647912E-3</v>
      </c>
      <c r="Z222">
        <f t="shared" si="125"/>
        <v>-1415</v>
      </c>
      <c r="AA222" s="139">
        <f t="shared" si="126"/>
        <v>4.1096277860143637E-2</v>
      </c>
      <c r="AB222" s="139">
        <f t="shared" si="127"/>
        <v>0.24855691181519773</v>
      </c>
      <c r="AC222" s="139">
        <f t="shared" si="128"/>
        <v>-0.18374118967626152</v>
      </c>
      <c r="AD222" s="139">
        <f t="shared" si="139"/>
        <v>1.1859722139396289E-2</v>
      </c>
      <c r="AE222" s="139">
        <f t="shared" si="129"/>
        <v>1.4065300922368651E-5</v>
      </c>
      <c r="AF222">
        <f t="shared" si="140"/>
        <v>-0.18374118967626152</v>
      </c>
      <c r="AG222" s="165"/>
      <c r="AH222">
        <f t="shared" si="130"/>
        <v>-0.19560091181565781</v>
      </c>
      <c r="AI222">
        <f t="shared" si="131"/>
        <v>0.58201306859391877</v>
      </c>
      <c r="AJ222">
        <f t="shared" si="132"/>
        <v>-0.95785367271288557</v>
      </c>
      <c r="AK222">
        <f t="shared" si="133"/>
        <v>-5.4238187666355936E-2</v>
      </c>
      <c r="AL222">
        <f t="shared" si="134"/>
        <v>0.12903946407495043</v>
      </c>
      <c r="AM222">
        <f t="shared" si="135"/>
        <v>6.460940885327017E-2</v>
      </c>
      <c r="AN222" s="139">
        <f t="shared" si="136"/>
        <v>6.4850519537415119</v>
      </c>
      <c r="AO222" s="139">
        <f t="shared" si="136"/>
        <v>6.4856397833530997</v>
      </c>
      <c r="AP222" s="139">
        <f t="shared" si="136"/>
        <v>6.4842162701997186</v>
      </c>
      <c r="AQ222" s="139">
        <f t="shared" si="136"/>
        <v>6.4876642271055625</v>
      </c>
      <c r="AR222" s="139">
        <f t="shared" si="136"/>
        <v>6.4793169301179567</v>
      </c>
      <c r="AS222" s="139">
        <f t="shared" si="136"/>
        <v>6.4995502925800563</v>
      </c>
      <c r="AT222" s="139">
        <f t="shared" si="136"/>
        <v>6.4506434163008928</v>
      </c>
      <c r="AU222" s="139">
        <f t="shared" si="137"/>
        <v>6.5698029990711539</v>
      </c>
    </row>
    <row r="223" spans="1:48" ht="12.95" customHeight="1" x14ac:dyDescent="0.2">
      <c r="A223" s="125" t="s">
        <v>936</v>
      </c>
      <c r="B223" s="71" t="s">
        <v>236</v>
      </c>
      <c r="C223" s="125">
        <v>38317.578999999998</v>
      </c>
      <c r="D223" s="125" t="s">
        <v>370</v>
      </c>
      <c r="E223">
        <f t="shared" si="118"/>
        <v>-1404.9837513300065</v>
      </c>
      <c r="F223">
        <f t="shared" si="138"/>
        <v>-1405</v>
      </c>
      <c r="G223">
        <f t="shared" si="119"/>
        <v>5.3712000000814442E-2</v>
      </c>
      <c r="I223">
        <f>G223</f>
        <v>5.3712000000814442E-2</v>
      </c>
      <c r="O223">
        <f t="shared" ca="1" si="120"/>
        <v>-0.2926069022393577</v>
      </c>
      <c r="P223" s="14">
        <f t="shared" si="121"/>
        <v>0.23628306513445488</v>
      </c>
      <c r="Q223" s="13">
        <f t="shared" si="122"/>
        <v>23299.078999999998</v>
      </c>
      <c r="R223">
        <f t="shared" si="123"/>
        <v>3.3332193824031978E-2</v>
      </c>
      <c r="S223" s="5">
        <f>S$16</f>
        <v>0.1</v>
      </c>
      <c r="T223">
        <f t="shared" si="124"/>
        <v>3.3332193824031978E-3</v>
      </c>
      <c r="Z223">
        <f t="shared" si="125"/>
        <v>-1405</v>
      </c>
      <c r="AA223" s="139">
        <f t="shared" si="126"/>
        <v>4.0549742414857509E-2</v>
      </c>
      <c r="AB223" s="139">
        <f t="shared" si="127"/>
        <v>0.24944532272041181</v>
      </c>
      <c r="AC223" s="139">
        <f t="shared" si="128"/>
        <v>-0.18257106513364044</v>
      </c>
      <c r="AD223" s="139">
        <f t="shared" si="139"/>
        <v>1.3162257585956932E-2</v>
      </c>
      <c r="AE223" s="139">
        <f t="shared" si="129"/>
        <v>1.7324502475908083E-5</v>
      </c>
      <c r="AF223">
        <f t="shared" si="140"/>
        <v>-0.18257106513364044</v>
      </c>
      <c r="AG223" s="165"/>
      <c r="AH223">
        <f t="shared" si="130"/>
        <v>-0.19573332271959737</v>
      </c>
      <c r="AI223">
        <f t="shared" si="131"/>
        <v>0.58214265581475588</v>
      </c>
      <c r="AJ223">
        <f t="shared" si="132"/>
        <v>-0.95853110379880291</v>
      </c>
      <c r="AK223">
        <f t="shared" si="133"/>
        <v>-5.5227671850778773E-2</v>
      </c>
      <c r="AL223">
        <f t="shared" si="134"/>
        <v>0.1314070910387099</v>
      </c>
      <c r="AM223">
        <f t="shared" si="135"/>
        <v>6.5798255502269878E-2</v>
      </c>
      <c r="AN223" s="139">
        <f t="shared" si="136"/>
        <v>6.488740535452389</v>
      </c>
      <c r="AO223" s="139">
        <f t="shared" si="136"/>
        <v>6.4893359159575095</v>
      </c>
      <c r="AP223" s="139">
        <f t="shared" si="136"/>
        <v>6.4878930195347095</v>
      </c>
      <c r="AQ223" s="139">
        <f t="shared" si="136"/>
        <v>6.4913906111101962</v>
      </c>
      <c r="AR223" s="139">
        <f t="shared" si="136"/>
        <v>6.4829167918578223</v>
      </c>
      <c r="AS223" s="139">
        <f t="shared" si="136"/>
        <v>6.5034731707705751</v>
      </c>
      <c r="AT223" s="139">
        <f t="shared" si="136"/>
        <v>6.453751083247993</v>
      </c>
      <c r="AU223" s="139">
        <f t="shared" si="137"/>
        <v>6.5750170675734632</v>
      </c>
    </row>
    <row r="224" spans="1:48" ht="12.95" customHeight="1" x14ac:dyDescent="0.2">
      <c r="A224" s="40" t="s">
        <v>335</v>
      </c>
      <c r="C224" s="8">
        <v>38403.509599999998</v>
      </c>
      <c r="D224" s="8">
        <v>2.9999999999999997E-4</v>
      </c>
      <c r="E224">
        <f t="shared" si="118"/>
        <v>-1378.9884809659568</v>
      </c>
      <c r="F224">
        <f t="shared" si="138"/>
        <v>-1379</v>
      </c>
      <c r="G224">
        <f t="shared" si="119"/>
        <v>3.807760000199778E-2</v>
      </c>
      <c r="J224">
        <f>G224</f>
        <v>3.807760000199778E-2</v>
      </c>
      <c r="O224">
        <f t="shared" ca="1" si="120"/>
        <v>-0.28926561881864432</v>
      </c>
      <c r="P224" s="14">
        <f t="shared" si="121"/>
        <v>0.2352132400610138</v>
      </c>
      <c r="Q224" s="13">
        <f t="shared" si="122"/>
        <v>23385.009599999998</v>
      </c>
      <c r="R224">
        <f t="shared" si="123"/>
        <v>3.8862460581477923E-2</v>
      </c>
      <c r="S224" s="5">
        <f>S$17</f>
        <v>1</v>
      </c>
      <c r="T224">
        <f t="shared" si="124"/>
        <v>3.8862460581477923E-2</v>
      </c>
      <c r="Z224">
        <f t="shared" si="125"/>
        <v>-1379</v>
      </c>
      <c r="AA224" s="139">
        <f t="shared" si="126"/>
        <v>3.9147976640112492E-2</v>
      </c>
      <c r="AB224" s="139">
        <f t="shared" si="127"/>
        <v>0.23414286342289908</v>
      </c>
      <c r="AC224" s="139">
        <f t="shared" si="128"/>
        <v>-0.19713564005901602</v>
      </c>
      <c r="AD224" s="139">
        <f t="shared" si="139"/>
        <v>-1.0703766381147117E-3</v>
      </c>
      <c r="AE224" s="139">
        <f t="shared" si="129"/>
        <v>1.1457061474217526E-6</v>
      </c>
      <c r="AF224">
        <f t="shared" si="140"/>
        <v>-0.19713564005901602</v>
      </c>
      <c r="AG224" s="165"/>
      <c r="AH224">
        <f t="shared" si="130"/>
        <v>-0.1960652634209013</v>
      </c>
      <c r="AI224">
        <f t="shared" si="131"/>
        <v>0.58249084263235629</v>
      </c>
      <c r="AJ224">
        <f t="shared" si="132"/>
        <v>-0.96026871540713388</v>
      </c>
      <c r="AK224">
        <f t="shared" si="133"/>
        <v>-5.7801032358972812E-2</v>
      </c>
      <c r="AL224">
        <f t="shared" si="134"/>
        <v>0.13756810506887962</v>
      </c>
      <c r="AM224">
        <f t="shared" si="135"/>
        <v>6.8892736311401637E-2</v>
      </c>
      <c r="AN224" s="139">
        <f t="shared" si="136"/>
        <v>6.4983350052553766</v>
      </c>
      <c r="AO224" s="139">
        <f t="shared" si="136"/>
        <v>6.4989492871709169</v>
      </c>
      <c r="AP224" s="139">
        <f t="shared" si="136"/>
        <v>6.4974575343234449</v>
      </c>
      <c r="AQ224" s="139">
        <f t="shared" si="136"/>
        <v>6.5010810285360048</v>
      </c>
      <c r="AR224" s="139">
        <f t="shared" si="136"/>
        <v>6.4922844381133267</v>
      </c>
      <c r="AS224" s="139">
        <f t="shared" si="136"/>
        <v>6.5136694599208598</v>
      </c>
      <c r="AT224" s="139">
        <f t="shared" si="136"/>
        <v>6.4618465889716035</v>
      </c>
      <c r="AU224" s="139">
        <f t="shared" si="137"/>
        <v>6.5885736456794657</v>
      </c>
    </row>
    <row r="225" spans="1:48" ht="12.95" customHeight="1" x14ac:dyDescent="0.2">
      <c r="A225" s="125" t="s">
        <v>936</v>
      </c>
      <c r="B225" s="71" t="s">
        <v>236</v>
      </c>
      <c r="C225" s="125">
        <v>38413.447999999997</v>
      </c>
      <c r="D225" s="125" t="s">
        <v>370</v>
      </c>
      <c r="E225">
        <f t="shared" si="118"/>
        <v>-1375.9819687923416</v>
      </c>
      <c r="F225">
        <f t="shared" si="138"/>
        <v>-1376</v>
      </c>
      <c r="G225">
        <f t="shared" si="119"/>
        <v>5.9604399997624569E-2</v>
      </c>
      <c r="I225">
        <f>G225</f>
        <v>5.9604399997624569E-2</v>
      </c>
      <c r="O225">
        <f t="shared" ca="1" si="120"/>
        <v>-0.28888008611625432</v>
      </c>
      <c r="P225" s="14">
        <f t="shared" si="121"/>
        <v>0.23509043993487228</v>
      </c>
      <c r="Q225" s="13">
        <f t="shared" si="122"/>
        <v>23394.947999999997</v>
      </c>
      <c r="R225">
        <f t="shared" si="123"/>
        <v>3.0795350212857297E-2</v>
      </c>
      <c r="S225" s="5">
        <f>S$16</f>
        <v>0.1</v>
      </c>
      <c r="T225">
        <f t="shared" si="124"/>
        <v>3.0795350212857297E-3</v>
      </c>
      <c r="Z225">
        <f t="shared" si="125"/>
        <v>-1376</v>
      </c>
      <c r="AA225" s="139">
        <f t="shared" si="126"/>
        <v>3.8988023281981754E-2</v>
      </c>
      <c r="AB225" s="139">
        <f t="shared" si="127"/>
        <v>0.25570681665051509</v>
      </c>
      <c r="AC225" s="139">
        <f t="shared" si="128"/>
        <v>-0.17548603993724771</v>
      </c>
      <c r="AD225" s="139">
        <f t="shared" si="139"/>
        <v>2.0616376715642815E-2</v>
      </c>
      <c r="AE225" s="139">
        <f t="shared" si="129"/>
        <v>4.250349888812992E-5</v>
      </c>
      <c r="AF225">
        <f t="shared" si="140"/>
        <v>-0.17548603993724771</v>
      </c>
      <c r="AG225" s="165"/>
      <c r="AH225">
        <f t="shared" si="130"/>
        <v>-0.19610241665289052</v>
      </c>
      <c r="AI225">
        <f t="shared" si="131"/>
        <v>0.5825320667388697</v>
      </c>
      <c r="AJ225">
        <f t="shared" si="132"/>
        <v>-0.96046700208866265</v>
      </c>
      <c r="AK225">
        <f t="shared" si="133"/>
        <v>-5.8098025149598623E-2</v>
      </c>
      <c r="AL225">
        <f t="shared" si="134"/>
        <v>0.13827948453409936</v>
      </c>
      <c r="AM225">
        <f t="shared" si="135"/>
        <v>6.9250122994494831E-2</v>
      </c>
      <c r="AN225" s="139">
        <f t="shared" si="136"/>
        <v>6.4994424547625416</v>
      </c>
      <c r="AO225" s="139">
        <f t="shared" si="136"/>
        <v>6.5000588488293856</v>
      </c>
      <c r="AP225" s="139">
        <f t="shared" si="136"/>
        <v>6.4985616038931067</v>
      </c>
      <c r="AQ225" s="139">
        <f t="shared" si="136"/>
        <v>6.5021993280525949</v>
      </c>
      <c r="AR225" s="139">
        <f t="shared" si="136"/>
        <v>6.4933660801487587</v>
      </c>
      <c r="AS225" s="139">
        <f t="shared" si="136"/>
        <v>6.5148456529007079</v>
      </c>
      <c r="AT225" s="139">
        <f t="shared" si="136"/>
        <v>6.4627821654525475</v>
      </c>
      <c r="AU225" s="139">
        <f t="shared" si="137"/>
        <v>6.5901378662301582</v>
      </c>
    </row>
    <row r="226" spans="1:48" ht="12.95" customHeight="1" x14ac:dyDescent="0.2">
      <c r="A226" s="40" t="s">
        <v>335</v>
      </c>
      <c r="C226" s="8">
        <v>38436.562299999998</v>
      </c>
      <c r="D226" s="8">
        <v>1.6999999999999999E-3</v>
      </c>
      <c r="E226">
        <f t="shared" si="118"/>
        <v>-1368.9895530780816</v>
      </c>
      <c r="F226">
        <f t="shared" si="138"/>
        <v>-1369</v>
      </c>
      <c r="G226">
        <f t="shared" si="119"/>
        <v>3.453359999548411E-2</v>
      </c>
      <c r="J226">
        <f>G226</f>
        <v>3.453359999548411E-2</v>
      </c>
      <c r="O226">
        <f t="shared" ca="1" si="120"/>
        <v>-0.28798050981067769</v>
      </c>
      <c r="P226" s="14">
        <f t="shared" si="121"/>
        <v>0.23480442223817483</v>
      </c>
      <c r="Q226" s="13">
        <f t="shared" si="122"/>
        <v>23418.062299999998</v>
      </c>
      <c r="R226">
        <f t="shared" si="123"/>
        <v>4.0108402241763423E-2</v>
      </c>
      <c r="S226" s="5">
        <f>S$17</f>
        <v>1</v>
      </c>
      <c r="T226">
        <f t="shared" si="124"/>
        <v>4.0108402241763423E-2</v>
      </c>
      <c r="Z226">
        <f t="shared" si="125"/>
        <v>-1369</v>
      </c>
      <c r="AA226" s="139">
        <f t="shared" si="126"/>
        <v>3.8616239408654968E-2</v>
      </c>
      <c r="AB226" s="139">
        <f t="shared" si="127"/>
        <v>0.23072178282500397</v>
      </c>
      <c r="AC226" s="139">
        <f t="shared" si="128"/>
        <v>-0.20027082224269072</v>
      </c>
      <c r="AD226" s="139">
        <f t="shared" si="139"/>
        <v>-4.0826394131708577E-3</v>
      </c>
      <c r="AE226" s="139">
        <f t="shared" si="129"/>
        <v>1.6667944577976086E-5</v>
      </c>
      <c r="AF226">
        <f t="shared" si="140"/>
        <v>-0.20027082224269072</v>
      </c>
      <c r="AG226" s="165"/>
      <c r="AH226">
        <f t="shared" si="130"/>
        <v>-0.19618818282951986</v>
      </c>
      <c r="AI226">
        <f t="shared" si="131"/>
        <v>0.58262910169681925</v>
      </c>
      <c r="AJ226">
        <f t="shared" si="132"/>
        <v>-0.96092789282125746</v>
      </c>
      <c r="AK226">
        <f t="shared" si="133"/>
        <v>-5.8791062902441141E-2</v>
      </c>
      <c r="AL226">
        <f t="shared" si="134"/>
        <v>0.1399397752811016</v>
      </c>
      <c r="AM226">
        <f t="shared" si="135"/>
        <v>7.008429754253187E-2</v>
      </c>
      <c r="AN226" s="139">
        <f t="shared" si="136"/>
        <v>6.5020268282643556</v>
      </c>
      <c r="AO226" s="139">
        <f t="shared" si="136"/>
        <v>6.502648094746009</v>
      </c>
      <c r="AP226" s="139">
        <f t="shared" si="136"/>
        <v>6.5011381532220973</v>
      </c>
      <c r="AQ226" s="139">
        <f t="shared" si="136"/>
        <v>6.5048088379758902</v>
      </c>
      <c r="AR226" s="139">
        <f t="shared" si="136"/>
        <v>6.4958905344403695</v>
      </c>
      <c r="AS226" s="139">
        <f t="shared" si="136"/>
        <v>6.5175898566062518</v>
      </c>
      <c r="AT226" s="139">
        <f t="shared" si="136"/>
        <v>6.4649663917232632</v>
      </c>
      <c r="AU226" s="139">
        <f t="shared" si="137"/>
        <v>6.5937877141817749</v>
      </c>
    </row>
    <row r="227" spans="1:48" ht="12.95" customHeight="1" x14ac:dyDescent="0.2">
      <c r="A227" s="125" t="s">
        <v>936</v>
      </c>
      <c r="B227" s="71" t="s">
        <v>236</v>
      </c>
      <c r="C227" s="125">
        <v>38651.432000000001</v>
      </c>
      <c r="D227" s="125" t="s">
        <v>370</v>
      </c>
      <c r="E227">
        <f t="shared" si="118"/>
        <v>-1303.9883085325723</v>
      </c>
      <c r="F227">
        <f t="shared" si="138"/>
        <v>-1304</v>
      </c>
      <c r="G227">
        <f t="shared" si="119"/>
        <v>3.8647599998512305E-2</v>
      </c>
      <c r="I227">
        <f>G227</f>
        <v>3.8647599998512305E-2</v>
      </c>
      <c r="O227">
        <f t="shared" ca="1" si="120"/>
        <v>-0.27962730125889429</v>
      </c>
      <c r="P227" s="14">
        <f t="shared" si="121"/>
        <v>0.23218303729628381</v>
      </c>
      <c r="Q227" s="13">
        <f t="shared" si="122"/>
        <v>23632.932000000001</v>
      </c>
      <c r="R227">
        <f t="shared" si="123"/>
        <v>3.7455965490039649E-2</v>
      </c>
      <c r="S227" s="5">
        <f>S$16</f>
        <v>0.1</v>
      </c>
      <c r="T227">
        <f t="shared" si="124"/>
        <v>3.745596549003965E-3</v>
      </c>
      <c r="Z227">
        <f t="shared" si="125"/>
        <v>-1304</v>
      </c>
      <c r="AA227" s="139">
        <f t="shared" si="126"/>
        <v>3.5260463536349984E-2</v>
      </c>
      <c r="AB227" s="139">
        <f t="shared" si="127"/>
        <v>0.23557017375844613</v>
      </c>
      <c r="AC227" s="139">
        <f t="shared" si="128"/>
        <v>-0.19353543729777151</v>
      </c>
      <c r="AD227" s="139">
        <f t="shared" si="139"/>
        <v>3.3871364621623212E-3</v>
      </c>
      <c r="AE227" s="139">
        <f t="shared" si="129"/>
        <v>1.1472693413309488E-6</v>
      </c>
      <c r="AF227">
        <f t="shared" si="140"/>
        <v>-0.19353543729777151</v>
      </c>
      <c r="AG227" s="165"/>
      <c r="AH227">
        <f t="shared" si="130"/>
        <v>-0.19692257375993383</v>
      </c>
      <c r="AI227">
        <f t="shared" si="131"/>
        <v>0.58358689168134648</v>
      </c>
      <c r="AJ227">
        <f t="shared" si="132"/>
        <v>-0.96508833982304498</v>
      </c>
      <c r="AK227">
        <f t="shared" si="133"/>
        <v>-6.5230200428944562E-2</v>
      </c>
      <c r="AL227">
        <f t="shared" si="134"/>
        <v>0.15538504519933968</v>
      </c>
      <c r="AM227">
        <f t="shared" si="135"/>
        <v>7.7849221624811116E-2</v>
      </c>
      <c r="AN227" s="139">
        <f t="shared" si="136"/>
        <v>6.5260472064950612</v>
      </c>
      <c r="AO227" s="139">
        <f t="shared" si="136"/>
        <v>6.5267099026972417</v>
      </c>
      <c r="AP227" s="139">
        <f t="shared" si="136"/>
        <v>6.5250901607280172</v>
      </c>
      <c r="AQ227" s="139">
        <f t="shared" si="136"/>
        <v>6.5290502371629797</v>
      </c>
      <c r="AR227" s="139">
        <f t="shared" si="136"/>
        <v>6.5193751299839926</v>
      </c>
      <c r="AS227" s="139">
        <f t="shared" si="136"/>
        <v>6.5430547792078269</v>
      </c>
      <c r="AT227" s="139">
        <f t="shared" si="136"/>
        <v>6.4853330107330764</v>
      </c>
      <c r="AU227" s="139">
        <f t="shared" si="137"/>
        <v>6.6276791594467817</v>
      </c>
    </row>
    <row r="228" spans="1:48" ht="12.95" customHeight="1" x14ac:dyDescent="0.2">
      <c r="A228" s="40" t="s">
        <v>335</v>
      </c>
      <c r="C228" s="8">
        <v>38760.507799999999</v>
      </c>
      <c r="D228" s="8">
        <v>2.0000000000000001E-4</v>
      </c>
      <c r="E228">
        <f t="shared" si="118"/>
        <v>-1270.9912747497872</v>
      </c>
      <c r="F228">
        <f t="shared" si="138"/>
        <v>-1271</v>
      </c>
      <c r="G228">
        <f t="shared" si="119"/>
        <v>2.884240000275895E-2</v>
      </c>
      <c r="J228">
        <f>G228</f>
        <v>2.884240000275895E-2</v>
      </c>
      <c r="O228">
        <f t="shared" ca="1" si="120"/>
        <v>-0.27538644153260428</v>
      </c>
      <c r="P228" s="14">
        <f t="shared" si="121"/>
        <v>0.23087601633641533</v>
      </c>
      <c r="Q228" s="13">
        <f t="shared" si="122"/>
        <v>23742.007799999999</v>
      </c>
      <c r="R228">
        <f t="shared" si="123"/>
        <v>4.0817582128855064E-2</v>
      </c>
      <c r="S228" s="5">
        <f>S$17</f>
        <v>1</v>
      </c>
      <c r="T228">
        <f t="shared" si="124"/>
        <v>4.0817582128855064E-2</v>
      </c>
      <c r="Z228">
        <f t="shared" si="125"/>
        <v>-1271</v>
      </c>
      <c r="AA228" s="139">
        <f t="shared" si="126"/>
        <v>3.3623630315922942E-2</v>
      </c>
      <c r="AB228" s="139">
        <f t="shared" si="127"/>
        <v>0.22609478602325134</v>
      </c>
      <c r="AC228" s="139">
        <f t="shared" si="128"/>
        <v>-0.20203361633365638</v>
      </c>
      <c r="AD228" s="139">
        <f t="shared" si="139"/>
        <v>-4.7812303131639922E-3</v>
      </c>
      <c r="AE228" s="139">
        <f t="shared" si="129"/>
        <v>2.2860163307518246E-5</v>
      </c>
      <c r="AF228">
        <f t="shared" si="140"/>
        <v>-0.20203361633365638</v>
      </c>
      <c r="AG228" s="165"/>
      <c r="AH228">
        <f t="shared" si="130"/>
        <v>-0.19725238602049239</v>
      </c>
      <c r="AI228">
        <f t="shared" si="131"/>
        <v>0.5841126053580934</v>
      </c>
      <c r="AJ228">
        <f t="shared" si="132"/>
        <v>-0.96711777952253342</v>
      </c>
      <c r="AK228">
        <f t="shared" si="133"/>
        <v>-6.8502049645028179E-2</v>
      </c>
      <c r="AL228">
        <f t="shared" si="134"/>
        <v>0.16324718717999381</v>
      </c>
      <c r="AM228">
        <f t="shared" si="135"/>
        <v>8.1805347951034599E-2</v>
      </c>
      <c r="AN228" s="139">
        <f t="shared" si="136"/>
        <v>6.5382586913437502</v>
      </c>
      <c r="AO228" s="139">
        <f t="shared" si="136"/>
        <v>6.538939723004721</v>
      </c>
      <c r="AP228" s="139">
        <f t="shared" si="136"/>
        <v>6.5372699961286687</v>
      </c>
      <c r="AQ228" s="139">
        <f t="shared" si="136"/>
        <v>6.5413650668623404</v>
      </c>
      <c r="AR228" s="139">
        <f t="shared" si="136"/>
        <v>6.5313294720034776</v>
      </c>
      <c r="AS228" s="139">
        <f t="shared" si="136"/>
        <v>6.5559709589640844</v>
      </c>
      <c r="AT228" s="139">
        <f t="shared" si="136"/>
        <v>6.4957345883427777</v>
      </c>
      <c r="AU228" s="139">
        <f t="shared" si="137"/>
        <v>6.6448855855044009</v>
      </c>
    </row>
    <row r="229" spans="1:48" ht="12.95" customHeight="1" x14ac:dyDescent="0.2">
      <c r="A229" s="21" t="s">
        <v>239</v>
      </c>
      <c r="B229" s="20"/>
      <c r="C229" s="39">
        <v>38763.815999999999</v>
      </c>
      <c r="D229" s="39"/>
      <c r="E229">
        <f t="shared" si="118"/>
        <v>-1269.9904955929055</v>
      </c>
      <c r="F229">
        <f t="shared" si="138"/>
        <v>-1270</v>
      </c>
      <c r="G229">
        <f t="shared" si="119"/>
        <v>3.1417999998666346E-2</v>
      </c>
      <c r="I229">
        <f>G229</f>
        <v>3.1417999998666346E-2</v>
      </c>
      <c r="P229" s="14">
        <f t="shared" si="121"/>
        <v>0.23083666023570237</v>
      </c>
      <c r="Q229" s="13">
        <f t="shared" si="122"/>
        <v>23745.315999999999</v>
      </c>
      <c r="R229">
        <f t="shared" si="123"/>
        <v>3.9767802050734415E-2</v>
      </c>
      <c r="S229" s="5">
        <f>S$16</f>
        <v>0.1</v>
      </c>
      <c r="T229">
        <f t="shared" si="124"/>
        <v>3.9767802050734418E-3</v>
      </c>
      <c r="Z229">
        <f t="shared" si="125"/>
        <v>-1270</v>
      </c>
      <c r="AA229" s="139">
        <f t="shared" si="126"/>
        <v>3.3574734141660872E-2</v>
      </c>
      <c r="AB229" s="139">
        <f t="shared" si="127"/>
        <v>0.22867992609270785</v>
      </c>
      <c r="AC229" s="139">
        <f t="shared" si="128"/>
        <v>-0.19941866023703603</v>
      </c>
      <c r="AD229" s="139">
        <f t="shared" si="139"/>
        <v>-2.1567341429945264E-3</v>
      </c>
      <c r="AE229" s="139">
        <f t="shared" si="129"/>
        <v>4.6515021635583345E-7</v>
      </c>
      <c r="AF229">
        <f t="shared" si="140"/>
        <v>-0.19941866023703603</v>
      </c>
      <c r="AG229" s="165"/>
      <c r="AH229">
        <f t="shared" si="130"/>
        <v>-0.1972619260940415</v>
      </c>
      <c r="AI229">
        <f t="shared" si="131"/>
        <v>0.58412895326466918</v>
      </c>
      <c r="AJ229">
        <f t="shared" si="132"/>
        <v>-0.96717840331376137</v>
      </c>
      <c r="AK229">
        <f t="shared" si="133"/>
        <v>-6.8601226773747664E-2</v>
      </c>
      <c r="AL229">
        <f t="shared" si="134"/>
        <v>0.16348566297612818</v>
      </c>
      <c r="AM229">
        <f t="shared" si="135"/>
        <v>8.1925384974268198E-2</v>
      </c>
      <c r="AN229" s="139">
        <f t="shared" ref="AN229:AT244" si="141">$AU229+$AB$7*SIN(AO229)</f>
        <v>6.5386289188817672</v>
      </c>
      <c r="AO229" s="139">
        <f t="shared" si="141"/>
        <v>6.5393104772705835</v>
      </c>
      <c r="AP229" s="139">
        <f t="shared" si="141"/>
        <v>6.5376392977252413</v>
      </c>
      <c r="AQ229" s="139">
        <f t="shared" si="141"/>
        <v>6.541738330036762</v>
      </c>
      <c r="AR229" s="139">
        <f t="shared" si="141"/>
        <v>6.5316920696716272</v>
      </c>
      <c r="AS229" s="139">
        <f t="shared" si="141"/>
        <v>6.5563622263747092</v>
      </c>
      <c r="AT229" s="139">
        <f t="shared" si="141"/>
        <v>6.4960504668469197</v>
      </c>
      <c r="AU229" s="139">
        <f t="shared" si="137"/>
        <v>6.6454069923546317</v>
      </c>
    </row>
    <row r="230" spans="1:48" ht="12.95" customHeight="1" x14ac:dyDescent="0.2">
      <c r="A230" s="40" t="s">
        <v>335</v>
      </c>
      <c r="C230" s="8">
        <v>38793.565300000002</v>
      </c>
      <c r="D230" s="8">
        <v>4.0000000000000002E-4</v>
      </c>
      <c r="E230">
        <f t="shared" si="118"/>
        <v>-1260.9908947913132</v>
      </c>
      <c r="F230">
        <f t="shared" si="138"/>
        <v>-1261</v>
      </c>
      <c r="G230">
        <f t="shared" si="119"/>
        <v>3.0098400005954318E-2</v>
      </c>
      <c r="J230">
        <f>G230</f>
        <v>3.0098400005954318E-2</v>
      </c>
      <c r="O230">
        <f t="shared" ref="O230:O236" ca="1" si="142">+C$11+C$12*F230</f>
        <v>-0.27410133252463759</v>
      </c>
      <c r="P230" s="14">
        <f t="shared" si="121"/>
        <v>0.23048311866909926</v>
      </c>
      <c r="Q230" s="13">
        <f t="shared" si="122"/>
        <v>23775.065300000002</v>
      </c>
      <c r="R230">
        <f t="shared" si="123"/>
        <v>4.0154035473707751E-2</v>
      </c>
      <c r="S230" s="5">
        <f>S$17</f>
        <v>1</v>
      </c>
      <c r="T230">
        <f t="shared" si="124"/>
        <v>4.0154035473707751E-2</v>
      </c>
      <c r="Z230">
        <f t="shared" si="125"/>
        <v>-1261</v>
      </c>
      <c r="AA230" s="139">
        <f t="shared" si="126"/>
        <v>3.3136536425503876E-2</v>
      </c>
      <c r="AB230" s="139">
        <f t="shared" si="127"/>
        <v>0.2274449822495497</v>
      </c>
      <c r="AC230" s="139">
        <f t="shared" si="128"/>
        <v>-0.20038471866314495</v>
      </c>
      <c r="AD230" s="139">
        <f t="shared" si="139"/>
        <v>-3.0381364195495586E-3</v>
      </c>
      <c r="AE230" s="139">
        <f t="shared" si="129"/>
        <v>9.2302729037934115E-6</v>
      </c>
      <c r="AF230">
        <f t="shared" si="140"/>
        <v>-0.20038471866314495</v>
      </c>
      <c r="AG230" s="165"/>
      <c r="AH230">
        <f t="shared" si="130"/>
        <v>-0.19734658224359539</v>
      </c>
      <c r="AI230">
        <f t="shared" si="131"/>
        <v>0.58427719166099312</v>
      </c>
      <c r="AJ230">
        <f t="shared" si="132"/>
        <v>-0.96772169799382513</v>
      </c>
      <c r="AK230">
        <f t="shared" si="133"/>
        <v>-6.9493902281655306E-2</v>
      </c>
      <c r="AL230">
        <f t="shared" si="134"/>
        <v>0.16563256475897528</v>
      </c>
      <c r="AM230">
        <f t="shared" si="135"/>
        <v>8.3006136079266657E-2</v>
      </c>
      <c r="AN230" s="139">
        <f t="shared" si="141"/>
        <v>6.5419614600809002</v>
      </c>
      <c r="AO230" s="139">
        <f t="shared" si="141"/>
        <v>6.5426476820455015</v>
      </c>
      <c r="AP230" s="139">
        <f t="shared" si="141"/>
        <v>6.5409635941497912</v>
      </c>
      <c r="AQ230" s="139">
        <f t="shared" si="141"/>
        <v>6.5450979347841951</v>
      </c>
      <c r="AR230" s="139">
        <f t="shared" si="141"/>
        <v>6.5349563783978137</v>
      </c>
      <c r="AS230" s="139">
        <f t="shared" si="141"/>
        <v>6.5598832793783597</v>
      </c>
      <c r="AT230" s="139">
        <f t="shared" si="141"/>
        <v>6.4988952073028532</v>
      </c>
      <c r="AU230" s="139">
        <f t="shared" si="137"/>
        <v>6.6500996540067092</v>
      </c>
    </row>
    <row r="231" spans="1:48" ht="12.95" customHeight="1" x14ac:dyDescent="0.2">
      <c r="A231" s="125" t="s">
        <v>936</v>
      </c>
      <c r="B231" s="71" t="s">
        <v>236</v>
      </c>
      <c r="C231" s="125">
        <v>38856.39</v>
      </c>
      <c r="D231" s="125" t="s">
        <v>370</v>
      </c>
      <c r="E231">
        <f t="shared" si="118"/>
        <v>-1241.9854990179767</v>
      </c>
      <c r="F231">
        <f t="shared" si="138"/>
        <v>-1242</v>
      </c>
      <c r="G231">
        <f t="shared" si="119"/>
        <v>4.7934800000803079E-2</v>
      </c>
      <c r="I231">
        <f t="shared" ref="I231:I242" si="143">G231</f>
        <v>4.7934800000803079E-2</v>
      </c>
      <c r="O231">
        <f t="shared" ca="1" si="142"/>
        <v>-0.27165962540950095</v>
      </c>
      <c r="P231" s="14">
        <f t="shared" si="121"/>
        <v>0.22974067421494551</v>
      </c>
      <c r="Q231" s="13">
        <f t="shared" si="122"/>
        <v>23837.89</v>
      </c>
      <c r="R231">
        <f t="shared" si="123"/>
        <v>3.3053375898768583E-2</v>
      </c>
      <c r="S231" s="5">
        <f t="shared" ref="S231:S242" si="144">S$16</f>
        <v>0.1</v>
      </c>
      <c r="T231">
        <f t="shared" si="124"/>
        <v>3.3053375898768585E-3</v>
      </c>
      <c r="Z231">
        <f t="shared" si="125"/>
        <v>-1242</v>
      </c>
      <c r="AA231" s="139">
        <f t="shared" si="126"/>
        <v>3.2222501935830289E-2</v>
      </c>
      <c r="AB231" s="139">
        <f t="shared" si="127"/>
        <v>0.2454529722799183</v>
      </c>
      <c r="AC231" s="139">
        <f t="shared" si="128"/>
        <v>-0.18180587421414243</v>
      </c>
      <c r="AD231" s="139">
        <f t="shared" si="139"/>
        <v>1.5712298064972791E-2</v>
      </c>
      <c r="AE231" s="139">
        <f t="shared" si="129"/>
        <v>2.4687631048254771E-5</v>
      </c>
      <c r="AF231">
        <f t="shared" si="140"/>
        <v>-0.18180587421414243</v>
      </c>
      <c r="AG231" s="165"/>
      <c r="AH231">
        <f t="shared" si="130"/>
        <v>-0.19751817227911522</v>
      </c>
      <c r="AI231">
        <f t="shared" si="131"/>
        <v>0.58459669628078936</v>
      </c>
      <c r="AJ231">
        <f t="shared" si="132"/>
        <v>-0.96885492275428908</v>
      </c>
      <c r="AK231">
        <f t="shared" si="133"/>
        <v>-7.1378926069030457E-2</v>
      </c>
      <c r="AL231">
        <f t="shared" si="134"/>
        <v>0.17016862860742804</v>
      </c>
      <c r="AM231">
        <f t="shared" si="135"/>
        <v>8.5290228706704302E-2</v>
      </c>
      <c r="AN231" s="139">
        <f t="shared" si="141"/>
        <v>6.5489997816357519</v>
      </c>
      <c r="AO231" s="139">
        <f t="shared" si="141"/>
        <v>6.5496953921963117</v>
      </c>
      <c r="AP231" s="139">
        <f t="shared" si="141"/>
        <v>6.5479850381288154</v>
      </c>
      <c r="AQ231" s="139">
        <f t="shared" si="141"/>
        <v>6.552191858919751</v>
      </c>
      <c r="AR231" s="139">
        <f t="shared" si="141"/>
        <v>6.5418532588151486</v>
      </c>
      <c r="AS231" s="139">
        <f t="shared" si="141"/>
        <v>6.5673145062810283</v>
      </c>
      <c r="AT231" s="139">
        <f t="shared" si="141"/>
        <v>6.5049117543885542</v>
      </c>
      <c r="AU231" s="139">
        <f t="shared" si="137"/>
        <v>6.6600063841610968</v>
      </c>
      <c r="AV231" s="139"/>
    </row>
    <row r="232" spans="1:48" ht="12.95" customHeight="1" x14ac:dyDescent="0.2">
      <c r="A232" s="125" t="s">
        <v>936</v>
      </c>
      <c r="B232" s="71" t="s">
        <v>236</v>
      </c>
      <c r="C232" s="125">
        <v>38932.434999999998</v>
      </c>
      <c r="D232" s="125" t="s">
        <v>370</v>
      </c>
      <c r="E232">
        <f t="shared" si="118"/>
        <v>-1218.9807680509625</v>
      </c>
      <c r="F232">
        <f t="shared" si="138"/>
        <v>-1219</v>
      </c>
      <c r="G232">
        <f t="shared" si="119"/>
        <v>6.3573599996743724E-2</v>
      </c>
      <c r="I232">
        <f t="shared" si="143"/>
        <v>6.3573599996743724E-2</v>
      </c>
      <c r="O232">
        <f t="shared" ca="1" si="142"/>
        <v>-0.26870387469117757</v>
      </c>
      <c r="P232" s="14">
        <f t="shared" si="121"/>
        <v>0.22884904551251151</v>
      </c>
      <c r="Q232" s="13">
        <f t="shared" si="122"/>
        <v>23913.934999999998</v>
      </c>
      <c r="R232">
        <f t="shared" si="123"/>
        <v>2.7315972890435525E-2</v>
      </c>
      <c r="S232" s="5">
        <f t="shared" si="144"/>
        <v>0.1</v>
      </c>
      <c r="T232">
        <f t="shared" si="124"/>
        <v>2.7315972890435527E-3</v>
      </c>
      <c r="Z232">
        <f t="shared" si="125"/>
        <v>-1219</v>
      </c>
      <c r="AA232" s="139">
        <f t="shared" si="126"/>
        <v>3.1136130094743752E-2</v>
      </c>
      <c r="AB232" s="139">
        <f t="shared" si="127"/>
        <v>0.26128651541451148</v>
      </c>
      <c r="AC232" s="139">
        <f t="shared" si="128"/>
        <v>-0.16527544551576778</v>
      </c>
      <c r="AD232" s="139">
        <f t="shared" si="139"/>
        <v>3.2437469901999971E-2</v>
      </c>
      <c r="AE232" s="139">
        <f t="shared" si="129"/>
        <v>1.0521894536431542E-4</v>
      </c>
      <c r="AF232">
        <f t="shared" si="140"/>
        <v>-0.16527544551576778</v>
      </c>
      <c r="AG232" s="165"/>
      <c r="AH232">
        <f t="shared" si="130"/>
        <v>-0.19771291541776775</v>
      </c>
      <c r="AI232">
        <f t="shared" si="131"/>
        <v>0.58499540969880104</v>
      </c>
      <c r="AJ232">
        <f t="shared" si="132"/>
        <v>-0.97020172284179451</v>
      </c>
      <c r="AK232">
        <f t="shared" si="133"/>
        <v>-7.3661698707923454E-2</v>
      </c>
      <c r="AL232">
        <f t="shared" si="134"/>
        <v>0.17566656981233653</v>
      </c>
      <c r="AM232">
        <f t="shared" si="135"/>
        <v>8.8059852827973253E-2</v>
      </c>
      <c r="AN232" s="139">
        <f t="shared" si="141"/>
        <v>6.5575253534726308</v>
      </c>
      <c r="AO232" s="139">
        <f t="shared" si="141"/>
        <v>6.5582314950212179</v>
      </c>
      <c r="AP232" s="139">
        <f t="shared" si="141"/>
        <v>6.5564911494758595</v>
      </c>
      <c r="AQ232" s="139">
        <f t="shared" si="141"/>
        <v>6.56078192339643</v>
      </c>
      <c r="AR232" s="139">
        <f t="shared" si="141"/>
        <v>6.5502124237437451</v>
      </c>
      <c r="AS232" s="139">
        <f t="shared" si="141"/>
        <v>6.5763063252783009</v>
      </c>
      <c r="AT232" s="139">
        <f t="shared" si="141"/>
        <v>6.512215344141123</v>
      </c>
      <c r="AU232" s="139">
        <f t="shared" si="137"/>
        <v>6.6719987417164059</v>
      </c>
    </row>
    <row r="233" spans="1:48" ht="12.95" customHeight="1" x14ac:dyDescent="0.2">
      <c r="A233" s="125" t="s">
        <v>1020</v>
      </c>
      <c r="B233" s="71" t="s">
        <v>236</v>
      </c>
      <c r="C233" s="125">
        <v>38965.421999999999</v>
      </c>
      <c r="D233" s="125" t="s">
        <v>370</v>
      </c>
      <c r="E233">
        <f t="shared" si="118"/>
        <v>-1209.0017153794004</v>
      </c>
      <c r="F233">
        <f t="shared" si="138"/>
        <v>-1209</v>
      </c>
      <c r="G233">
        <f t="shared" si="119"/>
        <v>-5.670400001690723E-3</v>
      </c>
      <c r="I233">
        <f t="shared" si="143"/>
        <v>-5.670400001690723E-3</v>
      </c>
      <c r="O233">
        <f t="shared" ca="1" si="142"/>
        <v>-0.26741876568321088</v>
      </c>
      <c r="P233" s="14">
        <f t="shared" si="121"/>
        <v>0.22846381310526198</v>
      </c>
      <c r="Q233" s="13">
        <f t="shared" si="122"/>
        <v>23946.921999999999</v>
      </c>
      <c r="R233">
        <f t="shared" si="123"/>
        <v>5.4818829747211945E-2</v>
      </c>
      <c r="S233" s="5">
        <f t="shared" si="144"/>
        <v>0.1</v>
      </c>
      <c r="T233">
        <f t="shared" si="124"/>
        <v>5.4818829747211948E-3</v>
      </c>
      <c r="Z233">
        <f t="shared" si="125"/>
        <v>-1209</v>
      </c>
      <c r="AA233" s="139">
        <f t="shared" si="126"/>
        <v>3.0670667428325193E-2</v>
      </c>
      <c r="AB233" s="139">
        <f t="shared" si="127"/>
        <v>0.19212274567524606</v>
      </c>
      <c r="AC233" s="139">
        <f t="shared" si="128"/>
        <v>-0.2341342131069527</v>
      </c>
      <c r="AD233" s="139">
        <f t="shared" si="139"/>
        <v>-3.6341067430015916E-2</v>
      </c>
      <c r="AE233" s="139">
        <f t="shared" si="129"/>
        <v>1.3206731819529637E-4</v>
      </c>
      <c r="AF233">
        <f t="shared" si="140"/>
        <v>-0.2341342131069527</v>
      </c>
      <c r="AG233" s="165"/>
      <c r="AH233">
        <f t="shared" si="130"/>
        <v>-0.19779314567693679</v>
      </c>
      <c r="AI233">
        <f t="shared" si="131"/>
        <v>0.58517285763352533</v>
      </c>
      <c r="AJ233">
        <f t="shared" si="132"/>
        <v>-0.97077872448162128</v>
      </c>
      <c r="AK233">
        <f t="shared" si="133"/>
        <v>-7.4654522861427902E-2</v>
      </c>
      <c r="AL233">
        <f t="shared" si="134"/>
        <v>0.17805940113152413</v>
      </c>
      <c r="AM233">
        <f t="shared" si="135"/>
        <v>8.9265673753916863E-2</v>
      </c>
      <c r="AN233" s="139">
        <f t="shared" si="141"/>
        <v>6.5612340472859616</v>
      </c>
      <c r="AO233" s="139">
        <f t="shared" si="141"/>
        <v>6.5619444811609915</v>
      </c>
      <c r="AP233" s="139">
        <f t="shared" si="141"/>
        <v>6.5601917174029385</v>
      </c>
      <c r="AQ233" s="139">
        <f t="shared" si="141"/>
        <v>6.5645176841308759</v>
      </c>
      <c r="AR233" s="139">
        <f t="shared" si="141"/>
        <v>6.5538504377876681</v>
      </c>
      <c r="AS233" s="139">
        <f t="shared" si="141"/>
        <v>6.5802144708027139</v>
      </c>
      <c r="AT233" s="139">
        <f t="shared" si="141"/>
        <v>6.5153979458738007</v>
      </c>
      <c r="AU233" s="139">
        <f t="shared" si="137"/>
        <v>6.6772128102187152</v>
      </c>
    </row>
    <row r="234" spans="1:48" ht="12.95" customHeight="1" x14ac:dyDescent="0.2">
      <c r="A234" s="125" t="s">
        <v>1020</v>
      </c>
      <c r="B234" s="71" t="s">
        <v>236</v>
      </c>
      <c r="C234" s="125">
        <v>38965.423000000003</v>
      </c>
      <c r="D234" s="125" t="s">
        <v>370</v>
      </c>
      <c r="E234">
        <f t="shared" si="118"/>
        <v>-1209.0014128646912</v>
      </c>
      <c r="F234">
        <f t="shared" si="138"/>
        <v>-1209</v>
      </c>
      <c r="G234">
        <f t="shared" si="119"/>
        <v>-4.6703999978490174E-3</v>
      </c>
      <c r="I234">
        <f t="shared" si="143"/>
        <v>-4.6703999978490174E-3</v>
      </c>
      <c r="O234">
        <f t="shared" ca="1" si="142"/>
        <v>-0.26741876568321088</v>
      </c>
      <c r="P234" s="14">
        <f t="shared" si="121"/>
        <v>0.22846381310526198</v>
      </c>
      <c r="Q234" s="13">
        <f t="shared" si="122"/>
        <v>23946.923000000003</v>
      </c>
      <c r="R234">
        <f t="shared" si="123"/>
        <v>5.4351561319206772E-2</v>
      </c>
      <c r="S234" s="5">
        <f t="shared" si="144"/>
        <v>0.1</v>
      </c>
      <c r="T234">
        <f t="shared" si="124"/>
        <v>5.4351561319206775E-3</v>
      </c>
      <c r="Z234">
        <f t="shared" si="125"/>
        <v>-1209</v>
      </c>
      <c r="AA234" s="139">
        <f t="shared" si="126"/>
        <v>3.0670667428325193E-2</v>
      </c>
      <c r="AB234" s="139">
        <f t="shared" si="127"/>
        <v>0.19312274567908777</v>
      </c>
      <c r="AC234" s="139">
        <f t="shared" si="128"/>
        <v>-0.233134213103111</v>
      </c>
      <c r="AD234" s="139">
        <f t="shared" si="139"/>
        <v>-3.5341067426174211E-2</v>
      </c>
      <c r="AE234" s="139">
        <f t="shared" si="129"/>
        <v>1.2489910468213919E-4</v>
      </c>
      <c r="AF234">
        <f t="shared" si="140"/>
        <v>-0.233134213103111</v>
      </c>
      <c r="AG234" s="165"/>
      <c r="AH234">
        <f t="shared" si="130"/>
        <v>-0.19779314567693679</v>
      </c>
      <c r="AI234">
        <f t="shared" si="131"/>
        <v>0.58517285763352533</v>
      </c>
      <c r="AJ234">
        <f t="shared" si="132"/>
        <v>-0.97077872448162128</v>
      </c>
      <c r="AK234">
        <f t="shared" si="133"/>
        <v>-7.4654522861427902E-2</v>
      </c>
      <c r="AL234">
        <f t="shared" si="134"/>
        <v>0.17805940113152413</v>
      </c>
      <c r="AM234">
        <f t="shared" si="135"/>
        <v>8.9265673753916863E-2</v>
      </c>
      <c r="AN234" s="139">
        <f t="shared" si="141"/>
        <v>6.5612340472859616</v>
      </c>
      <c r="AO234" s="139">
        <f t="shared" si="141"/>
        <v>6.5619444811609915</v>
      </c>
      <c r="AP234" s="139">
        <f t="shared" si="141"/>
        <v>6.5601917174029385</v>
      </c>
      <c r="AQ234" s="139">
        <f t="shared" si="141"/>
        <v>6.5645176841308759</v>
      </c>
      <c r="AR234" s="139">
        <f t="shared" si="141"/>
        <v>6.5538504377876681</v>
      </c>
      <c r="AS234" s="139">
        <f t="shared" si="141"/>
        <v>6.5802144708027139</v>
      </c>
      <c r="AT234" s="139">
        <f t="shared" si="141"/>
        <v>6.5153979458738007</v>
      </c>
      <c r="AU234" s="139">
        <f t="shared" si="137"/>
        <v>6.6772128102187152</v>
      </c>
    </row>
    <row r="235" spans="1:48" ht="12.95" customHeight="1" x14ac:dyDescent="0.2">
      <c r="A235" s="125" t="s">
        <v>1020</v>
      </c>
      <c r="B235" s="71" t="s">
        <v>236</v>
      </c>
      <c r="C235" s="125">
        <v>38965.423000000003</v>
      </c>
      <c r="D235" s="125" t="s">
        <v>370</v>
      </c>
      <c r="E235">
        <f t="shared" si="118"/>
        <v>-1209.0014128646912</v>
      </c>
      <c r="F235">
        <f t="shared" si="138"/>
        <v>-1209</v>
      </c>
      <c r="G235">
        <f t="shared" si="119"/>
        <v>-4.6703999978490174E-3</v>
      </c>
      <c r="I235">
        <f t="shared" si="143"/>
        <v>-4.6703999978490174E-3</v>
      </c>
      <c r="O235">
        <f t="shared" ca="1" si="142"/>
        <v>-0.26741876568321088</v>
      </c>
      <c r="P235" s="14">
        <f t="shared" si="121"/>
        <v>0.22846381310526198</v>
      </c>
      <c r="Q235" s="13">
        <f t="shared" si="122"/>
        <v>23946.923000000003</v>
      </c>
      <c r="R235">
        <f t="shared" si="123"/>
        <v>5.4351561319206772E-2</v>
      </c>
      <c r="S235" s="5">
        <f t="shared" si="144"/>
        <v>0.1</v>
      </c>
      <c r="T235">
        <f t="shared" si="124"/>
        <v>5.4351561319206775E-3</v>
      </c>
      <c r="Z235">
        <f t="shared" si="125"/>
        <v>-1209</v>
      </c>
      <c r="AA235" s="139">
        <f t="shared" si="126"/>
        <v>3.0670667428325193E-2</v>
      </c>
      <c r="AB235" s="139">
        <f t="shared" si="127"/>
        <v>0.19312274567908777</v>
      </c>
      <c r="AC235" s="139">
        <f t="shared" si="128"/>
        <v>-0.233134213103111</v>
      </c>
      <c r="AD235" s="139">
        <f t="shared" si="139"/>
        <v>-3.5341067426174211E-2</v>
      </c>
      <c r="AE235" s="139">
        <f t="shared" si="129"/>
        <v>1.2489910468213919E-4</v>
      </c>
      <c r="AF235">
        <f t="shared" si="140"/>
        <v>-0.233134213103111</v>
      </c>
      <c r="AG235" s="165"/>
      <c r="AH235">
        <f t="shared" si="130"/>
        <v>-0.19779314567693679</v>
      </c>
      <c r="AI235">
        <f t="shared" si="131"/>
        <v>0.58517285763352533</v>
      </c>
      <c r="AJ235">
        <f t="shared" si="132"/>
        <v>-0.97077872448162128</v>
      </c>
      <c r="AK235">
        <f t="shared" si="133"/>
        <v>-7.4654522861427902E-2</v>
      </c>
      <c r="AL235">
        <f t="shared" si="134"/>
        <v>0.17805940113152413</v>
      </c>
      <c r="AM235">
        <f t="shared" si="135"/>
        <v>8.9265673753916863E-2</v>
      </c>
      <c r="AN235" s="139">
        <f t="shared" si="141"/>
        <v>6.5612340472859616</v>
      </c>
      <c r="AO235" s="139">
        <f t="shared" si="141"/>
        <v>6.5619444811609915</v>
      </c>
      <c r="AP235" s="139">
        <f t="shared" si="141"/>
        <v>6.5601917174029385</v>
      </c>
      <c r="AQ235" s="139">
        <f t="shared" si="141"/>
        <v>6.5645176841308759</v>
      </c>
      <c r="AR235" s="139">
        <f t="shared" si="141"/>
        <v>6.5538504377876681</v>
      </c>
      <c r="AS235" s="139">
        <f t="shared" si="141"/>
        <v>6.5802144708027139</v>
      </c>
      <c r="AT235" s="139">
        <f t="shared" si="141"/>
        <v>6.5153979458738007</v>
      </c>
      <c r="AU235" s="139">
        <f t="shared" si="137"/>
        <v>6.6772128102187152</v>
      </c>
    </row>
    <row r="236" spans="1:48" ht="12.95" customHeight="1" x14ac:dyDescent="0.2">
      <c r="A236" s="125" t="s">
        <v>1020</v>
      </c>
      <c r="B236" s="71" t="s">
        <v>236</v>
      </c>
      <c r="C236" s="125">
        <v>38965.425000000003</v>
      </c>
      <c r="D236" s="125" t="s">
        <v>370</v>
      </c>
      <c r="E236">
        <f t="shared" si="118"/>
        <v>-1209.0008078352751</v>
      </c>
      <c r="F236">
        <f t="shared" si="138"/>
        <v>-1209</v>
      </c>
      <c r="G236">
        <f t="shared" si="119"/>
        <v>-2.6703999974415638E-3</v>
      </c>
      <c r="I236">
        <f t="shared" si="143"/>
        <v>-2.6703999974415638E-3</v>
      </c>
      <c r="O236">
        <f t="shared" ca="1" si="142"/>
        <v>-0.26741876568321088</v>
      </c>
      <c r="P236" s="14">
        <f t="shared" si="121"/>
        <v>0.22846381310526198</v>
      </c>
      <c r="Q236" s="13">
        <f t="shared" si="122"/>
        <v>23946.925000000003</v>
      </c>
      <c r="R236">
        <f t="shared" si="123"/>
        <v>5.3423024466605976E-2</v>
      </c>
      <c r="S236" s="5">
        <f t="shared" si="144"/>
        <v>0.1</v>
      </c>
      <c r="T236">
        <f t="shared" si="124"/>
        <v>5.3423024466605976E-3</v>
      </c>
      <c r="Z236">
        <f t="shared" si="125"/>
        <v>-1209</v>
      </c>
      <c r="AA236" s="139">
        <f t="shared" si="126"/>
        <v>3.0670667428325193E-2</v>
      </c>
      <c r="AB236" s="139">
        <f t="shared" si="127"/>
        <v>0.19512274567949522</v>
      </c>
      <c r="AC236" s="139">
        <f t="shared" si="128"/>
        <v>-0.23113421310270355</v>
      </c>
      <c r="AD236" s="139">
        <f t="shared" si="139"/>
        <v>-3.3341067425766757E-2</v>
      </c>
      <c r="AE236" s="139">
        <f t="shared" si="129"/>
        <v>1.1116267770895253E-4</v>
      </c>
      <c r="AF236">
        <f t="shared" si="140"/>
        <v>-0.23113421310270355</v>
      </c>
      <c r="AG236" s="165"/>
      <c r="AH236">
        <f t="shared" si="130"/>
        <v>-0.19779314567693679</v>
      </c>
      <c r="AI236">
        <f t="shared" si="131"/>
        <v>0.58517285763352533</v>
      </c>
      <c r="AJ236">
        <f t="shared" si="132"/>
        <v>-0.97077872448162128</v>
      </c>
      <c r="AK236">
        <f t="shared" si="133"/>
        <v>-7.4654522861427902E-2</v>
      </c>
      <c r="AL236">
        <f t="shared" si="134"/>
        <v>0.17805940113152413</v>
      </c>
      <c r="AM236">
        <f t="shared" si="135"/>
        <v>8.9265673753916863E-2</v>
      </c>
      <c r="AN236" s="139">
        <f t="shared" si="141"/>
        <v>6.5612340472859616</v>
      </c>
      <c r="AO236" s="139">
        <f t="shared" si="141"/>
        <v>6.5619444811609915</v>
      </c>
      <c r="AP236" s="139">
        <f t="shared" si="141"/>
        <v>6.5601917174029385</v>
      </c>
      <c r="AQ236" s="139">
        <f t="shared" si="141"/>
        <v>6.5645176841308759</v>
      </c>
      <c r="AR236" s="139">
        <f t="shared" si="141"/>
        <v>6.5538504377876681</v>
      </c>
      <c r="AS236" s="139">
        <f t="shared" si="141"/>
        <v>6.5802144708027139</v>
      </c>
      <c r="AT236" s="139">
        <f t="shared" si="141"/>
        <v>6.5153979458738007</v>
      </c>
      <c r="AU236" s="139">
        <f t="shared" si="137"/>
        <v>6.6772128102187152</v>
      </c>
    </row>
    <row r="237" spans="1:48" ht="12.95" customHeight="1" x14ac:dyDescent="0.2">
      <c r="A237" s="21" t="s">
        <v>240</v>
      </c>
      <c r="B237" s="20"/>
      <c r="C237" s="39">
        <v>39140.648000000001</v>
      </c>
      <c r="D237" s="39"/>
      <c r="E237">
        <f t="shared" si="118"/>
        <v>-1155.9932731619474</v>
      </c>
      <c r="F237">
        <f t="shared" si="138"/>
        <v>-1156</v>
      </c>
      <c r="G237">
        <f t="shared" si="119"/>
        <v>2.2236400000110734E-2</v>
      </c>
      <c r="I237">
        <f t="shared" si="143"/>
        <v>2.2236400000110734E-2</v>
      </c>
      <c r="P237" s="14">
        <f t="shared" si="121"/>
        <v>0.22644669125391864</v>
      </c>
      <c r="Q237" s="13">
        <f t="shared" si="122"/>
        <v>24122.148000000001</v>
      </c>
      <c r="R237">
        <f t="shared" si="123"/>
        <v>4.1701843053965057E-2</v>
      </c>
      <c r="S237" s="5">
        <f t="shared" si="144"/>
        <v>0.1</v>
      </c>
      <c r="T237">
        <f t="shared" si="124"/>
        <v>4.1701843053965062E-3</v>
      </c>
      <c r="Z237">
        <f t="shared" si="125"/>
        <v>-1156</v>
      </c>
      <c r="AA237" s="139">
        <f t="shared" si="126"/>
        <v>2.8273417898718789E-2</v>
      </c>
      <c r="AB237" s="139">
        <f t="shared" si="127"/>
        <v>0.22040967335531059</v>
      </c>
      <c r="AC237" s="139">
        <f t="shared" si="128"/>
        <v>-0.20421029125380791</v>
      </c>
      <c r="AD237" s="139">
        <f t="shared" si="139"/>
        <v>-6.0370178986080547E-3</v>
      </c>
      <c r="AE237" s="139">
        <f t="shared" si="129"/>
        <v>3.6445585108114015E-6</v>
      </c>
      <c r="AF237">
        <f t="shared" si="140"/>
        <v>-0.20421029125380791</v>
      </c>
      <c r="AG237" s="165"/>
      <c r="AH237">
        <f t="shared" si="130"/>
        <v>-0.19817327335519985</v>
      </c>
      <c r="AI237">
        <f t="shared" si="131"/>
        <v>0.58615499815931338</v>
      </c>
      <c r="AJ237">
        <f t="shared" si="132"/>
        <v>-0.97374976506903832</v>
      </c>
      <c r="AK237">
        <f t="shared" si="133"/>
        <v>-7.9919774017979908E-2</v>
      </c>
      <c r="AL237">
        <f t="shared" si="134"/>
        <v>0.19076691239534105</v>
      </c>
      <c r="AM237">
        <f t="shared" si="135"/>
        <v>9.5673779133439177E-2</v>
      </c>
      <c r="AN237" s="139">
        <f t="shared" si="141"/>
        <v>6.5809103425071251</v>
      </c>
      <c r="AO237" s="139">
        <f t="shared" si="141"/>
        <v>6.5816406127134384</v>
      </c>
      <c r="AP237" s="139">
        <f t="shared" si="141"/>
        <v>6.5798283927317369</v>
      </c>
      <c r="AQ237" s="139">
        <f t="shared" si="141"/>
        <v>6.5843274124163385</v>
      </c>
      <c r="AR237" s="139">
        <f t="shared" si="141"/>
        <v>6.5731694766502144</v>
      </c>
      <c r="AS237" s="139">
        <f t="shared" si="141"/>
        <v>6.6009138227001527</v>
      </c>
      <c r="AT237" s="139">
        <f t="shared" si="141"/>
        <v>6.5323404955465403</v>
      </c>
      <c r="AU237" s="139">
        <f t="shared" si="137"/>
        <v>6.7048473732809519</v>
      </c>
    </row>
    <row r="238" spans="1:48" ht="12.95" customHeight="1" x14ac:dyDescent="0.2">
      <c r="A238" s="21" t="s">
        <v>240</v>
      </c>
      <c r="B238" s="20"/>
      <c r="C238" s="39">
        <v>39173.701999999997</v>
      </c>
      <c r="D238" s="39"/>
      <c r="E238">
        <f t="shared" si="118"/>
        <v>-1145.9939520049531</v>
      </c>
      <c r="F238">
        <f t="shared" si="138"/>
        <v>-1146</v>
      </c>
      <c r="G238">
        <f t="shared" si="119"/>
        <v>1.999239999713609E-2</v>
      </c>
      <c r="I238">
        <f t="shared" si="143"/>
        <v>1.999239999713609E-2</v>
      </c>
      <c r="P238" s="14">
        <f t="shared" si="121"/>
        <v>0.22607074560405743</v>
      </c>
      <c r="Q238" s="13">
        <f t="shared" si="122"/>
        <v>24155.201999999997</v>
      </c>
      <c r="R238">
        <f t="shared" si="123"/>
        <v>4.2468284528085716E-2</v>
      </c>
      <c r="S238" s="5">
        <f t="shared" si="144"/>
        <v>0.1</v>
      </c>
      <c r="T238">
        <f t="shared" si="124"/>
        <v>4.2468284528085721E-3</v>
      </c>
      <c r="Z238">
        <f t="shared" si="125"/>
        <v>-1146</v>
      </c>
      <c r="AA238" s="139">
        <f t="shared" si="126"/>
        <v>2.7834284129178322E-2</v>
      </c>
      <c r="AB238" s="139">
        <f t="shared" si="127"/>
        <v>0.2182288614720152</v>
      </c>
      <c r="AC238" s="139">
        <f t="shared" si="128"/>
        <v>-0.20607834560692134</v>
      </c>
      <c r="AD238" s="139">
        <f t="shared" si="139"/>
        <v>-7.8418841320422317E-3</v>
      </c>
      <c r="AE238" s="139">
        <f t="shared" si="129"/>
        <v>6.149514674037575E-6</v>
      </c>
      <c r="AF238">
        <f t="shared" si="140"/>
        <v>-0.20607834560692134</v>
      </c>
      <c r="AG238" s="165"/>
      <c r="AH238">
        <f t="shared" si="130"/>
        <v>-0.19823646147487911</v>
      </c>
      <c r="AI238">
        <f t="shared" si="131"/>
        <v>0.58634820902817997</v>
      </c>
      <c r="AJ238">
        <f t="shared" si="132"/>
        <v>-0.97429384043023703</v>
      </c>
      <c r="AK238">
        <f t="shared" si="133"/>
        <v>-8.0913853284889106E-2</v>
      </c>
      <c r="AL238">
        <f t="shared" si="134"/>
        <v>0.19316952905160961</v>
      </c>
      <c r="AM238">
        <f t="shared" si="135"/>
        <v>9.6886223537708621E-2</v>
      </c>
      <c r="AN238" s="139">
        <f t="shared" si="141"/>
        <v>6.5846267870566901</v>
      </c>
      <c r="AO238" s="139">
        <f t="shared" si="141"/>
        <v>6.5853602490268957</v>
      </c>
      <c r="AP238" s="139">
        <f t="shared" si="141"/>
        <v>6.5835380201689739</v>
      </c>
      <c r="AQ238" s="139">
        <f t="shared" si="141"/>
        <v>6.5880671172053828</v>
      </c>
      <c r="AR238" s="139">
        <f t="shared" si="141"/>
        <v>6.5768218543083945</v>
      </c>
      <c r="AS238" s="139">
        <f t="shared" si="141"/>
        <v>6.6048167173527599</v>
      </c>
      <c r="AT238" s="139">
        <f t="shared" si="141"/>
        <v>6.5355517291734309</v>
      </c>
      <c r="AU238" s="139">
        <f t="shared" si="137"/>
        <v>6.7100614417832602</v>
      </c>
    </row>
    <row r="239" spans="1:48" ht="12.95" customHeight="1" x14ac:dyDescent="0.2">
      <c r="A239" s="21" t="s">
        <v>241</v>
      </c>
      <c r="B239" s="20" t="s">
        <v>236</v>
      </c>
      <c r="C239" s="39">
        <v>39173.705999999998</v>
      </c>
      <c r="D239" s="39"/>
      <c r="E239">
        <f t="shared" si="118"/>
        <v>-1145.992741946121</v>
      </c>
      <c r="F239">
        <f t="shared" si="138"/>
        <v>-1146</v>
      </c>
      <c r="G239">
        <f t="shared" si="119"/>
        <v>2.3992399997950997E-2</v>
      </c>
      <c r="I239">
        <f t="shared" si="143"/>
        <v>2.3992399997950997E-2</v>
      </c>
      <c r="P239" s="14">
        <f t="shared" si="121"/>
        <v>0.22607074560405743</v>
      </c>
      <c r="Q239" s="13">
        <f t="shared" si="122"/>
        <v>24155.205999999998</v>
      </c>
      <c r="R239">
        <f t="shared" si="123"/>
        <v>4.0835657762900997E-2</v>
      </c>
      <c r="S239" s="5">
        <f t="shared" si="144"/>
        <v>0.1</v>
      </c>
      <c r="T239">
        <f t="shared" si="124"/>
        <v>4.0835657762900998E-3</v>
      </c>
      <c r="Z239">
        <f t="shared" si="125"/>
        <v>-1146</v>
      </c>
      <c r="AA239" s="139">
        <f t="shared" si="126"/>
        <v>2.7834284129178322E-2</v>
      </c>
      <c r="AB239" s="139">
        <f t="shared" si="127"/>
        <v>0.22222886147283011</v>
      </c>
      <c r="AC239" s="139">
        <f t="shared" si="128"/>
        <v>-0.20207834560610644</v>
      </c>
      <c r="AD239" s="139">
        <f t="shared" si="139"/>
        <v>-3.8418841312273244E-3</v>
      </c>
      <c r="AE239" s="139">
        <f t="shared" si="129"/>
        <v>1.4760073677776335E-6</v>
      </c>
      <c r="AF239">
        <f t="shared" si="140"/>
        <v>-0.20207834560610644</v>
      </c>
      <c r="AG239" s="165"/>
      <c r="AH239">
        <f t="shared" si="130"/>
        <v>-0.19823646147487911</v>
      </c>
      <c r="AI239">
        <f t="shared" si="131"/>
        <v>0.58634820902817997</v>
      </c>
      <c r="AJ239">
        <f t="shared" si="132"/>
        <v>-0.97429384043023703</v>
      </c>
      <c r="AK239">
        <f t="shared" si="133"/>
        <v>-8.0913853284889106E-2</v>
      </c>
      <c r="AL239">
        <f t="shared" si="134"/>
        <v>0.19316952905160961</v>
      </c>
      <c r="AM239">
        <f t="shared" si="135"/>
        <v>9.6886223537708621E-2</v>
      </c>
      <c r="AN239" s="139">
        <f t="shared" si="141"/>
        <v>6.5846267870566901</v>
      </c>
      <c r="AO239" s="139">
        <f t="shared" si="141"/>
        <v>6.5853602490268957</v>
      </c>
      <c r="AP239" s="139">
        <f t="shared" si="141"/>
        <v>6.5835380201689739</v>
      </c>
      <c r="AQ239" s="139">
        <f t="shared" si="141"/>
        <v>6.5880671172053828</v>
      </c>
      <c r="AR239" s="139">
        <f t="shared" si="141"/>
        <v>6.5768218543083945</v>
      </c>
      <c r="AS239" s="139">
        <f t="shared" si="141"/>
        <v>6.6048167173527599</v>
      </c>
      <c r="AT239" s="139">
        <f t="shared" si="141"/>
        <v>6.5355517291734309</v>
      </c>
      <c r="AU239" s="139">
        <f t="shared" si="137"/>
        <v>6.7100614417832602</v>
      </c>
    </row>
    <row r="240" spans="1:48" ht="12.95" customHeight="1" x14ac:dyDescent="0.2">
      <c r="A240" s="125" t="s">
        <v>936</v>
      </c>
      <c r="B240" s="71" t="s">
        <v>236</v>
      </c>
      <c r="C240" s="125">
        <v>39180.322</v>
      </c>
      <c r="D240" s="125" t="s">
        <v>370</v>
      </c>
      <c r="E240">
        <f t="shared" si="118"/>
        <v>-1143.9913046382401</v>
      </c>
      <c r="F240">
        <f t="shared" si="138"/>
        <v>-1144</v>
      </c>
      <c r="G240">
        <f t="shared" si="119"/>
        <v>2.8743599999870639E-2</v>
      </c>
      <c r="I240">
        <f t="shared" si="143"/>
        <v>2.8743599999870639E-2</v>
      </c>
      <c r="O240">
        <f ca="1">+C$11+C$12*F240</f>
        <v>-0.25906555713142754</v>
      </c>
      <c r="P240" s="14">
        <f t="shared" si="121"/>
        <v>0.22599573336470213</v>
      </c>
      <c r="Q240" s="13">
        <f t="shared" si="122"/>
        <v>24161.822</v>
      </c>
      <c r="R240">
        <f t="shared" si="123"/>
        <v>3.8908404116977269E-2</v>
      </c>
      <c r="S240" s="5">
        <f t="shared" si="144"/>
        <v>0.1</v>
      </c>
      <c r="T240">
        <f t="shared" si="124"/>
        <v>3.8908404116977271E-3</v>
      </c>
      <c r="Z240">
        <f t="shared" si="125"/>
        <v>-1144</v>
      </c>
      <c r="AA240" s="139">
        <f t="shared" si="126"/>
        <v>2.7746960262353404E-2</v>
      </c>
      <c r="AB240" s="139">
        <f t="shared" si="127"/>
        <v>0.22699237310221937</v>
      </c>
      <c r="AC240" s="139">
        <f t="shared" si="128"/>
        <v>-0.19725213336483149</v>
      </c>
      <c r="AD240" s="139">
        <f t="shared" si="139"/>
        <v>9.9663973751723534E-4</v>
      </c>
      <c r="AE240" s="139">
        <f t="shared" si="129"/>
        <v>9.9329076639842389E-8</v>
      </c>
      <c r="AF240">
        <f t="shared" si="140"/>
        <v>-0.19725213336483149</v>
      </c>
      <c r="AG240" s="165"/>
      <c r="AH240">
        <f t="shared" si="130"/>
        <v>-0.19824877310234873</v>
      </c>
      <c r="AI240">
        <f t="shared" si="131"/>
        <v>0.58638715358841886</v>
      </c>
      <c r="AJ240">
        <f t="shared" si="132"/>
        <v>-0.97440202452284441</v>
      </c>
      <c r="AK240">
        <f t="shared" si="133"/>
        <v>-8.1112693895054086E-2</v>
      </c>
      <c r="AL240">
        <f t="shared" si="134"/>
        <v>0.19365024730632607</v>
      </c>
      <c r="AM240">
        <f t="shared" si="135"/>
        <v>9.7128844556555044E-2</v>
      </c>
      <c r="AN240" s="139">
        <f t="shared" si="141"/>
        <v>6.5853702300300876</v>
      </c>
      <c r="AO240" s="139">
        <f t="shared" si="141"/>
        <v>6.5861043093510157</v>
      </c>
      <c r="AP240" s="139">
        <f t="shared" si="141"/>
        <v>6.584280125040249</v>
      </c>
      <c r="AQ240" s="139">
        <f t="shared" si="141"/>
        <v>6.5888151384715901</v>
      </c>
      <c r="AR240" s="139">
        <f t="shared" si="141"/>
        <v>6.5775526133301252</v>
      </c>
      <c r="AS240" s="139">
        <f t="shared" si="141"/>
        <v>6.6055971944729484</v>
      </c>
      <c r="AT240" s="139">
        <f t="shared" si="141"/>
        <v>6.5361945434745934</v>
      </c>
      <c r="AU240" s="139">
        <f t="shared" si="137"/>
        <v>6.7111042554837219</v>
      </c>
    </row>
    <row r="241" spans="1:48" ht="12.95" customHeight="1" x14ac:dyDescent="0.2">
      <c r="A241" s="21" t="s">
        <v>242</v>
      </c>
      <c r="B241" s="20"/>
      <c r="C241" s="39">
        <v>39183.612000000001</v>
      </c>
      <c r="D241" s="39"/>
      <c r="E241">
        <f t="shared" si="118"/>
        <v>-1142.996031249043</v>
      </c>
      <c r="F241">
        <f t="shared" si="138"/>
        <v>-1143</v>
      </c>
      <c r="G241">
        <f t="shared" si="119"/>
        <v>1.3119200004439335E-2</v>
      </c>
      <c r="I241">
        <f t="shared" si="143"/>
        <v>1.3119200004439335E-2</v>
      </c>
      <c r="P241" s="14">
        <f t="shared" si="121"/>
        <v>0.22595824935635156</v>
      </c>
      <c r="Q241" s="13">
        <f t="shared" si="122"/>
        <v>24165.112000000001</v>
      </c>
      <c r="R241">
        <f t="shared" si="123"/>
        <v>4.5300460929025725E-2</v>
      </c>
      <c r="S241" s="5">
        <f t="shared" si="144"/>
        <v>0.1</v>
      </c>
      <c r="T241">
        <f t="shared" si="124"/>
        <v>4.530046092902573E-3</v>
      </c>
      <c r="Z241">
        <f t="shared" si="125"/>
        <v>-1143</v>
      </c>
      <c r="AA241" s="139">
        <f t="shared" si="126"/>
        <v>2.7703361212162714E-2</v>
      </c>
      <c r="AB241" s="139">
        <f t="shared" si="127"/>
        <v>0.21137408814862818</v>
      </c>
      <c r="AC241" s="139">
        <f t="shared" si="128"/>
        <v>-0.21283904935191222</v>
      </c>
      <c r="AD241" s="139">
        <f t="shared" si="139"/>
        <v>-1.4584161207723378E-2</v>
      </c>
      <c r="AE241" s="139">
        <f t="shared" si="129"/>
        <v>2.1269775813286344E-5</v>
      </c>
      <c r="AF241">
        <f t="shared" si="140"/>
        <v>-0.21283904935191222</v>
      </c>
      <c r="AG241" s="165"/>
      <c r="AH241">
        <f t="shared" si="130"/>
        <v>-0.19825488814418885</v>
      </c>
      <c r="AI241">
        <f t="shared" si="131"/>
        <v>0.58640666370220762</v>
      </c>
      <c r="AJ241">
        <f t="shared" si="132"/>
        <v>-0.974456037633043</v>
      </c>
      <c r="AK241">
        <f t="shared" si="133"/>
        <v>-8.1212117308097256E-2</v>
      </c>
      <c r="AL241">
        <f t="shared" si="134"/>
        <v>0.19389063093653244</v>
      </c>
      <c r="AM241">
        <f t="shared" si="135"/>
        <v>9.7250171679705927E-2</v>
      </c>
      <c r="AN241" s="139">
        <f t="shared" si="141"/>
        <v>6.5857419708778515</v>
      </c>
      <c r="AO241" s="139">
        <f t="shared" si="141"/>
        <v>6.5864763562492117</v>
      </c>
      <c r="AP241" s="139">
        <f t="shared" si="141"/>
        <v>6.5846512000074071</v>
      </c>
      <c r="AQ241" s="139">
        <f t="shared" si="141"/>
        <v>6.5891891592287175</v>
      </c>
      <c r="AR241" s="139">
        <f t="shared" si="141"/>
        <v>6.577918028433225</v>
      </c>
      <c r="AS241" s="139">
        <f t="shared" si="141"/>
        <v>6.6059874202816076</v>
      </c>
      <c r="AT241" s="139">
        <f t="shared" si="141"/>
        <v>6.5365160219257605</v>
      </c>
      <c r="AU241" s="139">
        <f t="shared" si="137"/>
        <v>6.7116256623339527</v>
      </c>
    </row>
    <row r="242" spans="1:48" ht="12.95" customHeight="1" x14ac:dyDescent="0.2">
      <c r="A242" s="21" t="s">
        <v>241</v>
      </c>
      <c r="B242" s="20" t="s">
        <v>236</v>
      </c>
      <c r="C242" s="39">
        <v>39183.616999999998</v>
      </c>
      <c r="D242" s="39"/>
      <c r="E242">
        <f t="shared" si="118"/>
        <v>-1142.994518675504</v>
      </c>
      <c r="F242">
        <f t="shared" si="138"/>
        <v>-1143</v>
      </c>
      <c r="G242">
        <f t="shared" si="119"/>
        <v>1.8119200001819991E-2</v>
      </c>
      <c r="I242">
        <f t="shared" si="143"/>
        <v>1.8119200001819991E-2</v>
      </c>
      <c r="P242" s="14">
        <f t="shared" si="121"/>
        <v>0.22595824935635156</v>
      </c>
      <c r="Q242" s="13">
        <f t="shared" si="122"/>
        <v>24165.116999999998</v>
      </c>
      <c r="R242">
        <f t="shared" si="123"/>
        <v>4.319707043659541E-2</v>
      </c>
      <c r="S242" s="5">
        <f t="shared" si="144"/>
        <v>0.1</v>
      </c>
      <c r="T242">
        <f t="shared" si="124"/>
        <v>4.3197070436595411E-3</v>
      </c>
      <c r="Z242">
        <f t="shared" si="125"/>
        <v>-1143</v>
      </c>
      <c r="AA242" s="139">
        <f t="shared" si="126"/>
        <v>2.7703361212162714E-2</v>
      </c>
      <c r="AB242" s="139">
        <f t="shared" si="127"/>
        <v>0.21637408814600884</v>
      </c>
      <c r="AC242" s="139">
        <f t="shared" si="128"/>
        <v>-0.20783904935453157</v>
      </c>
      <c r="AD242" s="139">
        <f t="shared" si="139"/>
        <v>-9.5841612103427232E-3</v>
      </c>
      <c r="AE242" s="139">
        <f t="shared" si="129"/>
        <v>9.185614610583809E-6</v>
      </c>
      <c r="AF242">
        <f t="shared" si="140"/>
        <v>-0.20783904935453157</v>
      </c>
      <c r="AG242" s="165"/>
      <c r="AH242">
        <f t="shared" si="130"/>
        <v>-0.19825488814418885</v>
      </c>
      <c r="AI242">
        <f t="shared" si="131"/>
        <v>0.58640666370220762</v>
      </c>
      <c r="AJ242">
        <f t="shared" si="132"/>
        <v>-0.974456037633043</v>
      </c>
      <c r="AK242">
        <f t="shared" si="133"/>
        <v>-8.1212117308097256E-2</v>
      </c>
      <c r="AL242">
        <f t="shared" si="134"/>
        <v>0.19389063093653244</v>
      </c>
      <c r="AM242">
        <f t="shared" si="135"/>
        <v>9.7250171679705927E-2</v>
      </c>
      <c r="AN242" s="139">
        <f t="shared" si="141"/>
        <v>6.5857419708778515</v>
      </c>
      <c r="AO242" s="139">
        <f t="shared" si="141"/>
        <v>6.5864763562492117</v>
      </c>
      <c r="AP242" s="139">
        <f t="shared" si="141"/>
        <v>6.5846512000074071</v>
      </c>
      <c r="AQ242" s="139">
        <f t="shared" si="141"/>
        <v>6.5891891592287175</v>
      </c>
      <c r="AR242" s="139">
        <f t="shared" si="141"/>
        <v>6.577918028433225</v>
      </c>
      <c r="AS242" s="139">
        <f t="shared" si="141"/>
        <v>6.6059874202816076</v>
      </c>
      <c r="AT242" s="139">
        <f t="shared" si="141"/>
        <v>6.5365160219257605</v>
      </c>
      <c r="AU242" s="139">
        <f t="shared" si="137"/>
        <v>6.7116256623339527</v>
      </c>
    </row>
    <row r="243" spans="1:48" ht="12.95" customHeight="1" x14ac:dyDescent="0.2">
      <c r="A243" s="40" t="s">
        <v>335</v>
      </c>
      <c r="C243" s="8">
        <v>39213.370900000002</v>
      </c>
      <c r="D243" s="8">
        <v>8.0000000000000004E-4</v>
      </c>
      <c r="E243">
        <f t="shared" si="118"/>
        <v>-1133.9935263062548</v>
      </c>
      <c r="F243">
        <f t="shared" si="138"/>
        <v>-1134</v>
      </c>
      <c r="G243">
        <f t="shared" si="119"/>
        <v>2.1399600002041552E-2</v>
      </c>
      <c r="J243">
        <f>G243</f>
        <v>2.1399600002041552E-2</v>
      </c>
      <c r="O243">
        <f ca="1">+C$11+C$12*F243</f>
        <v>-0.25778044812346085</v>
      </c>
      <c r="P243" s="14">
        <f t="shared" si="121"/>
        <v>0.22562155662101013</v>
      </c>
      <c r="Q243" s="13">
        <f t="shared" si="122"/>
        <v>24194.870900000002</v>
      </c>
      <c r="R243">
        <f t="shared" si="123"/>
        <v>4.1706607565279885E-2</v>
      </c>
      <c r="S243" s="5">
        <f>S$17</f>
        <v>1</v>
      </c>
      <c r="T243">
        <f t="shared" si="124"/>
        <v>4.1706607565279885E-2</v>
      </c>
      <c r="Z243">
        <f t="shared" si="125"/>
        <v>-1134</v>
      </c>
      <c r="AA243" s="139">
        <f t="shared" si="126"/>
        <v>2.731285687677476E-2</v>
      </c>
      <c r="AB243" s="139">
        <f t="shared" si="127"/>
        <v>0.21970829974627692</v>
      </c>
      <c r="AC243" s="139">
        <f t="shared" si="128"/>
        <v>-0.20422195661896858</v>
      </c>
      <c r="AD243" s="139">
        <f t="shared" si="139"/>
        <v>-5.9132568747332082E-3</v>
      </c>
      <c r="AE243" s="139">
        <f t="shared" si="129"/>
        <v>3.4966606866579548E-5</v>
      </c>
      <c r="AF243">
        <f t="shared" si="140"/>
        <v>-0.20422195661896858</v>
      </c>
      <c r="AG243" s="165"/>
      <c r="AH243">
        <f t="shared" si="130"/>
        <v>-0.19830869974423537</v>
      </c>
      <c r="AI243">
        <f t="shared" si="131"/>
        <v>0.58658339072286059</v>
      </c>
      <c r="AJ243">
        <f t="shared" si="132"/>
        <v>-0.97493978576176621</v>
      </c>
      <c r="AK243">
        <f t="shared" si="133"/>
        <v>-8.2107021632719823E-2</v>
      </c>
      <c r="AL243">
        <f t="shared" si="134"/>
        <v>0.19605482250428904</v>
      </c>
      <c r="AM243">
        <f t="shared" si="135"/>
        <v>9.8342616876995803E-2</v>
      </c>
      <c r="AN243" s="139">
        <f t="shared" si="141"/>
        <v>6.5890882221968363</v>
      </c>
      <c r="AO243" s="139">
        <f t="shared" si="141"/>
        <v>6.5898252832895965</v>
      </c>
      <c r="AP243" s="139">
        <f t="shared" si="141"/>
        <v>6.5879915536588465</v>
      </c>
      <c r="AQ243" s="139">
        <f t="shared" si="141"/>
        <v>6.5925556521471025</v>
      </c>
      <c r="AR243" s="139">
        <f t="shared" si="141"/>
        <v>6.5812078364309627</v>
      </c>
      <c r="AS243" s="139">
        <f t="shared" si="141"/>
        <v>6.6094990693441922</v>
      </c>
      <c r="AT243" s="139">
        <f t="shared" si="141"/>
        <v>6.5394114767833873</v>
      </c>
      <c r="AU243" s="139">
        <f t="shared" si="137"/>
        <v>6.7163183239860311</v>
      </c>
    </row>
    <row r="244" spans="1:48" ht="12.95" customHeight="1" x14ac:dyDescent="0.2">
      <c r="A244" s="125" t="s">
        <v>936</v>
      </c>
      <c r="B244" s="71" t="s">
        <v>236</v>
      </c>
      <c r="C244" s="125">
        <v>39256.379999999997</v>
      </c>
      <c r="D244" s="125" t="s">
        <v>370</v>
      </c>
      <c r="E244">
        <f t="shared" si="118"/>
        <v>-1120.9826409800226</v>
      </c>
      <c r="F244">
        <f t="shared" si="138"/>
        <v>-1121</v>
      </c>
      <c r="G244">
        <f t="shared" si="119"/>
        <v>5.7382399994821753E-2</v>
      </c>
      <c r="I244">
        <f>G244</f>
        <v>5.7382399994821753E-2</v>
      </c>
      <c r="O244">
        <f ca="1">+C$11+C$12*F244</f>
        <v>-0.25610980641310416</v>
      </c>
      <c r="P244" s="14">
        <f t="shared" si="121"/>
        <v>0.2251373306164797</v>
      </c>
      <c r="Q244" s="13">
        <f t="shared" si="122"/>
        <v>24237.879999999997</v>
      </c>
      <c r="R244">
        <f t="shared" si="123"/>
        <v>2.8141716747877271E-2</v>
      </c>
      <c r="S244" s="5">
        <f>S$16</f>
        <v>0.1</v>
      </c>
      <c r="T244">
        <f t="shared" si="124"/>
        <v>2.8141716747877273E-3</v>
      </c>
      <c r="Z244">
        <f t="shared" si="125"/>
        <v>-1121</v>
      </c>
      <c r="AA244" s="139">
        <f t="shared" si="126"/>
        <v>2.6754795677474047E-2</v>
      </c>
      <c r="AB244" s="139">
        <f t="shared" si="127"/>
        <v>0.2557649349338274</v>
      </c>
      <c r="AC244" s="139">
        <f t="shared" si="128"/>
        <v>-0.16775493062165794</v>
      </c>
      <c r="AD244" s="139">
        <f t="shared" si="139"/>
        <v>3.0627604317347706E-2</v>
      </c>
      <c r="AE244" s="139">
        <f t="shared" si="129"/>
        <v>9.3805014622001595E-5</v>
      </c>
      <c r="AF244">
        <f t="shared" si="140"/>
        <v>-0.16775493062165794</v>
      </c>
      <c r="AG244" s="165"/>
      <c r="AH244">
        <f t="shared" si="130"/>
        <v>-0.19838253493900565</v>
      </c>
      <c r="AI244">
        <f t="shared" si="131"/>
        <v>0.58684227908933673</v>
      </c>
      <c r="AJ244">
        <f t="shared" si="132"/>
        <v>-0.97563099119963115</v>
      </c>
      <c r="AK244">
        <f t="shared" si="133"/>
        <v>-8.33999609083204E-2</v>
      </c>
      <c r="AL244">
        <f t="shared" si="134"/>
        <v>0.19918324828252912</v>
      </c>
      <c r="AM244">
        <f t="shared" si="135"/>
        <v>9.9922201965715107E-2</v>
      </c>
      <c r="AN244" s="139">
        <f t="shared" si="141"/>
        <v>6.5939235685700233</v>
      </c>
      <c r="AO244" s="139">
        <f t="shared" si="141"/>
        <v>6.5946642445355703</v>
      </c>
      <c r="AP244" s="139">
        <f t="shared" si="141"/>
        <v>6.5928186847268293</v>
      </c>
      <c r="AQ244" s="139">
        <f t="shared" si="141"/>
        <v>6.5974193515038202</v>
      </c>
      <c r="AR244" s="139">
        <f t="shared" si="141"/>
        <v>6.5859632142086877</v>
      </c>
      <c r="AS244" s="139">
        <f t="shared" si="141"/>
        <v>6.6145702296232258</v>
      </c>
      <c r="AT244" s="139">
        <f t="shared" si="141"/>
        <v>6.5436006883418809</v>
      </c>
      <c r="AU244" s="139">
        <f t="shared" si="137"/>
        <v>6.7230966130390328</v>
      </c>
    </row>
    <row r="245" spans="1:48" ht="12.95" customHeight="1" x14ac:dyDescent="0.2">
      <c r="A245" s="21" t="s">
        <v>243</v>
      </c>
      <c r="B245" s="20"/>
      <c r="C245" s="39">
        <v>39477.815000000002</v>
      </c>
      <c r="D245" s="39"/>
      <c r="E245">
        <f t="shared" si="118"/>
        <v>-1053.9952966223257</v>
      </c>
      <c r="F245">
        <f t="shared" si="138"/>
        <v>-1054</v>
      </c>
      <c r="G245">
        <f t="shared" si="119"/>
        <v>1.554759999999078E-2</v>
      </c>
      <c r="I245">
        <f>G245</f>
        <v>1.554759999999078E-2</v>
      </c>
      <c r="P245" s="14">
        <f t="shared" si="121"/>
        <v>0.22268120985655046</v>
      </c>
      <c r="Q245" s="13">
        <f t="shared" si="122"/>
        <v>24459.315000000002</v>
      </c>
      <c r="R245">
        <f t="shared" si="123"/>
        <v>4.2904332332209479E-2</v>
      </c>
      <c r="S245" s="5">
        <f>S$16</f>
        <v>0.1</v>
      </c>
      <c r="T245">
        <f t="shared" si="124"/>
        <v>4.2904332332209484E-3</v>
      </c>
      <c r="Z245">
        <f t="shared" si="125"/>
        <v>-1054</v>
      </c>
      <c r="AA245" s="139">
        <f t="shared" si="126"/>
        <v>2.3991369578568539E-2</v>
      </c>
      <c r="AB245" s="139">
        <f t="shared" si="127"/>
        <v>0.2142374402779727</v>
      </c>
      <c r="AC245" s="139">
        <f t="shared" si="128"/>
        <v>-0.20713360985655968</v>
      </c>
      <c r="AD245" s="139">
        <f t="shared" si="139"/>
        <v>-8.4437695785777589E-3</v>
      </c>
      <c r="AE245" s="139">
        <f t="shared" si="129"/>
        <v>7.1297244696115225E-6</v>
      </c>
      <c r="AF245">
        <f t="shared" si="140"/>
        <v>-0.20713360985655968</v>
      </c>
      <c r="AG245" s="165"/>
      <c r="AH245">
        <f t="shared" si="130"/>
        <v>-0.19868984027798192</v>
      </c>
      <c r="AI245">
        <f t="shared" si="131"/>
        <v>0.58824477097168049</v>
      </c>
      <c r="AJ245">
        <f t="shared" si="132"/>
        <v>-0.97905118727077101</v>
      </c>
      <c r="AK245">
        <f t="shared" si="133"/>
        <v>-9.006934659160741E-2</v>
      </c>
      <c r="AL245">
        <f t="shared" si="134"/>
        <v>0.21535280986180197</v>
      </c>
      <c r="AM245">
        <f t="shared" si="135"/>
        <v>0.10809448484513559</v>
      </c>
      <c r="AN245" s="139">
        <f t="shared" ref="AN245:AT260" si="145">$AU245+$AB$7*SIN(AO245)</f>
        <v>6.6188805534163597</v>
      </c>
      <c r="AO245" s="139">
        <f t="shared" si="145"/>
        <v>6.6196351944617042</v>
      </c>
      <c r="AP245" s="139">
        <f t="shared" si="145"/>
        <v>6.617739068615764</v>
      </c>
      <c r="AQ245" s="139">
        <f t="shared" si="145"/>
        <v>6.6225057056619967</v>
      </c>
      <c r="AR245" s="139">
        <f t="shared" si="145"/>
        <v>6.6105378983524403</v>
      </c>
      <c r="AS245" s="139">
        <f t="shared" si="145"/>
        <v>6.6406830733189857</v>
      </c>
      <c r="AT245" s="139">
        <f t="shared" si="145"/>
        <v>6.5653246170882449</v>
      </c>
      <c r="AU245" s="139">
        <f t="shared" si="137"/>
        <v>6.7580308720045013</v>
      </c>
    </row>
    <row r="246" spans="1:48" ht="12.95" customHeight="1" x14ac:dyDescent="0.2">
      <c r="A246" s="40" t="s">
        <v>335</v>
      </c>
      <c r="C246" s="8">
        <v>39504.261400000003</v>
      </c>
      <c r="D246" s="8">
        <v>5.9999999999999995E-4</v>
      </c>
      <c r="E246">
        <f t="shared" si="118"/>
        <v>-1045.9948716496638</v>
      </c>
      <c r="F246">
        <f t="shared" si="138"/>
        <v>-1046</v>
      </c>
      <c r="G246">
        <f t="shared" si="119"/>
        <v>1.6952400001173373E-2</v>
      </c>
      <c r="J246">
        <f>G246</f>
        <v>1.6952400001173373E-2</v>
      </c>
      <c r="O246">
        <f ca="1">+C$11+C$12*F246</f>
        <v>-0.24647148885335413</v>
      </c>
      <c r="P246" s="14">
        <f t="shared" si="121"/>
        <v>0.22239236397153417</v>
      </c>
      <c r="Q246" s="13">
        <f t="shared" si="122"/>
        <v>24485.761400000003</v>
      </c>
      <c r="R246">
        <f t="shared" si="123"/>
        <v>4.2205578796143145E-2</v>
      </c>
      <c r="S246" s="5">
        <f>S$17</f>
        <v>1</v>
      </c>
      <c r="T246">
        <f t="shared" si="124"/>
        <v>4.2205578796143145E-2</v>
      </c>
      <c r="Z246">
        <f t="shared" si="125"/>
        <v>-1046</v>
      </c>
      <c r="AA246" s="139">
        <f t="shared" si="126"/>
        <v>2.3674058721522923E-2</v>
      </c>
      <c r="AB246" s="139">
        <f t="shared" si="127"/>
        <v>0.21567070525118462</v>
      </c>
      <c r="AC246" s="139">
        <f t="shared" si="128"/>
        <v>-0.20543996397036079</v>
      </c>
      <c r="AD246" s="139">
        <f t="shared" si="139"/>
        <v>-6.7216587203495493E-3</v>
      </c>
      <c r="AE246" s="139">
        <f t="shared" si="129"/>
        <v>4.5180695952851139E-5</v>
      </c>
      <c r="AF246">
        <f t="shared" si="140"/>
        <v>-0.20543996397036079</v>
      </c>
      <c r="AG246" s="165"/>
      <c r="AH246">
        <f t="shared" si="130"/>
        <v>-0.19871830525001125</v>
      </c>
      <c r="AI246">
        <f t="shared" si="131"/>
        <v>0.58841992106470054</v>
      </c>
      <c r="AJ246">
        <f t="shared" si="132"/>
        <v>-0.97944355901285218</v>
      </c>
      <c r="AK246">
        <f t="shared" si="133"/>
        <v>-9.0866354891211296E-2</v>
      </c>
      <c r="AL246">
        <f t="shared" si="134"/>
        <v>0.21728885716341553</v>
      </c>
      <c r="AM246">
        <f t="shared" si="135"/>
        <v>0.10907392208088194</v>
      </c>
      <c r="AN246" s="139">
        <f t="shared" si="145"/>
        <v>6.62186470171571</v>
      </c>
      <c r="AO246" s="139">
        <f t="shared" si="145"/>
        <v>6.6226204916186981</v>
      </c>
      <c r="AP246" s="139">
        <f t="shared" si="145"/>
        <v>6.620719493493505</v>
      </c>
      <c r="AQ246" s="139">
        <f t="shared" si="145"/>
        <v>6.6255034092832972</v>
      </c>
      <c r="AR246" s="139">
        <f t="shared" si="145"/>
        <v>6.6134798017284657</v>
      </c>
      <c r="AS246" s="139">
        <f t="shared" si="145"/>
        <v>6.643798413839602</v>
      </c>
      <c r="AT246" s="139">
        <f t="shared" si="145"/>
        <v>6.5679339211400203</v>
      </c>
      <c r="AU246" s="139">
        <f t="shared" si="137"/>
        <v>6.7622021268063488</v>
      </c>
    </row>
    <row r="247" spans="1:48" ht="12.95" customHeight="1" x14ac:dyDescent="0.2">
      <c r="A247" s="40" t="s">
        <v>335</v>
      </c>
      <c r="C247" s="8">
        <v>39593.511899999998</v>
      </c>
      <c r="D247" s="8">
        <v>2.0000000000000001E-4</v>
      </c>
      <c r="E247">
        <f t="shared" si="118"/>
        <v>-1018.9952827066505</v>
      </c>
      <c r="F247">
        <f t="shared" si="138"/>
        <v>-1019</v>
      </c>
      <c r="G247">
        <f t="shared" si="119"/>
        <v>1.5593600001011509E-2</v>
      </c>
      <c r="J247">
        <f>G247</f>
        <v>1.5593600001011509E-2</v>
      </c>
      <c r="O247">
        <f ca="1">+C$11+C$12*F247</f>
        <v>-0.24300169453184409</v>
      </c>
      <c r="P247" s="14">
        <f t="shared" si="121"/>
        <v>0.22142447417764538</v>
      </c>
      <c r="Q247" s="13">
        <f t="shared" si="122"/>
        <v>24575.011899999998</v>
      </c>
      <c r="R247">
        <f t="shared" si="123"/>
        <v>4.2366348764317281E-2</v>
      </c>
      <c r="S247" s="5">
        <f>S$17</f>
        <v>1</v>
      </c>
      <c r="T247">
        <f t="shared" si="124"/>
        <v>4.2366348764317281E-2</v>
      </c>
      <c r="Z247">
        <f t="shared" si="125"/>
        <v>-1019</v>
      </c>
      <c r="AA247" s="139">
        <f t="shared" si="126"/>
        <v>2.2623115863564469E-2</v>
      </c>
      <c r="AB247" s="139">
        <f t="shared" si="127"/>
        <v>0.21439495831509242</v>
      </c>
      <c r="AC247" s="139">
        <f t="shared" si="128"/>
        <v>-0.20583087417663387</v>
      </c>
      <c r="AD247" s="139">
        <f t="shared" si="139"/>
        <v>-7.0295158625529597E-3</v>
      </c>
      <c r="AE247" s="139">
        <f t="shared" si="129"/>
        <v>4.9414093261883681E-5</v>
      </c>
      <c r="AF247">
        <f t="shared" si="140"/>
        <v>-0.20583087417663387</v>
      </c>
      <c r="AG247" s="165"/>
      <c r="AH247">
        <f t="shared" si="130"/>
        <v>-0.19880135831408091</v>
      </c>
      <c r="AI247">
        <f t="shared" si="131"/>
        <v>0.58902325966419367</v>
      </c>
      <c r="AJ247">
        <f t="shared" si="132"/>
        <v>-0.9807424158171838</v>
      </c>
      <c r="AK247">
        <f t="shared" si="133"/>
        <v>-9.3557333921815589E-2</v>
      </c>
      <c r="AL247">
        <f t="shared" si="134"/>
        <v>0.22383179588199245</v>
      </c>
      <c r="AM247">
        <f t="shared" si="135"/>
        <v>0.11238550599846789</v>
      </c>
      <c r="AN247" s="139">
        <f t="shared" si="145"/>
        <v>6.6319430897672289</v>
      </c>
      <c r="AO247" s="139">
        <f t="shared" si="145"/>
        <v>6.6327019496745283</v>
      </c>
      <c r="AP247" s="139">
        <f t="shared" si="145"/>
        <v>6.6307863390520918</v>
      </c>
      <c r="AQ247" s="139">
        <f t="shared" si="145"/>
        <v>6.6356245452170128</v>
      </c>
      <c r="AR247" s="139">
        <f t="shared" si="145"/>
        <v>6.6234210772191702</v>
      </c>
      <c r="AS247" s="139">
        <f t="shared" si="145"/>
        <v>6.6543085495204295</v>
      </c>
      <c r="AT247" s="139">
        <f t="shared" si="145"/>
        <v>6.5767654356246954</v>
      </c>
      <c r="AU247" s="139">
        <f t="shared" si="137"/>
        <v>6.7762801117625822</v>
      </c>
    </row>
    <row r="248" spans="1:48" ht="12.95" customHeight="1" x14ac:dyDescent="0.2">
      <c r="A248" s="22" t="s">
        <v>244</v>
      </c>
      <c r="B248" s="20" t="s">
        <v>236</v>
      </c>
      <c r="C248" s="39">
        <v>39940.593999999997</v>
      </c>
      <c r="D248" s="39"/>
      <c r="E248">
        <f t="shared" si="118"/>
        <v>-913.99784258610941</v>
      </c>
      <c r="F248">
        <f t="shared" si="138"/>
        <v>-914</v>
      </c>
      <c r="G248">
        <f t="shared" si="119"/>
        <v>7.1315999957732856E-3</v>
      </c>
      <c r="I248">
        <f>G248</f>
        <v>7.1315999957732856E-3</v>
      </c>
      <c r="P248" s="14">
        <f t="shared" si="121"/>
        <v>0.21776261264379407</v>
      </c>
      <c r="Q248" s="13">
        <f t="shared" si="122"/>
        <v>24922.093999999997</v>
      </c>
      <c r="R248">
        <f t="shared" si="123"/>
        <v>4.4365423489130688E-2</v>
      </c>
      <c r="S248" s="5">
        <f>S$16</f>
        <v>0.1</v>
      </c>
      <c r="T248">
        <f t="shared" si="124"/>
        <v>4.4365423489130694E-3</v>
      </c>
      <c r="Z248">
        <f t="shared" si="125"/>
        <v>-914</v>
      </c>
      <c r="AA248" s="139">
        <f t="shared" si="126"/>
        <v>1.8830336798453112E-2</v>
      </c>
      <c r="AB248" s="139">
        <f t="shared" si="127"/>
        <v>0.20606387584111424</v>
      </c>
      <c r="AC248" s="139">
        <f t="shared" si="128"/>
        <v>-0.21063101264802078</v>
      </c>
      <c r="AD248" s="139">
        <f t="shared" si="139"/>
        <v>-1.1698736802679827E-2</v>
      </c>
      <c r="AE248" s="139">
        <f t="shared" si="129"/>
        <v>1.3686044277837543E-5</v>
      </c>
      <c r="AF248">
        <f t="shared" si="140"/>
        <v>-0.21063101264802078</v>
      </c>
      <c r="AG248" s="165"/>
      <c r="AH248">
        <f t="shared" si="130"/>
        <v>-0.19893227584534096</v>
      </c>
      <c r="AI248">
        <f t="shared" si="131"/>
        <v>0.59155071137761484</v>
      </c>
      <c r="AJ248">
        <f t="shared" si="132"/>
        <v>-0.98541704655469553</v>
      </c>
      <c r="AK248">
        <f t="shared" si="133"/>
        <v>-0.10403861999983631</v>
      </c>
      <c r="AL248">
        <f t="shared" si="134"/>
        <v>0.24941241975677295</v>
      </c>
      <c r="AM248">
        <f t="shared" si="135"/>
        <v>0.12535671874648563</v>
      </c>
      <c r="AN248" s="139">
        <f t="shared" si="145"/>
        <v>6.6712430483702301</v>
      </c>
      <c r="AO248" s="139">
        <f t="shared" si="145"/>
        <v>6.6720022929535849</v>
      </c>
      <c r="AP248" s="139">
        <f t="shared" si="145"/>
        <v>6.6700564378455001</v>
      </c>
      <c r="AQ248" s="139">
        <f t="shared" si="145"/>
        <v>6.6750465502556704</v>
      </c>
      <c r="AR248" s="139">
        <f t="shared" si="145"/>
        <v>6.6622697319307731</v>
      </c>
      <c r="AS248" s="139">
        <f t="shared" si="145"/>
        <v>6.695120535627658</v>
      </c>
      <c r="AT248" s="139">
        <f t="shared" si="145"/>
        <v>6.6114955102208794</v>
      </c>
      <c r="AU248" s="139">
        <f t="shared" si="137"/>
        <v>6.831027831036824</v>
      </c>
    </row>
    <row r="249" spans="1:48" ht="12.95" customHeight="1" x14ac:dyDescent="0.2">
      <c r="A249" s="125" t="s">
        <v>952</v>
      </c>
      <c r="B249" s="71" t="s">
        <v>236</v>
      </c>
      <c r="C249" s="125">
        <v>39950.512799999997</v>
      </c>
      <c r="D249" s="125" t="s">
        <v>370</v>
      </c>
      <c r="E249">
        <f t="shared" si="118"/>
        <v>-910.99725970077031</v>
      </c>
      <c r="F249">
        <f t="shared" si="138"/>
        <v>-911</v>
      </c>
      <c r="G249">
        <f t="shared" si="119"/>
        <v>9.0583999990485609E-3</v>
      </c>
      <c r="J249">
        <f>G249</f>
        <v>9.0583999990485609E-3</v>
      </c>
      <c r="O249">
        <f ca="1">+C$11+C$12*F249</f>
        <v>-0.22912251724580401</v>
      </c>
      <c r="P249" s="14">
        <f t="shared" si="121"/>
        <v>0.21766037605186961</v>
      </c>
      <c r="Q249" s="13">
        <f t="shared" si="122"/>
        <v>24932.012799999997</v>
      </c>
      <c r="R249">
        <f t="shared" si="123"/>
        <v>4.3514784413141723E-2</v>
      </c>
      <c r="S249" s="5">
        <f>S$17</f>
        <v>1</v>
      </c>
      <c r="T249">
        <f t="shared" si="124"/>
        <v>4.3514784413141723E-2</v>
      </c>
      <c r="Z249">
        <f t="shared" si="125"/>
        <v>-911</v>
      </c>
      <c r="AA249" s="139">
        <f t="shared" si="126"/>
        <v>1.8728876059610489E-2</v>
      </c>
      <c r="AB249" s="139">
        <f t="shared" si="127"/>
        <v>0.20798989999130768</v>
      </c>
      <c r="AC249" s="139">
        <f t="shared" si="128"/>
        <v>-0.20860197605282105</v>
      </c>
      <c r="AD249" s="139">
        <f t="shared" si="139"/>
        <v>-9.6704760605619278E-3</v>
      </c>
      <c r="AE249" s="139">
        <f t="shared" si="129"/>
        <v>9.3518107237901347E-5</v>
      </c>
      <c r="AF249">
        <f t="shared" si="140"/>
        <v>-0.20860197605282105</v>
      </c>
      <c r="AG249" s="165"/>
      <c r="AH249">
        <f t="shared" si="130"/>
        <v>-0.19893149999225912</v>
      </c>
      <c r="AI249">
        <f t="shared" si="131"/>
        <v>0.59162720795466972</v>
      </c>
      <c r="AJ249">
        <f t="shared" si="132"/>
        <v>-0.98554171205179752</v>
      </c>
      <c r="AK249">
        <f t="shared" si="133"/>
        <v>-0.10433848065169589</v>
      </c>
      <c r="AL249">
        <f t="shared" si="134"/>
        <v>0.25014663261777692</v>
      </c>
      <c r="AM249">
        <f t="shared" si="135"/>
        <v>0.12572961117709833</v>
      </c>
      <c r="AN249" s="139">
        <f t="shared" si="145"/>
        <v>6.6723685056311082</v>
      </c>
      <c r="AO249" s="139">
        <f t="shared" si="145"/>
        <v>6.6731274990455249</v>
      </c>
      <c r="AP249" s="139">
        <f t="shared" si="145"/>
        <v>6.6711813919201228</v>
      </c>
      <c r="AQ249" s="139">
        <f t="shared" si="145"/>
        <v>6.6761744615512919</v>
      </c>
      <c r="AR249" s="139">
        <f t="shared" si="145"/>
        <v>6.6633842442580109</v>
      </c>
      <c r="AS249" s="139">
        <f t="shared" si="145"/>
        <v>6.6962851780449553</v>
      </c>
      <c r="AT249" s="139">
        <f t="shared" si="145"/>
        <v>6.6124971835091211</v>
      </c>
      <c r="AU249" s="139">
        <f t="shared" si="137"/>
        <v>6.8325920515875165</v>
      </c>
    </row>
    <row r="250" spans="1:48" ht="12.95" customHeight="1" x14ac:dyDescent="0.2">
      <c r="A250" s="19" t="s">
        <v>69</v>
      </c>
      <c r="C250" s="8">
        <v>40039.7598</v>
      </c>
      <c r="E250">
        <f t="shared" si="118"/>
        <v>-883.9987295592324</v>
      </c>
      <c r="F250">
        <f t="shared" si="138"/>
        <v>-884</v>
      </c>
      <c r="G250">
        <f t="shared" si="119"/>
        <v>4.1995999999926426E-3</v>
      </c>
      <c r="J250">
        <f>G250</f>
        <v>4.1995999999926426E-3</v>
      </c>
      <c r="P250" s="14">
        <f t="shared" si="121"/>
        <v>0.21674621678287048</v>
      </c>
      <c r="Q250" s="13">
        <f t="shared" si="122"/>
        <v>25021.2598</v>
      </c>
      <c r="R250">
        <f t="shared" si="123"/>
        <v>4.517606430584753E-2</v>
      </c>
      <c r="S250" s="5">
        <f>S$17</f>
        <v>1</v>
      </c>
      <c r="T250">
        <f t="shared" si="124"/>
        <v>4.517606430584753E-2</v>
      </c>
      <c r="Z250">
        <f t="shared" si="125"/>
        <v>-884</v>
      </c>
      <c r="AA250" s="139">
        <f t="shared" si="126"/>
        <v>1.7833057382496909E-2</v>
      </c>
      <c r="AB250" s="139">
        <f t="shared" si="127"/>
        <v>0.20311275940036622</v>
      </c>
      <c r="AC250" s="139">
        <f t="shared" si="128"/>
        <v>-0.21254661678287784</v>
      </c>
      <c r="AD250" s="139">
        <f t="shared" si="139"/>
        <v>-1.3633457382504266E-2</v>
      </c>
      <c r="AE250" s="139">
        <f t="shared" si="129"/>
        <v>1.8587116020056006E-4</v>
      </c>
      <c r="AF250">
        <f t="shared" si="140"/>
        <v>-0.21254661678287784</v>
      </c>
      <c r="AG250" s="165"/>
      <c r="AH250">
        <f t="shared" si="130"/>
        <v>-0.19891315940037357</v>
      </c>
      <c r="AI250">
        <f t="shared" si="131"/>
        <v>0.59232651558950344</v>
      </c>
      <c r="AJ250">
        <f t="shared" si="132"/>
        <v>-0.98664121247907588</v>
      </c>
      <c r="AK250">
        <f t="shared" si="133"/>
        <v>-0.10703824520332694</v>
      </c>
      <c r="AL250">
        <f t="shared" si="134"/>
        <v>0.25676330321551305</v>
      </c>
      <c r="AM250">
        <f t="shared" si="135"/>
        <v>0.12909165515309853</v>
      </c>
      <c r="AN250" s="139">
        <f t="shared" si="145"/>
        <v>6.6825044213598606</v>
      </c>
      <c r="AO250" s="139">
        <f t="shared" si="145"/>
        <v>6.6832605226649218</v>
      </c>
      <c r="AP250" s="139">
        <f t="shared" si="145"/>
        <v>6.6813136461694498</v>
      </c>
      <c r="AQ250" s="139">
        <f t="shared" si="145"/>
        <v>6.6863298929511821</v>
      </c>
      <c r="AR250" s="139">
        <f t="shared" si="145"/>
        <v>6.6734266005190399</v>
      </c>
      <c r="AS250" s="139">
        <f t="shared" si="145"/>
        <v>6.7067634615359371</v>
      </c>
      <c r="AT250" s="139">
        <f t="shared" si="145"/>
        <v>6.6215366414600734</v>
      </c>
      <c r="AU250" s="139">
        <f t="shared" si="137"/>
        <v>6.8466700365437507</v>
      </c>
    </row>
    <row r="251" spans="1:48" ht="12.95" customHeight="1" x14ac:dyDescent="0.2">
      <c r="A251" s="40" t="s">
        <v>335</v>
      </c>
      <c r="C251" s="38">
        <v>40707.497000000003</v>
      </c>
      <c r="D251" s="8">
        <v>2.0000000000000001E-4</v>
      </c>
      <c r="E251">
        <f t="shared" si="118"/>
        <v>-681.99840550547628</v>
      </c>
      <c r="F251">
        <f t="shared" si="138"/>
        <v>-682</v>
      </c>
      <c r="G251">
        <f t="shared" si="119"/>
        <v>5.2708000002894551E-3</v>
      </c>
      <c r="J251">
        <f>G251</f>
        <v>5.2708000002894551E-3</v>
      </c>
      <c r="O251">
        <f ca="1">+C$11+C$12*F251</f>
        <v>-0.1996935209633672</v>
      </c>
      <c r="P251" s="14">
        <f t="shared" si="121"/>
        <v>0.21024789306395844</v>
      </c>
      <c r="Q251" s="13">
        <f t="shared" si="122"/>
        <v>25688.997000000003</v>
      </c>
      <c r="R251">
        <f t="shared" si="123"/>
        <v>4.2015608680832019E-2</v>
      </c>
      <c r="S251" s="5">
        <f>S$17</f>
        <v>1</v>
      </c>
      <c r="T251">
        <f t="shared" si="124"/>
        <v>4.2015608680832019E-2</v>
      </c>
      <c r="Z251">
        <f t="shared" si="125"/>
        <v>-682</v>
      </c>
      <c r="AA251" s="139">
        <f t="shared" si="126"/>
        <v>1.2127327673359362E-2</v>
      </c>
      <c r="AB251" s="139">
        <f t="shared" si="127"/>
        <v>0.20339136539088853</v>
      </c>
      <c r="AC251" s="139">
        <f t="shared" si="128"/>
        <v>-0.20497709306366899</v>
      </c>
      <c r="AD251" s="139">
        <f t="shared" si="139"/>
        <v>-6.8565276730699065E-3</v>
      </c>
      <c r="AE251" s="139">
        <f t="shared" si="129"/>
        <v>4.7011971731573429E-5</v>
      </c>
      <c r="AF251">
        <f t="shared" si="140"/>
        <v>-0.20497709306366899</v>
      </c>
      <c r="AG251" s="165"/>
      <c r="AH251">
        <f t="shared" si="130"/>
        <v>-0.19812056539059908</v>
      </c>
      <c r="AI251">
        <f t="shared" si="131"/>
        <v>0.59819128014129042</v>
      </c>
      <c r="AJ251">
        <f t="shared" si="132"/>
        <v>-0.99355517434435192</v>
      </c>
      <c r="AK251">
        <f t="shared" si="133"/>
        <v>-0.1272973231183907</v>
      </c>
      <c r="AL251">
        <f t="shared" si="134"/>
        <v>0.30680726851773593</v>
      </c>
      <c r="AM251">
        <f t="shared" si="135"/>
        <v>0.15461840286666736</v>
      </c>
      <c r="AN251" s="139">
        <f t="shared" si="145"/>
        <v>6.758754105316263</v>
      </c>
      <c r="AO251" s="139">
        <f t="shared" si="145"/>
        <v>6.7594555570917931</v>
      </c>
      <c r="AP251" s="139">
        <f t="shared" si="145"/>
        <v>6.7575838438232214</v>
      </c>
      <c r="AQ251" s="139">
        <f t="shared" si="145"/>
        <v>6.7625822475652173</v>
      </c>
      <c r="AR251" s="139">
        <f t="shared" si="145"/>
        <v>6.7492624615167056</v>
      </c>
      <c r="AS251" s="139">
        <f t="shared" si="145"/>
        <v>6.7849653336119218</v>
      </c>
      <c r="AT251" s="139">
        <f t="shared" si="145"/>
        <v>6.6906477633003032</v>
      </c>
      <c r="AU251" s="139">
        <f t="shared" si="137"/>
        <v>6.9519942202903877</v>
      </c>
    </row>
    <row r="252" spans="1:48" ht="12.95" customHeight="1" x14ac:dyDescent="0.2">
      <c r="A252" s="125" t="s">
        <v>1083</v>
      </c>
      <c r="B252" s="71" t="s">
        <v>236</v>
      </c>
      <c r="C252" s="125">
        <v>40958.716999999997</v>
      </c>
      <c r="D252" s="125" t="s">
        <v>370</v>
      </c>
      <c r="E252">
        <f t="shared" si="118"/>
        <v>-606.00066057111712</v>
      </c>
      <c r="F252">
        <f t="shared" si="138"/>
        <v>-606</v>
      </c>
      <c r="G252">
        <f t="shared" si="119"/>
        <v>-2.1836000014445744E-3</v>
      </c>
      <c r="I252">
        <f>G252</f>
        <v>-2.1836000014445744E-3</v>
      </c>
      <c r="O252">
        <f ca="1">+C$11+C$12*F252</f>
        <v>-0.18992669250282049</v>
      </c>
      <c r="P252" s="14">
        <f t="shared" si="121"/>
        <v>0.20795870189594537</v>
      </c>
      <c r="Q252" s="13">
        <f t="shared" si="122"/>
        <v>25940.216999999997</v>
      </c>
      <c r="R252">
        <f t="shared" si="123"/>
        <v>4.4159787046733776E-2</v>
      </c>
      <c r="S252" s="5">
        <f>S$16</f>
        <v>0.1</v>
      </c>
      <c r="T252">
        <f t="shared" si="124"/>
        <v>4.4159787046733779E-3</v>
      </c>
      <c r="Z252">
        <f t="shared" si="125"/>
        <v>-606</v>
      </c>
      <c r="AA252" s="139">
        <f t="shared" si="126"/>
        <v>1.0439820580309039E-2</v>
      </c>
      <c r="AB252" s="139">
        <f t="shared" si="127"/>
        <v>0.19533528131419176</v>
      </c>
      <c r="AC252" s="139">
        <f t="shared" si="128"/>
        <v>-0.21014230189738994</v>
      </c>
      <c r="AD252" s="139">
        <f t="shared" si="139"/>
        <v>-1.2623420581753614E-2</v>
      </c>
      <c r="AE252" s="139">
        <f t="shared" si="129"/>
        <v>1.5935074718384077E-5</v>
      </c>
      <c r="AF252">
        <f t="shared" si="140"/>
        <v>-0.21014230189738994</v>
      </c>
      <c r="AG252" s="165"/>
      <c r="AH252">
        <f t="shared" si="130"/>
        <v>-0.19751888131563633</v>
      </c>
      <c r="AI252">
        <f t="shared" si="131"/>
        <v>0.60069599255902761</v>
      </c>
      <c r="AJ252">
        <f t="shared" si="132"/>
        <v>-0.9955389287986276</v>
      </c>
      <c r="AK252">
        <f t="shared" si="133"/>
        <v>-0.13494875126944575</v>
      </c>
      <c r="AL252">
        <f t="shared" si="134"/>
        <v>0.3259086889409008</v>
      </c>
      <c r="AM252">
        <f t="shared" si="135"/>
        <v>0.16441220091918168</v>
      </c>
      <c r="AN252" s="139">
        <f t="shared" si="145"/>
        <v>6.7876511767536272</v>
      </c>
      <c r="AO252" s="139">
        <f t="shared" si="145"/>
        <v>6.7883191549039994</v>
      </c>
      <c r="AP252" s="139">
        <f t="shared" si="145"/>
        <v>6.7865090899808225</v>
      </c>
      <c r="AQ252" s="139">
        <f t="shared" si="145"/>
        <v>6.7914181510715235</v>
      </c>
      <c r="AR252" s="139">
        <f t="shared" si="145"/>
        <v>6.7781349316164681</v>
      </c>
      <c r="AS252" s="139">
        <f t="shared" si="145"/>
        <v>6.8143085222078801</v>
      </c>
      <c r="AT252" s="139">
        <f t="shared" si="145"/>
        <v>6.7173792343860281</v>
      </c>
      <c r="AU252" s="139">
        <f t="shared" si="137"/>
        <v>6.9916211409079345</v>
      </c>
      <c r="AV252" s="139"/>
    </row>
    <row r="253" spans="1:48" ht="12.95" customHeight="1" x14ac:dyDescent="0.2">
      <c r="A253" s="19" t="s">
        <v>69</v>
      </c>
      <c r="C253" s="8">
        <v>41133.910499999998</v>
      </c>
      <c r="E253">
        <f t="shared" si="118"/>
        <v>-553.00205008167336</v>
      </c>
      <c r="F253">
        <f t="shared" si="138"/>
        <v>-553</v>
      </c>
      <c r="G253">
        <f t="shared" si="119"/>
        <v>-6.7768000008072704E-3</v>
      </c>
      <c r="J253">
        <f>G253</f>
        <v>-6.7768000008072704E-3</v>
      </c>
      <c r="P253" s="14">
        <f t="shared" si="121"/>
        <v>0.20641268398011572</v>
      </c>
      <c r="Q253" s="13">
        <f t="shared" si="122"/>
        <v>26115.410499999998</v>
      </c>
      <c r="R253">
        <f t="shared" si="123"/>
        <v>4.5449756080052223E-2</v>
      </c>
      <c r="S253" s="5">
        <f>S$17</f>
        <v>1</v>
      </c>
      <c r="T253">
        <f t="shared" si="124"/>
        <v>4.5449756080052223E-2</v>
      </c>
      <c r="Z253">
        <f t="shared" si="125"/>
        <v>-553</v>
      </c>
      <c r="AA253" s="139">
        <f t="shared" si="126"/>
        <v>9.4130958795337893E-3</v>
      </c>
      <c r="AB253" s="139">
        <f t="shared" si="127"/>
        <v>0.19022278809977466</v>
      </c>
      <c r="AC253" s="139">
        <f t="shared" si="128"/>
        <v>-0.21318948398092299</v>
      </c>
      <c r="AD253" s="139">
        <f t="shared" si="139"/>
        <v>-1.618989588034106E-2</v>
      </c>
      <c r="AE253" s="139">
        <f t="shared" si="129"/>
        <v>2.6211272861628444E-4</v>
      </c>
      <c r="AF253">
        <f t="shared" si="140"/>
        <v>-0.21318948398092299</v>
      </c>
      <c r="AG253" s="165"/>
      <c r="AH253">
        <f t="shared" si="130"/>
        <v>-0.19699958810058193</v>
      </c>
      <c r="AI253">
        <f t="shared" si="131"/>
        <v>0.60254268794243848</v>
      </c>
      <c r="AJ253">
        <f t="shared" si="132"/>
        <v>-0.99671531915150946</v>
      </c>
      <c r="AK253">
        <f t="shared" si="133"/>
        <v>-0.14029447929117195</v>
      </c>
      <c r="AL253">
        <f t="shared" si="134"/>
        <v>0.3393271310274516</v>
      </c>
      <c r="AM253">
        <f t="shared" si="135"/>
        <v>0.17131049427137401</v>
      </c>
      <c r="AN253" s="139">
        <f t="shared" si="145"/>
        <v>6.8078772711298488</v>
      </c>
      <c r="AO253" s="139">
        <f t="shared" si="145"/>
        <v>6.8085185964734309</v>
      </c>
      <c r="AP253" s="139">
        <f t="shared" si="145"/>
        <v>6.8067607779697612</v>
      </c>
      <c r="AQ253" s="139">
        <f t="shared" si="145"/>
        <v>6.8115830939326054</v>
      </c>
      <c r="AR253" s="139">
        <f t="shared" si="145"/>
        <v>6.798385665345644</v>
      </c>
      <c r="AS253" s="139">
        <f t="shared" si="145"/>
        <v>6.8347499516181944</v>
      </c>
      <c r="AT253" s="139">
        <f t="shared" si="145"/>
        <v>6.7362745753262745</v>
      </c>
      <c r="AU253" s="139">
        <f t="shared" si="137"/>
        <v>7.0192557039701713</v>
      </c>
    </row>
    <row r="254" spans="1:48" ht="12.95" customHeight="1" x14ac:dyDescent="0.2">
      <c r="A254" s="19" t="s">
        <v>170</v>
      </c>
      <c r="C254" s="8">
        <v>41193.434000000001</v>
      </c>
      <c r="E254">
        <f t="shared" si="118"/>
        <v>-534.99531586226146</v>
      </c>
      <c r="F254">
        <f t="shared" si="138"/>
        <v>-535</v>
      </c>
      <c r="G254">
        <f t="shared" si="119"/>
        <v>1.5484000003198162E-2</v>
      </c>
      <c r="I254" s="19">
        <f>G254</f>
        <v>1.5484000003198162E-2</v>
      </c>
      <c r="P254" s="14">
        <f t="shared" si="121"/>
        <v>0.20589704071707177</v>
      </c>
      <c r="Q254" s="13">
        <f t="shared" si="122"/>
        <v>26174.934000000001</v>
      </c>
      <c r="R254">
        <f t="shared" si="123"/>
        <v>3.6257126073903287E-2</v>
      </c>
      <c r="S254" s="5">
        <f>S$16</f>
        <v>0.1</v>
      </c>
      <c r="T254">
        <f t="shared" si="124"/>
        <v>3.6257126073903287E-3</v>
      </c>
      <c r="Z254">
        <f t="shared" si="125"/>
        <v>-535</v>
      </c>
      <c r="AA254" s="139">
        <f t="shared" si="126"/>
        <v>9.0925791995986605E-3</v>
      </c>
      <c r="AB254" s="139">
        <f t="shared" si="127"/>
        <v>0.21228846152067127</v>
      </c>
      <c r="AC254" s="139">
        <f t="shared" si="128"/>
        <v>-0.1904130407138736</v>
      </c>
      <c r="AD254" s="139">
        <f t="shared" si="139"/>
        <v>6.3914208035995013E-3</v>
      </c>
      <c r="AE254" s="139">
        <f t="shared" si="129"/>
        <v>4.0850259888684499E-6</v>
      </c>
      <c r="AF254">
        <f t="shared" si="140"/>
        <v>-0.1904130407138736</v>
      </c>
      <c r="AG254" s="165"/>
      <c r="AH254">
        <f t="shared" si="130"/>
        <v>-0.19680446151747311</v>
      </c>
      <c r="AI254">
        <f t="shared" si="131"/>
        <v>0.6031888746043006</v>
      </c>
      <c r="AJ254">
        <f t="shared" si="132"/>
        <v>-0.99707549133642126</v>
      </c>
      <c r="AK254">
        <f t="shared" si="133"/>
        <v>-0.14211188053713691</v>
      </c>
      <c r="AL254">
        <f t="shared" si="134"/>
        <v>0.34390341276935082</v>
      </c>
      <c r="AM254">
        <f t="shared" si="135"/>
        <v>0.17366671357450955</v>
      </c>
      <c r="AN254" s="139">
        <f t="shared" si="145"/>
        <v>6.8147609361374544</v>
      </c>
      <c r="AO254" s="139">
        <f t="shared" si="145"/>
        <v>6.8153926695471529</v>
      </c>
      <c r="AP254" s="139">
        <f t="shared" si="145"/>
        <v>6.8136541775977539</v>
      </c>
      <c r="AQ254" s="139">
        <f t="shared" si="145"/>
        <v>6.8184427031629911</v>
      </c>
      <c r="AR254" s="139">
        <f t="shared" si="145"/>
        <v>6.8052853961867994</v>
      </c>
      <c r="AS254" s="139">
        <f t="shared" si="145"/>
        <v>6.8416887355525926</v>
      </c>
      <c r="AT254" s="139">
        <f t="shared" si="145"/>
        <v>6.7427406884034333</v>
      </c>
      <c r="AU254" s="139">
        <f t="shared" si="137"/>
        <v>7.0286410272743272</v>
      </c>
      <c r="AV254" s="139"/>
    </row>
    <row r="255" spans="1:48" ht="12.95" customHeight="1" x14ac:dyDescent="0.2">
      <c r="A255" s="19" t="s">
        <v>167</v>
      </c>
      <c r="C255" s="8">
        <v>41193.434000000001</v>
      </c>
      <c r="E255">
        <f t="shared" si="118"/>
        <v>-534.99531586226146</v>
      </c>
      <c r="F255">
        <f t="shared" si="138"/>
        <v>-535</v>
      </c>
      <c r="G255">
        <f t="shared" si="119"/>
        <v>1.5484000003198162E-2</v>
      </c>
      <c r="I255">
        <f>G255</f>
        <v>1.5484000003198162E-2</v>
      </c>
      <c r="P255" s="14">
        <f t="shared" si="121"/>
        <v>0.20589704071707177</v>
      </c>
      <c r="Q255" s="13">
        <f t="shared" si="122"/>
        <v>26174.934000000001</v>
      </c>
      <c r="R255">
        <f t="shared" si="123"/>
        <v>3.6257126073903287E-2</v>
      </c>
      <c r="S255" s="5">
        <f>S$16</f>
        <v>0.1</v>
      </c>
      <c r="T255">
        <f t="shared" si="124"/>
        <v>3.6257126073903287E-3</v>
      </c>
      <c r="Z255">
        <f t="shared" si="125"/>
        <v>-535</v>
      </c>
      <c r="AA255" s="139">
        <f t="shared" si="126"/>
        <v>9.0925791995986605E-3</v>
      </c>
      <c r="AB255" s="139">
        <f t="shared" si="127"/>
        <v>0.21228846152067127</v>
      </c>
      <c r="AC255" s="139">
        <f t="shared" si="128"/>
        <v>-0.1904130407138736</v>
      </c>
      <c r="AD255" s="139">
        <f t="shared" si="139"/>
        <v>6.3914208035995013E-3</v>
      </c>
      <c r="AE255" s="139">
        <f t="shared" si="129"/>
        <v>4.0850259888684499E-6</v>
      </c>
      <c r="AF255">
        <f t="shared" si="140"/>
        <v>-0.1904130407138736</v>
      </c>
      <c r="AG255" s="165"/>
      <c r="AH255">
        <f t="shared" si="130"/>
        <v>-0.19680446151747311</v>
      </c>
      <c r="AI255">
        <f t="shared" si="131"/>
        <v>0.6031888746043006</v>
      </c>
      <c r="AJ255">
        <f t="shared" si="132"/>
        <v>-0.99707549133642126</v>
      </c>
      <c r="AK255">
        <f t="shared" si="133"/>
        <v>-0.14211188053713691</v>
      </c>
      <c r="AL255">
        <f t="shared" si="134"/>
        <v>0.34390341276935082</v>
      </c>
      <c r="AM255">
        <f t="shared" si="135"/>
        <v>0.17366671357450955</v>
      </c>
      <c r="AN255" s="139">
        <f t="shared" si="145"/>
        <v>6.8147609361374544</v>
      </c>
      <c r="AO255" s="139">
        <f t="shared" si="145"/>
        <v>6.8153926695471529</v>
      </c>
      <c r="AP255" s="139">
        <f t="shared" si="145"/>
        <v>6.8136541775977539</v>
      </c>
      <c r="AQ255" s="139">
        <f t="shared" si="145"/>
        <v>6.8184427031629911</v>
      </c>
      <c r="AR255" s="139">
        <f t="shared" si="145"/>
        <v>6.8052853961867994</v>
      </c>
      <c r="AS255" s="139">
        <f t="shared" si="145"/>
        <v>6.8416887355525926</v>
      </c>
      <c r="AT255" s="139">
        <f t="shared" si="145"/>
        <v>6.7427406884034333</v>
      </c>
      <c r="AU255" s="139">
        <f t="shared" si="137"/>
        <v>7.0286410272743272</v>
      </c>
    </row>
    <row r="256" spans="1:48" ht="12.95" customHeight="1" x14ac:dyDescent="0.2">
      <c r="A256" s="86" t="s">
        <v>337</v>
      </c>
      <c r="B256" s="87" t="str">
        <f>IF(INT(E256)=E256,"I","II")</f>
        <v>II</v>
      </c>
      <c r="C256" s="100">
        <v>41421.506800000003</v>
      </c>
      <c r="D256" s="100"/>
      <c r="E256" s="86">
        <f t="shared" si="118"/>
        <v>-465.9999393760516</v>
      </c>
      <c r="F256" s="86">
        <f t="shared" si="138"/>
        <v>-466</v>
      </c>
      <c r="G256" s="86">
        <f t="shared" si="119"/>
        <v>2.0040000526932999E-4</v>
      </c>
      <c r="H256" s="86"/>
      <c r="I256" s="86"/>
      <c r="J256" s="86">
        <f>G256</f>
        <v>2.0040000526932999E-4</v>
      </c>
      <c r="K256" s="86"/>
      <c r="L256" s="86"/>
      <c r="M256" s="86"/>
      <c r="N256" s="86"/>
      <c r="O256" s="86">
        <f ca="1">+C$11+C$12*F256</f>
        <v>-0.17193516639128706</v>
      </c>
      <c r="P256" s="88">
        <f t="shared" si="121"/>
        <v>0.20396465297429384</v>
      </c>
      <c r="Q256" s="89">
        <f t="shared" si="122"/>
        <v>26403.006800000003</v>
      </c>
      <c r="R256" s="86">
        <f t="shared" si="123"/>
        <v>4.1519870788024611E-2</v>
      </c>
      <c r="S256" s="5">
        <f>S$17</f>
        <v>1</v>
      </c>
      <c r="T256">
        <f t="shared" si="124"/>
        <v>4.1519870788024611E-2</v>
      </c>
      <c r="Z256">
        <f t="shared" si="125"/>
        <v>-466</v>
      </c>
      <c r="AA256" s="139">
        <f t="shared" si="126"/>
        <v>7.9968859395056491E-3</v>
      </c>
      <c r="AB256" s="139">
        <f t="shared" si="127"/>
        <v>0.19616816704005752</v>
      </c>
      <c r="AC256" s="139">
        <f t="shared" si="128"/>
        <v>-0.20376425296902451</v>
      </c>
      <c r="AD256" s="139">
        <f t="shared" si="139"/>
        <v>-7.7964859342363191E-3</v>
      </c>
      <c r="AE256" s="139">
        <f t="shared" si="129"/>
        <v>6.0785192922744771E-5</v>
      </c>
      <c r="AF256">
        <f t="shared" si="140"/>
        <v>-0.20376425296902451</v>
      </c>
      <c r="AG256" s="165"/>
      <c r="AH256">
        <f t="shared" si="130"/>
        <v>-0.19596776703478819</v>
      </c>
      <c r="AI256">
        <f t="shared" si="131"/>
        <v>0.60575669814924293</v>
      </c>
      <c r="AJ256">
        <f t="shared" si="132"/>
        <v>-0.99826814515513573</v>
      </c>
      <c r="AK256">
        <f t="shared" si="133"/>
        <v>-0.14908747356305868</v>
      </c>
      <c r="AL256">
        <f t="shared" si="134"/>
        <v>0.36153914550663108</v>
      </c>
      <c r="AM256">
        <f t="shared" si="135"/>
        <v>0.18276469609765847</v>
      </c>
      <c r="AN256" s="139">
        <f t="shared" si="145"/>
        <v>6.8412186210449297</v>
      </c>
      <c r="AO256" s="139">
        <f t="shared" si="145"/>
        <v>6.8418114102465415</v>
      </c>
      <c r="AP256" s="139">
        <f t="shared" si="145"/>
        <v>6.8401537355844635</v>
      </c>
      <c r="AQ256" s="139">
        <f t="shared" si="145"/>
        <v>6.8447935791118217</v>
      </c>
      <c r="AR256" s="139">
        <f t="shared" si="145"/>
        <v>6.8318401365763259</v>
      </c>
      <c r="AS256" s="139">
        <f t="shared" si="145"/>
        <v>6.8682728653318605</v>
      </c>
      <c r="AT256" s="139">
        <f t="shared" si="145"/>
        <v>6.7677629703740463</v>
      </c>
      <c r="AU256" s="139">
        <f t="shared" si="137"/>
        <v>7.0646180999402581</v>
      </c>
      <c r="AV256" s="139"/>
    </row>
    <row r="257" spans="1:48" ht="12.95" customHeight="1" x14ac:dyDescent="0.2">
      <c r="A257" s="19" t="s">
        <v>69</v>
      </c>
      <c r="C257" s="8">
        <v>41500.8508</v>
      </c>
      <c r="E257">
        <f t="shared" si="118"/>
        <v>-441.99721238746895</v>
      </c>
      <c r="F257">
        <f t="shared" si="138"/>
        <v>-442</v>
      </c>
      <c r="G257">
        <f t="shared" si="119"/>
        <v>9.2147999966982752E-3</v>
      </c>
      <c r="J257">
        <f>G257</f>
        <v>9.2147999966982752E-3</v>
      </c>
      <c r="P257" s="14">
        <f t="shared" si="121"/>
        <v>0.20330896893461428</v>
      </c>
      <c r="Q257" s="13">
        <f t="shared" si="122"/>
        <v>26482.3508</v>
      </c>
      <c r="R257">
        <f t="shared" si="123"/>
        <v>3.7672546415700281E-2</v>
      </c>
      <c r="S257" s="5">
        <f>S$17</f>
        <v>1</v>
      </c>
      <c r="T257">
        <f t="shared" si="124"/>
        <v>3.7672546415700281E-2</v>
      </c>
      <c r="Z257">
        <f t="shared" si="125"/>
        <v>-442</v>
      </c>
      <c r="AA257" s="139">
        <f t="shared" si="126"/>
        <v>7.6653814485029004E-3</v>
      </c>
      <c r="AB257" s="139">
        <f t="shared" si="127"/>
        <v>0.20485838748280966</v>
      </c>
      <c r="AC257" s="139">
        <f t="shared" si="128"/>
        <v>-0.19409416893791601</v>
      </c>
      <c r="AD257" s="139">
        <f t="shared" si="139"/>
        <v>1.5494185481953748E-3</v>
      </c>
      <c r="AE257" s="139">
        <f t="shared" si="129"/>
        <v>2.400697837491863E-6</v>
      </c>
      <c r="AF257">
        <f t="shared" si="140"/>
        <v>-0.19409416893791601</v>
      </c>
      <c r="AG257" s="165"/>
      <c r="AH257">
        <f t="shared" si="130"/>
        <v>-0.19564358748611138</v>
      </c>
      <c r="AI257">
        <f t="shared" si="131"/>
        <v>0.60668406402182962</v>
      </c>
      <c r="AJ257">
        <f t="shared" si="132"/>
        <v>-0.99861210821092672</v>
      </c>
      <c r="AK257">
        <f t="shared" si="133"/>
        <v>-0.15151709584472201</v>
      </c>
      <c r="AL257">
        <f t="shared" si="134"/>
        <v>0.36770913109562176</v>
      </c>
      <c r="AM257">
        <f t="shared" si="135"/>
        <v>0.1859545453483446</v>
      </c>
      <c r="AN257" s="139">
        <f t="shared" si="145"/>
        <v>6.8504481951732394</v>
      </c>
      <c r="AO257" s="139">
        <f t="shared" si="145"/>
        <v>6.8510267376411749</v>
      </c>
      <c r="AP257" s="139">
        <f t="shared" si="145"/>
        <v>6.849399462199524</v>
      </c>
      <c r="AQ257" s="139">
        <f t="shared" si="145"/>
        <v>6.8539808428347362</v>
      </c>
      <c r="AR257" s="139">
        <f t="shared" si="145"/>
        <v>6.8411164157395588</v>
      </c>
      <c r="AS257" s="139">
        <f t="shared" si="145"/>
        <v>6.8775148674025113</v>
      </c>
      <c r="AT257" s="139">
        <f t="shared" si="145"/>
        <v>6.7765557215913175</v>
      </c>
      <c r="AU257" s="139">
        <f t="shared" si="137"/>
        <v>7.0771318643457981</v>
      </c>
      <c r="AV257" s="139"/>
    </row>
    <row r="258" spans="1:48" ht="12.95" customHeight="1" x14ac:dyDescent="0.2">
      <c r="A258" s="19" t="s">
        <v>172</v>
      </c>
      <c r="C258" s="8">
        <v>41507.462</v>
      </c>
      <c r="E258">
        <f t="shared" si="118"/>
        <v>-439.99722715018692</v>
      </c>
      <c r="F258">
        <f t="shared" si="138"/>
        <v>-440</v>
      </c>
      <c r="G258">
        <f t="shared" si="119"/>
        <v>9.1660000034607947E-3</v>
      </c>
      <c r="I258" s="19">
        <f t="shared" ref="I258:I263" si="146">G258</f>
        <v>9.1660000034607947E-3</v>
      </c>
      <c r="P258" s="14">
        <f t="shared" si="121"/>
        <v>0.20325471186097765</v>
      </c>
      <c r="Q258" s="13">
        <f t="shared" si="122"/>
        <v>26488.962</v>
      </c>
      <c r="R258">
        <f t="shared" si="123"/>
        <v>3.7670428070510208E-2</v>
      </c>
      <c r="S258" s="5">
        <f t="shared" ref="S258:S263" si="147">S$16</f>
        <v>0.1</v>
      </c>
      <c r="T258">
        <f t="shared" si="124"/>
        <v>3.767042807051021E-3</v>
      </c>
      <c r="Z258">
        <f t="shared" si="125"/>
        <v>-440</v>
      </c>
      <c r="AA258" s="139">
        <f t="shared" si="126"/>
        <v>7.6389152328861787E-3</v>
      </c>
      <c r="AB258" s="139">
        <f t="shared" si="127"/>
        <v>0.20478179663155227</v>
      </c>
      <c r="AC258" s="139">
        <f t="shared" si="128"/>
        <v>-0.19408871185751686</v>
      </c>
      <c r="AD258" s="139">
        <f t="shared" si="139"/>
        <v>1.527084770574616E-3</v>
      </c>
      <c r="AE258" s="139">
        <f t="shared" si="129"/>
        <v>2.3319878965209276E-7</v>
      </c>
      <c r="AF258">
        <f t="shared" si="140"/>
        <v>-0.19408871185751686</v>
      </c>
      <c r="AG258" s="165"/>
      <c r="AH258">
        <f t="shared" si="130"/>
        <v>-0.19561579662809148</v>
      </c>
      <c r="AI258">
        <f t="shared" si="131"/>
        <v>0.60676215091010222</v>
      </c>
      <c r="AJ258">
        <f t="shared" si="132"/>
        <v>-0.99863910068220763</v>
      </c>
      <c r="AK258">
        <f t="shared" si="133"/>
        <v>-0.15171964233662572</v>
      </c>
      <c r="AL258">
        <f t="shared" si="134"/>
        <v>0.36822415369489403</v>
      </c>
      <c r="AM258">
        <f t="shared" si="135"/>
        <v>0.18622097391906978</v>
      </c>
      <c r="AN258" s="139">
        <f t="shared" si="145"/>
        <v>6.8512179684385099</v>
      </c>
      <c r="AO258" s="139">
        <f t="shared" si="145"/>
        <v>6.8517953095062873</v>
      </c>
      <c r="AP258" s="139">
        <f t="shared" si="145"/>
        <v>6.8501706162980174</v>
      </c>
      <c r="AQ258" s="139">
        <f t="shared" si="145"/>
        <v>6.8547469755872363</v>
      </c>
      <c r="AR258" s="139">
        <f t="shared" si="145"/>
        <v>6.8418903773693405</v>
      </c>
      <c r="AS258" s="139">
        <f t="shared" si="145"/>
        <v>6.8782849419527068</v>
      </c>
      <c r="AT258" s="139">
        <f t="shared" si="145"/>
        <v>6.7772905674680599</v>
      </c>
      <c r="AU258" s="139">
        <f t="shared" si="137"/>
        <v>7.0781746780462607</v>
      </c>
    </row>
    <row r="259" spans="1:48" ht="12.95" customHeight="1" x14ac:dyDescent="0.2">
      <c r="A259" s="19" t="s">
        <v>173</v>
      </c>
      <c r="C259" s="8">
        <v>41540.517</v>
      </c>
      <c r="E259">
        <f t="shared" si="118"/>
        <v>-429.99760347848348</v>
      </c>
      <c r="F259">
        <f t="shared" si="138"/>
        <v>-430</v>
      </c>
      <c r="G259">
        <f t="shared" si="119"/>
        <v>7.9219999970518984E-3</v>
      </c>
      <c r="I259" s="19">
        <f t="shared" si="146"/>
        <v>7.9219999970518984E-3</v>
      </c>
      <c r="P259" s="14">
        <f t="shared" si="121"/>
        <v>0.20298431094587904</v>
      </c>
      <c r="Q259" s="13">
        <f t="shared" si="122"/>
        <v>26522.017</v>
      </c>
      <c r="R259">
        <f t="shared" si="123"/>
        <v>3.804930515269693E-2</v>
      </c>
      <c r="S259" s="5">
        <f t="shared" si="147"/>
        <v>0.1</v>
      </c>
      <c r="T259">
        <f t="shared" si="124"/>
        <v>3.804930515269693E-3</v>
      </c>
      <c r="Z259">
        <f t="shared" si="125"/>
        <v>-430</v>
      </c>
      <c r="AA259" s="139">
        <f t="shared" si="126"/>
        <v>7.5092621838952767E-3</v>
      </c>
      <c r="AB259" s="139">
        <f t="shared" si="127"/>
        <v>0.20339704875903566</v>
      </c>
      <c r="AC259" s="139">
        <f t="shared" si="128"/>
        <v>-0.19506231094882714</v>
      </c>
      <c r="AD259" s="139">
        <f t="shared" si="139"/>
        <v>4.1273781315662172E-4</v>
      </c>
      <c r="AE259" s="139">
        <f t="shared" si="129"/>
        <v>1.7035250240931041E-8</v>
      </c>
      <c r="AF259">
        <f t="shared" si="140"/>
        <v>-0.19506231094882714</v>
      </c>
      <c r="AG259" s="165"/>
      <c r="AH259">
        <f t="shared" si="130"/>
        <v>-0.19547504876198377</v>
      </c>
      <c r="AI259">
        <f t="shared" si="131"/>
        <v>0.60715445469639984</v>
      </c>
      <c r="AJ259">
        <f t="shared" si="132"/>
        <v>-0.99877018865526368</v>
      </c>
      <c r="AK259">
        <f t="shared" si="133"/>
        <v>-0.15273255501928823</v>
      </c>
      <c r="AL259">
        <f t="shared" si="134"/>
        <v>0.37080126479858011</v>
      </c>
      <c r="AM259">
        <f t="shared" si="135"/>
        <v>0.18755453505809175</v>
      </c>
      <c r="AN259" s="139">
        <f t="shared" si="145"/>
        <v>6.8550683300825073</v>
      </c>
      <c r="AO259" s="139">
        <f t="shared" si="145"/>
        <v>6.8556396333310241</v>
      </c>
      <c r="AP259" s="139">
        <f t="shared" si="145"/>
        <v>6.85402796041227</v>
      </c>
      <c r="AQ259" s="139">
        <f t="shared" si="145"/>
        <v>6.8585788751359624</v>
      </c>
      <c r="AR259" s="139">
        <f t="shared" si="145"/>
        <v>6.8457623594540298</v>
      </c>
      <c r="AS259" s="139">
        <f t="shared" si="145"/>
        <v>6.882135116644136</v>
      </c>
      <c r="AT259" s="139">
        <f t="shared" si="145"/>
        <v>6.78096971153031</v>
      </c>
      <c r="AU259" s="139">
        <f t="shared" si="137"/>
        <v>7.0833887465485699</v>
      </c>
      <c r="AV259" s="139"/>
    </row>
    <row r="260" spans="1:48" ht="12.95" customHeight="1" x14ac:dyDescent="0.2">
      <c r="A260" s="19" t="s">
        <v>174</v>
      </c>
      <c r="C260" s="8">
        <v>41593.404999999999</v>
      </c>
      <c r="E260">
        <f t="shared" si="118"/>
        <v>-413.99820560375855</v>
      </c>
      <c r="F260">
        <f t="shared" si="138"/>
        <v>-414</v>
      </c>
      <c r="G260">
        <f t="shared" si="119"/>
        <v>5.931599996984005E-3</v>
      </c>
      <c r="I260" s="19">
        <f t="shared" si="146"/>
        <v>5.931599996984005E-3</v>
      </c>
      <c r="P260" s="14">
        <f t="shared" si="121"/>
        <v>0.20255473558574796</v>
      </c>
      <c r="Q260" s="13">
        <f t="shared" si="122"/>
        <v>26574.904999999999</v>
      </c>
      <c r="R260">
        <f t="shared" si="123"/>
        <v>3.8660657448757456E-2</v>
      </c>
      <c r="S260" s="5">
        <f t="shared" si="147"/>
        <v>0.1</v>
      </c>
      <c r="T260">
        <f t="shared" si="124"/>
        <v>3.8660657448757458E-3</v>
      </c>
      <c r="Z260">
        <f t="shared" si="125"/>
        <v>-414</v>
      </c>
      <c r="AA260" s="139">
        <f t="shared" si="126"/>
        <v>7.3111093884663803E-3</v>
      </c>
      <c r="AB260" s="139">
        <f t="shared" si="127"/>
        <v>0.20117522619426559</v>
      </c>
      <c r="AC260" s="139">
        <f t="shared" si="128"/>
        <v>-0.19662313558876396</v>
      </c>
      <c r="AD260" s="139">
        <f t="shared" si="139"/>
        <v>-1.3795093914823753E-3</v>
      </c>
      <c r="AE260" s="139">
        <f t="shared" si="129"/>
        <v>1.9030461611880735E-7</v>
      </c>
      <c r="AF260">
        <f t="shared" si="140"/>
        <v>-0.19662313558876396</v>
      </c>
      <c r="AG260" s="165"/>
      <c r="AH260">
        <f t="shared" si="130"/>
        <v>-0.19524362619728158</v>
      </c>
      <c r="AI260">
        <f t="shared" si="131"/>
        <v>0.60778864414863443</v>
      </c>
      <c r="AJ260">
        <f t="shared" si="132"/>
        <v>-0.99896644909286125</v>
      </c>
      <c r="AK260">
        <f t="shared" si="133"/>
        <v>-0.15435384079716441</v>
      </c>
      <c r="AL260">
        <f t="shared" si="134"/>
        <v>0.37493162393708429</v>
      </c>
      <c r="AM260">
        <f t="shared" si="135"/>
        <v>0.18969319225161468</v>
      </c>
      <c r="AN260" s="139">
        <f t="shared" si="145"/>
        <v>6.8612341292864958</v>
      </c>
      <c r="AO260" s="139">
        <f t="shared" si="145"/>
        <v>6.8617956702675826</v>
      </c>
      <c r="AP260" s="139">
        <f t="shared" si="145"/>
        <v>6.8602051975914407</v>
      </c>
      <c r="AQ260" s="139">
        <f t="shared" si="145"/>
        <v>6.8647142490773465</v>
      </c>
      <c r="AR260" s="139">
        <f t="shared" si="145"/>
        <v>6.8519650895872308</v>
      </c>
      <c r="AS260" s="139">
        <f t="shared" si="145"/>
        <v>6.8882947509092709</v>
      </c>
      <c r="AT260" s="139">
        <f t="shared" si="145"/>
        <v>6.7868734604407459</v>
      </c>
      <c r="AU260" s="139">
        <f t="shared" si="137"/>
        <v>7.0917312561522632</v>
      </c>
      <c r="AV260" s="139"/>
    </row>
    <row r="261" spans="1:48" ht="12.95" customHeight="1" x14ac:dyDescent="0.2">
      <c r="A261" s="19" t="s">
        <v>175</v>
      </c>
      <c r="C261" s="8">
        <v>41682.650999999998</v>
      </c>
      <c r="E261">
        <f t="shared" si="118"/>
        <v>-386.99997797692981</v>
      </c>
      <c r="F261">
        <f t="shared" si="138"/>
        <v>-387</v>
      </c>
      <c r="G261">
        <f t="shared" si="119"/>
        <v>7.2800001362338662E-5</v>
      </c>
      <c r="I261">
        <f t="shared" si="146"/>
        <v>7.2800001362338662E-5</v>
      </c>
      <c r="P261" s="14">
        <f t="shared" si="121"/>
        <v>0.20183838424912026</v>
      </c>
      <c r="Q261" s="13">
        <f t="shared" si="122"/>
        <v>26664.150999999998</v>
      </c>
      <c r="R261">
        <f t="shared" si="123"/>
        <v>4.0709350986839102E-2</v>
      </c>
      <c r="S261" s="5">
        <f t="shared" si="147"/>
        <v>0.1</v>
      </c>
      <c r="T261">
        <f t="shared" si="124"/>
        <v>4.0709350986839104E-3</v>
      </c>
      <c r="Z261">
        <f t="shared" si="125"/>
        <v>-387</v>
      </c>
      <c r="AA261" s="139">
        <f t="shared" si="126"/>
        <v>7.0027032519781041E-3</v>
      </c>
      <c r="AB261" s="139">
        <f t="shared" si="127"/>
        <v>0.1949084809985045</v>
      </c>
      <c r="AC261" s="139">
        <f t="shared" si="128"/>
        <v>-0.20176558424775792</v>
      </c>
      <c r="AD261" s="139">
        <f t="shared" si="139"/>
        <v>-6.9299032506157654E-3</v>
      </c>
      <c r="AE261" s="139">
        <f t="shared" si="129"/>
        <v>4.8023559062894954E-6</v>
      </c>
      <c r="AF261">
        <f t="shared" si="140"/>
        <v>-0.20176558424775792</v>
      </c>
      <c r="AG261" s="165"/>
      <c r="AH261">
        <f t="shared" si="130"/>
        <v>-0.19483568099714216</v>
      </c>
      <c r="AI261">
        <f t="shared" si="131"/>
        <v>0.60887711204528605</v>
      </c>
      <c r="AJ261">
        <f t="shared" si="132"/>
        <v>-0.99925975336742101</v>
      </c>
      <c r="AK261">
        <f t="shared" si="133"/>
        <v>-0.15709150946364742</v>
      </c>
      <c r="AL261">
        <f t="shared" si="134"/>
        <v>0.38192137969461137</v>
      </c>
      <c r="AM261">
        <f t="shared" si="135"/>
        <v>0.19331624476363488</v>
      </c>
      <c r="AN261" s="139">
        <f t="shared" ref="AN261:AT276" si="148">$AU261+$AB$7*SIN(AO261)</f>
        <v>6.8716536809379454</v>
      </c>
      <c r="AO261" s="139">
        <f t="shared" si="148"/>
        <v>6.8721984908775591</v>
      </c>
      <c r="AP261" s="139">
        <f t="shared" si="148"/>
        <v>6.8706447641692314</v>
      </c>
      <c r="AQ261" s="139">
        <f t="shared" si="148"/>
        <v>6.8750800597248833</v>
      </c>
      <c r="AR261" s="139">
        <f t="shared" si="148"/>
        <v>6.8624534090706764</v>
      </c>
      <c r="AS261" s="139">
        <f t="shared" si="148"/>
        <v>6.8986875579544016</v>
      </c>
      <c r="AT261" s="139">
        <f t="shared" si="148"/>
        <v>6.79688423589596</v>
      </c>
      <c r="AU261" s="139">
        <f t="shared" si="137"/>
        <v>7.1058092411084974</v>
      </c>
    </row>
    <row r="262" spans="1:48" ht="12.95" customHeight="1" x14ac:dyDescent="0.2">
      <c r="A262" s="19" t="s">
        <v>176</v>
      </c>
      <c r="C262" s="8">
        <v>41725.622000000003</v>
      </c>
      <c r="E262">
        <f t="shared" si="118"/>
        <v>-374.00061846106797</v>
      </c>
      <c r="F262">
        <f t="shared" si="138"/>
        <v>-374</v>
      </c>
      <c r="G262">
        <f t="shared" si="119"/>
        <v>-2.0443999965209514E-3</v>
      </c>
      <c r="I262">
        <f t="shared" si="146"/>
        <v>-2.0443999965209514E-3</v>
      </c>
      <c r="P262" s="14">
        <f t="shared" si="121"/>
        <v>0.20149730697633278</v>
      </c>
      <c r="Q262" s="13">
        <f t="shared" si="122"/>
        <v>26707.122000000003</v>
      </c>
      <c r="R262">
        <f t="shared" si="123"/>
        <v>4.1429226477423052E-2</v>
      </c>
      <c r="S262" s="5">
        <f t="shared" si="147"/>
        <v>0.1</v>
      </c>
      <c r="T262">
        <f t="shared" si="124"/>
        <v>4.1429226477423054E-3</v>
      </c>
      <c r="Z262">
        <f t="shared" si="125"/>
        <v>-374</v>
      </c>
      <c r="AA262" s="139">
        <f t="shared" si="126"/>
        <v>6.8658669160367725E-3</v>
      </c>
      <c r="AB262" s="139">
        <f t="shared" si="127"/>
        <v>0.19258704006377506</v>
      </c>
      <c r="AC262" s="139">
        <f t="shared" si="128"/>
        <v>-0.20354170697285373</v>
      </c>
      <c r="AD262" s="139">
        <f t="shared" si="139"/>
        <v>-8.9102669125577239E-3</v>
      </c>
      <c r="AE262" s="139">
        <f t="shared" si="129"/>
        <v>7.9392856453020959E-6</v>
      </c>
      <c r="AF262">
        <f t="shared" si="140"/>
        <v>-0.20354170697285373</v>
      </c>
      <c r="AG262" s="165"/>
      <c r="AH262">
        <f t="shared" si="130"/>
        <v>-0.19463144006029601</v>
      </c>
      <c r="AI262">
        <f t="shared" si="131"/>
        <v>0.60940943273424764</v>
      </c>
      <c r="AJ262">
        <f t="shared" si="132"/>
        <v>-0.99938387859566302</v>
      </c>
      <c r="AK262">
        <f t="shared" si="133"/>
        <v>-0.15841043081382197</v>
      </c>
      <c r="AL262">
        <f t="shared" si="134"/>
        <v>0.38529581335656643</v>
      </c>
      <c r="AM262">
        <f t="shared" si="135"/>
        <v>0.19506708758997102</v>
      </c>
      <c r="AN262" s="139">
        <f t="shared" si="148"/>
        <v>6.8766772086333141</v>
      </c>
      <c r="AO262" s="139">
        <f t="shared" si="148"/>
        <v>6.877213860301997</v>
      </c>
      <c r="AP262" s="139">
        <f t="shared" si="148"/>
        <v>6.8756782341990421</v>
      </c>
      <c r="AQ262" s="139">
        <f t="shared" si="148"/>
        <v>6.8800766736239263</v>
      </c>
      <c r="AR262" s="139">
        <f t="shared" si="148"/>
        <v>6.8675128956456684</v>
      </c>
      <c r="AS262" s="139">
        <f t="shared" si="148"/>
        <v>6.9036909065046013</v>
      </c>
      <c r="AT262" s="139">
        <f t="shared" si="148"/>
        <v>6.8017260256469898</v>
      </c>
      <c r="AU262" s="139">
        <f t="shared" si="137"/>
        <v>7.1125875301614983</v>
      </c>
      <c r="AV262" s="139"/>
    </row>
    <row r="263" spans="1:48" ht="12.95" customHeight="1" x14ac:dyDescent="0.2">
      <c r="A263" s="19" t="s">
        <v>178</v>
      </c>
      <c r="C263" s="8">
        <v>41758.684000000001</v>
      </c>
      <c r="E263">
        <f t="shared" si="118"/>
        <v>-363.99887718640952</v>
      </c>
      <c r="F263">
        <f t="shared" si="138"/>
        <v>-364</v>
      </c>
      <c r="G263">
        <f t="shared" si="119"/>
        <v>3.7116000021342188E-3</v>
      </c>
      <c r="I263" s="19">
        <f t="shared" si="146"/>
        <v>3.7116000021342188E-3</v>
      </c>
      <c r="P263" s="14">
        <f t="shared" si="121"/>
        <v>0.20123663504516481</v>
      </c>
      <c r="Q263" s="13">
        <f t="shared" si="122"/>
        <v>26740.184000000001</v>
      </c>
      <c r="R263">
        <f t="shared" si="123"/>
        <v>3.9016139468750467E-2</v>
      </c>
      <c r="S263" s="5">
        <f t="shared" si="147"/>
        <v>0.1</v>
      </c>
      <c r="T263">
        <f t="shared" si="124"/>
        <v>3.9016139468750471E-3</v>
      </c>
      <c r="Z263">
        <f t="shared" si="125"/>
        <v>-364</v>
      </c>
      <c r="AA263" s="139">
        <f t="shared" si="126"/>
        <v>6.765771774316337E-3</v>
      </c>
      <c r="AB263" s="139">
        <f t="shared" si="127"/>
        <v>0.1981824632729827</v>
      </c>
      <c r="AC263" s="139">
        <f t="shared" si="128"/>
        <v>-0.19752503504303059</v>
      </c>
      <c r="AD263" s="139">
        <f t="shared" si="139"/>
        <v>-3.0541717721821182E-3</v>
      </c>
      <c r="AE263" s="139">
        <f t="shared" si="129"/>
        <v>9.3279652139940607E-7</v>
      </c>
      <c r="AF263">
        <f t="shared" si="140"/>
        <v>-0.19752503504303059</v>
      </c>
      <c r="AG263" s="165"/>
      <c r="AH263">
        <f t="shared" si="130"/>
        <v>-0.19447086327084848</v>
      </c>
      <c r="AI263">
        <f t="shared" si="131"/>
        <v>0.60982258011233226</v>
      </c>
      <c r="AJ263">
        <f t="shared" si="132"/>
        <v>-0.99947174709334996</v>
      </c>
      <c r="AK263">
        <f t="shared" si="133"/>
        <v>-0.15942533311053653</v>
      </c>
      <c r="AL263">
        <f t="shared" si="134"/>
        <v>0.3878955657588013</v>
      </c>
      <c r="AM263">
        <f t="shared" si="135"/>
        <v>0.19641676858908155</v>
      </c>
      <c r="AN263" s="139">
        <f t="shared" si="148"/>
        <v>6.8805444641355784</v>
      </c>
      <c r="AO263" s="139">
        <f t="shared" si="148"/>
        <v>6.8810747997954111</v>
      </c>
      <c r="AP263" s="139">
        <f t="shared" si="148"/>
        <v>6.8795532671829589</v>
      </c>
      <c r="AQ263" s="139">
        <f t="shared" si="148"/>
        <v>6.8839227812175139</v>
      </c>
      <c r="AR263" s="139">
        <f t="shared" si="148"/>
        <v>6.8714090555947562</v>
      </c>
      <c r="AS263" s="139">
        <f t="shared" si="148"/>
        <v>6.9075394177224618</v>
      </c>
      <c r="AT263" s="139">
        <f t="shared" si="148"/>
        <v>6.8054601935564083</v>
      </c>
      <c r="AU263" s="139">
        <f t="shared" si="137"/>
        <v>7.1178015986638066</v>
      </c>
      <c r="AV263" s="139"/>
    </row>
    <row r="264" spans="1:48" ht="12.95" customHeight="1" x14ac:dyDescent="0.2">
      <c r="A264" s="19" t="s">
        <v>69</v>
      </c>
      <c r="C264" s="8">
        <v>41864.465600000003</v>
      </c>
      <c r="E264">
        <f t="shared" si="118"/>
        <v>-331.99838735459377</v>
      </c>
      <c r="F264">
        <f t="shared" si="138"/>
        <v>-332</v>
      </c>
      <c r="G264">
        <f t="shared" si="119"/>
        <v>5.3308000060496852E-3</v>
      </c>
      <c r="J264">
        <f>G264</f>
        <v>5.3308000060496852E-3</v>
      </c>
      <c r="P264" s="14">
        <f t="shared" si="121"/>
        <v>0.20041239073997494</v>
      </c>
      <c r="Q264" s="13">
        <f t="shared" si="122"/>
        <v>26845.965600000003</v>
      </c>
      <c r="R264">
        <f t="shared" si="123"/>
        <v>3.8056827043278708E-2</v>
      </c>
      <c r="S264" s="5">
        <f>S$17</f>
        <v>1</v>
      </c>
      <c r="T264">
        <f t="shared" si="124"/>
        <v>3.8056827043278708E-2</v>
      </c>
      <c r="Z264">
        <f t="shared" si="125"/>
        <v>-332</v>
      </c>
      <c r="AA264" s="139">
        <f t="shared" si="126"/>
        <v>6.475693982864128E-3</v>
      </c>
      <c r="AB264" s="139">
        <f t="shared" si="127"/>
        <v>0.1992674967631605</v>
      </c>
      <c r="AC264" s="139">
        <f t="shared" si="128"/>
        <v>-0.19508159073392525</v>
      </c>
      <c r="AD264" s="139">
        <f t="shared" si="139"/>
        <v>-1.1448939768144428E-3</v>
      </c>
      <c r="AE264" s="139">
        <f t="shared" si="129"/>
        <v>1.31078221814599E-6</v>
      </c>
      <c r="AF264">
        <f t="shared" si="140"/>
        <v>-0.19508159073392525</v>
      </c>
      <c r="AG264" s="165"/>
      <c r="AH264">
        <f t="shared" si="130"/>
        <v>-0.19393669675711081</v>
      </c>
      <c r="AI264">
        <f t="shared" si="131"/>
        <v>0.61116625241840761</v>
      </c>
      <c r="AJ264">
        <f t="shared" si="132"/>
        <v>-0.99970810764070495</v>
      </c>
      <c r="AK264">
        <f t="shared" si="133"/>
        <v>-0.16267505208008179</v>
      </c>
      <c r="AL264">
        <f t="shared" si="134"/>
        <v>0.39623870705045244</v>
      </c>
      <c r="AM264">
        <f t="shared" si="135"/>
        <v>0.20075285453609742</v>
      </c>
      <c r="AN264" s="139">
        <f t="shared" si="148"/>
        <v>6.8929374727365147</v>
      </c>
      <c r="AO264" s="139">
        <f t="shared" si="148"/>
        <v>6.8934473926042932</v>
      </c>
      <c r="AP264" s="139">
        <f t="shared" si="148"/>
        <v>6.8919718840594406</v>
      </c>
      <c r="AQ264" s="139">
        <f t="shared" si="148"/>
        <v>6.8962456102938949</v>
      </c>
      <c r="AR264" s="139">
        <f t="shared" si="148"/>
        <v>6.883901717275819</v>
      </c>
      <c r="AS264" s="139">
        <f t="shared" si="148"/>
        <v>6.9198536783410827</v>
      </c>
      <c r="AT264" s="139">
        <f t="shared" si="148"/>
        <v>6.8174667902235777</v>
      </c>
      <c r="AU264" s="139">
        <f t="shared" si="137"/>
        <v>7.134486617871195</v>
      </c>
      <c r="AV264" s="139"/>
    </row>
    <row r="265" spans="1:48" ht="12.95" customHeight="1" x14ac:dyDescent="0.2">
      <c r="A265" s="86" t="s">
        <v>337</v>
      </c>
      <c r="B265" s="87" t="str">
        <f>IF(INT(E265)=E265,"I","II")</f>
        <v>II</v>
      </c>
      <c r="C265" s="100">
        <v>41960.324999999997</v>
      </c>
      <c r="D265" s="100"/>
      <c r="E265" s="86">
        <f t="shared" si="118"/>
        <v>-302.99950895812685</v>
      </c>
      <c r="F265" s="86">
        <f t="shared" si="138"/>
        <v>-303</v>
      </c>
      <c r="G265" s="86">
        <f t="shared" si="119"/>
        <v>1.6231999979936518E-3</v>
      </c>
      <c r="H265" s="86"/>
      <c r="I265" s="86"/>
      <c r="J265" s="86">
        <f>G265</f>
        <v>1.6231999979936518E-3</v>
      </c>
      <c r="K265" s="86"/>
      <c r="L265" s="86"/>
      <c r="M265" s="86"/>
      <c r="N265" s="86"/>
      <c r="O265" s="86">
        <f ca="1">+C$11+C$12*F265</f>
        <v>-0.15098788956143028</v>
      </c>
      <c r="P265" s="88">
        <f t="shared" si="121"/>
        <v>0.19967845765095213</v>
      </c>
      <c r="Q265" s="89">
        <f t="shared" si="122"/>
        <v>26941.824999999997</v>
      </c>
      <c r="R265" s="86">
        <f t="shared" si="123"/>
        <v>3.922588508397977E-2</v>
      </c>
      <c r="S265" s="5">
        <f>S$17</f>
        <v>1</v>
      </c>
      <c r="T265">
        <f t="shared" si="124"/>
        <v>3.922588508397977E-2</v>
      </c>
      <c r="Z265">
        <f t="shared" si="125"/>
        <v>-303</v>
      </c>
      <c r="AA265" s="139">
        <f t="shared" si="126"/>
        <v>6.2526872459933713E-3</v>
      </c>
      <c r="AB265" s="139">
        <f t="shared" si="127"/>
        <v>0.19504897040295241</v>
      </c>
      <c r="AC265" s="139">
        <f t="shared" si="128"/>
        <v>-0.19805525765295848</v>
      </c>
      <c r="AD265" s="139">
        <f t="shared" si="139"/>
        <v>-4.6294872479997196E-3</v>
      </c>
      <c r="AE265" s="139">
        <f t="shared" si="129"/>
        <v>2.1432152179392017E-5</v>
      </c>
      <c r="AF265">
        <f t="shared" si="140"/>
        <v>-0.19805525765295848</v>
      </c>
      <c r="AG265" s="165"/>
      <c r="AH265">
        <f t="shared" si="130"/>
        <v>-0.19342577040495876</v>
      </c>
      <c r="AI265">
        <f t="shared" si="131"/>
        <v>0.61241265634026121</v>
      </c>
      <c r="AJ265">
        <f t="shared" si="132"/>
        <v>-0.99986273506422019</v>
      </c>
      <c r="AK265">
        <f t="shared" si="133"/>
        <v>-0.16562278485278042</v>
      </c>
      <c r="AL265">
        <f t="shared" si="134"/>
        <v>0.40383179962172983</v>
      </c>
      <c r="AM265">
        <f t="shared" si="135"/>
        <v>0.20470543964633253</v>
      </c>
      <c r="AN265" s="139">
        <f t="shared" si="148"/>
        <v>6.9041924662339991</v>
      </c>
      <c r="AO265" s="139">
        <f t="shared" si="148"/>
        <v>6.9046836681688468</v>
      </c>
      <c r="AP265" s="139">
        <f t="shared" si="148"/>
        <v>6.9032509701094176</v>
      </c>
      <c r="AQ265" s="139">
        <f t="shared" si="148"/>
        <v>6.9074338676576872</v>
      </c>
      <c r="AR265" s="139">
        <f t="shared" si="148"/>
        <v>6.8952562491976686</v>
      </c>
      <c r="AS265" s="139">
        <f t="shared" si="148"/>
        <v>6.9310127260453029</v>
      </c>
      <c r="AT265" s="139">
        <f t="shared" si="148"/>
        <v>6.8284239640823827</v>
      </c>
      <c r="AU265" s="139">
        <f t="shared" si="137"/>
        <v>7.1496074165278909</v>
      </c>
      <c r="AV265" s="139"/>
    </row>
    <row r="266" spans="1:48" ht="12.95" customHeight="1" x14ac:dyDescent="0.2">
      <c r="A266" s="19" t="s">
        <v>179</v>
      </c>
      <c r="C266" s="8">
        <v>41960.330999999998</v>
      </c>
      <c r="E266">
        <f t="shared" si="118"/>
        <v>-302.99769386987873</v>
      </c>
      <c r="F266">
        <f t="shared" si="138"/>
        <v>-303</v>
      </c>
      <c r="G266">
        <f t="shared" si="119"/>
        <v>7.6231999992160127E-3</v>
      </c>
      <c r="I266" s="19">
        <f>G266</f>
        <v>7.6231999992160127E-3</v>
      </c>
      <c r="P266" s="14">
        <f t="shared" si="121"/>
        <v>0.19967845765095213</v>
      </c>
      <c r="Q266" s="13">
        <f t="shared" si="122"/>
        <v>26941.830999999998</v>
      </c>
      <c r="R266">
        <f t="shared" si="123"/>
        <v>3.6885221991674745E-2</v>
      </c>
      <c r="S266" s="5">
        <f>S$16</f>
        <v>0.1</v>
      </c>
      <c r="T266">
        <f t="shared" si="124"/>
        <v>3.6885221991674747E-3</v>
      </c>
      <c r="Z266">
        <f t="shared" si="125"/>
        <v>-303</v>
      </c>
      <c r="AA266" s="139">
        <f t="shared" si="126"/>
        <v>6.2526872459933713E-3</v>
      </c>
      <c r="AB266" s="139">
        <f t="shared" si="127"/>
        <v>0.20104897040417477</v>
      </c>
      <c r="AC266" s="139">
        <f t="shared" si="128"/>
        <v>-0.19205525765173612</v>
      </c>
      <c r="AD266" s="139">
        <f t="shared" si="139"/>
        <v>1.3705127532226413E-3</v>
      </c>
      <c r="AE266" s="139">
        <f t="shared" si="129"/>
        <v>1.8783052067459047E-7</v>
      </c>
      <c r="AF266">
        <f t="shared" si="140"/>
        <v>-0.19205525765173612</v>
      </c>
      <c r="AG266" s="165"/>
      <c r="AH266">
        <f t="shared" si="130"/>
        <v>-0.19342577040495876</v>
      </c>
      <c r="AI266">
        <f t="shared" si="131"/>
        <v>0.61241265634026121</v>
      </c>
      <c r="AJ266">
        <f t="shared" si="132"/>
        <v>-0.99986273506422019</v>
      </c>
      <c r="AK266">
        <f t="shared" si="133"/>
        <v>-0.16562278485278042</v>
      </c>
      <c r="AL266">
        <f t="shared" si="134"/>
        <v>0.40383179962172983</v>
      </c>
      <c r="AM266">
        <f t="shared" si="135"/>
        <v>0.20470543964633253</v>
      </c>
      <c r="AN266" s="139">
        <f t="shared" si="148"/>
        <v>6.9041924662339991</v>
      </c>
      <c r="AO266" s="139">
        <f t="shared" si="148"/>
        <v>6.9046836681688468</v>
      </c>
      <c r="AP266" s="139">
        <f t="shared" si="148"/>
        <v>6.9032509701094176</v>
      </c>
      <c r="AQ266" s="139">
        <f t="shared" si="148"/>
        <v>6.9074338676576872</v>
      </c>
      <c r="AR266" s="139">
        <f t="shared" si="148"/>
        <v>6.8952562491976686</v>
      </c>
      <c r="AS266" s="139">
        <f t="shared" si="148"/>
        <v>6.9310127260453029</v>
      </c>
      <c r="AT266" s="139">
        <f t="shared" si="148"/>
        <v>6.8284239640823827</v>
      </c>
      <c r="AU266" s="139">
        <f t="shared" si="137"/>
        <v>7.1496074165278909</v>
      </c>
    </row>
    <row r="267" spans="1:48" ht="12.95" customHeight="1" x14ac:dyDescent="0.2">
      <c r="A267" s="19" t="s">
        <v>180</v>
      </c>
      <c r="C267" s="8">
        <v>42072.724999999999</v>
      </c>
      <c r="E267">
        <f t="shared" si="118"/>
        <v>-268.99685578313171</v>
      </c>
      <c r="F267">
        <f t="shared" si="138"/>
        <v>-269</v>
      </c>
      <c r="G267">
        <f t="shared" si="119"/>
        <v>1.0393600001407322E-2</v>
      </c>
      <c r="I267">
        <f>G267</f>
        <v>1.0393600001407322E-2</v>
      </c>
      <c r="P267" s="14">
        <f t="shared" si="121"/>
        <v>0.19883377186172693</v>
      </c>
      <c r="Q267" s="13">
        <f t="shared" si="122"/>
        <v>27054.224999999999</v>
      </c>
      <c r="R267">
        <f t="shared" si="123"/>
        <v>3.5509698370746794E-2</v>
      </c>
      <c r="S267" s="5">
        <f>S$16</f>
        <v>0.1</v>
      </c>
      <c r="T267">
        <f t="shared" si="124"/>
        <v>3.5509698370746797E-3</v>
      </c>
      <c r="Z267">
        <f t="shared" si="125"/>
        <v>-269</v>
      </c>
      <c r="AA267" s="139">
        <f t="shared" si="126"/>
        <v>6.039664517609511E-3</v>
      </c>
      <c r="AB267" s="139">
        <f t="shared" si="127"/>
        <v>0.20318770734552474</v>
      </c>
      <c r="AC267" s="139">
        <f t="shared" si="128"/>
        <v>-0.18844017186031961</v>
      </c>
      <c r="AD267" s="139">
        <f t="shared" si="139"/>
        <v>4.3539354837978106E-3</v>
      </c>
      <c r="AE267" s="139">
        <f t="shared" si="129"/>
        <v>1.8956754197073676E-6</v>
      </c>
      <c r="AF267">
        <f t="shared" si="140"/>
        <v>-0.18844017186031961</v>
      </c>
      <c r="AG267" s="165"/>
      <c r="AH267">
        <f t="shared" si="130"/>
        <v>-0.19279410734411742</v>
      </c>
      <c r="AI267">
        <f t="shared" si="131"/>
        <v>0.61390915781938304</v>
      </c>
      <c r="AJ267">
        <f t="shared" si="132"/>
        <v>-0.9999709147727992</v>
      </c>
      <c r="AK267">
        <f t="shared" si="133"/>
        <v>-0.16908198429124494</v>
      </c>
      <c r="AL267">
        <f t="shared" si="134"/>
        <v>0.41277395787644411</v>
      </c>
      <c r="AM267">
        <f t="shared" si="135"/>
        <v>0.20936817494927668</v>
      </c>
      <c r="AN267" s="139">
        <f t="shared" si="148"/>
        <v>6.9174175064413213</v>
      </c>
      <c r="AO267" s="139">
        <f t="shared" si="148"/>
        <v>6.9178865862066932</v>
      </c>
      <c r="AP267" s="139">
        <f t="shared" si="148"/>
        <v>6.9165052246530054</v>
      </c>
      <c r="AQ267" s="139">
        <f t="shared" si="148"/>
        <v>6.9205771375807723</v>
      </c>
      <c r="AR267" s="139">
        <f t="shared" si="148"/>
        <v>6.9086088287246445</v>
      </c>
      <c r="AS267" s="139">
        <f t="shared" si="148"/>
        <v>6.9440957442937696</v>
      </c>
      <c r="AT267" s="139">
        <f t="shared" si="148"/>
        <v>6.841363890956548</v>
      </c>
      <c r="AU267" s="139">
        <f t="shared" si="137"/>
        <v>7.167335249435741</v>
      </c>
      <c r="AV267" s="139"/>
    </row>
    <row r="268" spans="1:48" ht="12.95" customHeight="1" x14ac:dyDescent="0.2">
      <c r="A268" s="19" t="s">
        <v>181</v>
      </c>
      <c r="C268" s="8">
        <v>42145.430999999997</v>
      </c>
      <c r="E268">
        <f t="shared" si="118"/>
        <v>-247.00222142600441</v>
      </c>
      <c r="F268">
        <f t="shared" si="138"/>
        <v>-247</v>
      </c>
      <c r="G268">
        <f t="shared" si="119"/>
        <v>-7.3432000062894076E-3</v>
      </c>
      <c r="I268" s="19">
        <f>G268</f>
        <v>-7.3432000062894076E-3</v>
      </c>
      <c r="P268" s="14">
        <f t="shared" si="121"/>
        <v>0.19829629085370076</v>
      </c>
      <c r="Q268" s="13">
        <f t="shared" si="122"/>
        <v>27126.930999999997</v>
      </c>
      <c r="R268">
        <f t="shared" si="123"/>
        <v>4.2287600201155982E-2</v>
      </c>
      <c r="S268" s="5">
        <f>S$16</f>
        <v>0.1</v>
      </c>
      <c r="T268">
        <f t="shared" si="124"/>
        <v>4.2287600201155982E-3</v>
      </c>
      <c r="Z268">
        <f t="shared" si="125"/>
        <v>-247</v>
      </c>
      <c r="AA268" s="139">
        <f t="shared" si="126"/>
        <v>5.9297608617228936E-3</v>
      </c>
      <c r="AB268" s="139">
        <f t="shared" si="127"/>
        <v>0.18502332998568846</v>
      </c>
      <c r="AC268" s="139">
        <f t="shared" si="128"/>
        <v>-0.20563949085999017</v>
      </c>
      <c r="AD268" s="139">
        <f t="shared" si="139"/>
        <v>-1.3272960868012301E-2</v>
      </c>
      <c r="AE268" s="139">
        <f t="shared" si="129"/>
        <v>1.7617149020378585E-5</v>
      </c>
      <c r="AF268">
        <f t="shared" si="140"/>
        <v>-0.20563949085999017</v>
      </c>
      <c r="AG268" s="165"/>
      <c r="AH268">
        <f t="shared" si="130"/>
        <v>-0.19236652999197787</v>
      </c>
      <c r="AI268">
        <f t="shared" si="131"/>
        <v>0.61489796505955296</v>
      </c>
      <c r="AJ268">
        <f t="shared" si="132"/>
        <v>-0.99999834856020353</v>
      </c>
      <c r="AK268">
        <f t="shared" si="133"/>
        <v>-0.1713221483414496</v>
      </c>
      <c r="AL268">
        <f t="shared" si="134"/>
        <v>0.41858354926647362</v>
      </c>
      <c r="AM268">
        <f t="shared" si="135"/>
        <v>0.21240215617367592</v>
      </c>
      <c r="AN268" s="139">
        <f t="shared" si="148"/>
        <v>6.9259922233326581</v>
      </c>
      <c r="AO268" s="139">
        <f t="shared" si="148"/>
        <v>6.9264469295850759</v>
      </c>
      <c r="AP268" s="139">
        <f t="shared" si="148"/>
        <v>6.9250993474653546</v>
      </c>
      <c r="AQ268" s="139">
        <f t="shared" si="148"/>
        <v>6.9290970565374517</v>
      </c>
      <c r="AR268" s="139">
        <f t="shared" si="148"/>
        <v>6.9172721225963585</v>
      </c>
      <c r="AS268" s="139">
        <f t="shared" si="148"/>
        <v>6.9525617161756008</v>
      </c>
      <c r="AT268" s="139">
        <f t="shared" si="148"/>
        <v>6.8497912804531396</v>
      </c>
      <c r="AU268" s="139">
        <f t="shared" si="137"/>
        <v>7.1788062001408193</v>
      </c>
    </row>
    <row r="269" spans="1:48" ht="12.95" customHeight="1" x14ac:dyDescent="0.2">
      <c r="A269" s="19" t="s">
        <v>180</v>
      </c>
      <c r="C269" s="8">
        <v>42158.661</v>
      </c>
      <c r="E269">
        <f t="shared" si="118"/>
        <v>-242.99995183965842</v>
      </c>
      <c r="F269">
        <f t="shared" si="138"/>
        <v>-243</v>
      </c>
      <c r="G269">
        <f t="shared" si="119"/>
        <v>1.5919999714242294E-4</v>
      </c>
      <c r="I269">
        <f>G269</f>
        <v>1.5919999714242294E-4</v>
      </c>
      <c r="P269" s="14">
        <f t="shared" si="121"/>
        <v>0.1981993335600663</v>
      </c>
      <c r="Q269" s="13">
        <f t="shared" si="122"/>
        <v>27140.161</v>
      </c>
      <c r="R269">
        <f t="shared" si="123"/>
        <v>3.9219894501620729E-2</v>
      </c>
      <c r="S269" s="5">
        <f>S$16</f>
        <v>0.1</v>
      </c>
      <c r="T269">
        <f t="shared" si="124"/>
        <v>3.9219894501620733E-3</v>
      </c>
      <c r="Z269">
        <f t="shared" si="125"/>
        <v>-243</v>
      </c>
      <c r="AA269" s="139">
        <f t="shared" si="126"/>
        <v>5.9121411385635869E-3</v>
      </c>
      <c r="AB269" s="139">
        <f t="shared" si="127"/>
        <v>0.19244639241864514</v>
      </c>
      <c r="AC269" s="139">
        <f t="shared" si="128"/>
        <v>-0.19804013356292388</v>
      </c>
      <c r="AD269" s="139">
        <f t="shared" si="139"/>
        <v>-5.752941141421164E-3</v>
      </c>
      <c r="AE269" s="139">
        <f t="shared" si="129"/>
        <v>3.3096331776656248E-6</v>
      </c>
      <c r="AF269">
        <f t="shared" si="140"/>
        <v>-0.19804013356292388</v>
      </c>
      <c r="AG269" s="165"/>
      <c r="AH269">
        <f t="shared" si="130"/>
        <v>-0.19228719242150272</v>
      </c>
      <c r="AI269">
        <f t="shared" si="131"/>
        <v>0.61507949166433629</v>
      </c>
      <c r="AJ269">
        <f t="shared" si="132"/>
        <v>-0.99999971189993542</v>
      </c>
      <c r="AK269">
        <f t="shared" si="133"/>
        <v>-0.17172960749450594</v>
      </c>
      <c r="AL269">
        <f t="shared" si="134"/>
        <v>0.4196418536462207</v>
      </c>
      <c r="AM269">
        <f t="shared" si="135"/>
        <v>0.21295524310788053</v>
      </c>
      <c r="AN269" s="139">
        <f t="shared" si="148"/>
        <v>6.9275527476195968</v>
      </c>
      <c r="AO269" s="139">
        <f t="shared" si="148"/>
        <v>6.9280048380035533</v>
      </c>
      <c r="AP269" s="139">
        <f t="shared" si="148"/>
        <v>6.9266634392665525</v>
      </c>
      <c r="AQ269" s="139">
        <f t="shared" si="148"/>
        <v>6.9306474667460209</v>
      </c>
      <c r="AR269" s="139">
        <f t="shared" si="148"/>
        <v>6.9188492512738939</v>
      </c>
      <c r="AS269" s="139">
        <f t="shared" si="148"/>
        <v>6.9541010555344158</v>
      </c>
      <c r="AT269" s="139">
        <f t="shared" si="148"/>
        <v>6.8513281726732842</v>
      </c>
      <c r="AU269" s="139">
        <f t="shared" si="137"/>
        <v>7.1808918275417435</v>
      </c>
    </row>
    <row r="270" spans="1:48" ht="12.95" customHeight="1" x14ac:dyDescent="0.2">
      <c r="A270" s="19" t="s">
        <v>69</v>
      </c>
      <c r="C270" s="8">
        <v>42231.374900000003</v>
      </c>
      <c r="E270">
        <f t="shared" si="118"/>
        <v>-221.00292761633696</v>
      </c>
      <c r="F270">
        <f t="shared" si="138"/>
        <v>-221</v>
      </c>
      <c r="G270">
        <f t="shared" si="119"/>
        <v>-9.6775999991223216E-3</v>
      </c>
      <c r="J270">
        <f>G270</f>
        <v>-9.6775999991223216E-3</v>
      </c>
      <c r="P270" s="14">
        <f t="shared" si="121"/>
        <v>0.1976702843381134</v>
      </c>
      <c r="Q270" s="13">
        <f t="shared" si="122"/>
        <v>27212.874900000003</v>
      </c>
      <c r="R270">
        <f t="shared" si="123"/>
        <v>4.2993145139127685E-2</v>
      </c>
      <c r="S270" s="5">
        <f>S$17</f>
        <v>1</v>
      </c>
      <c r="T270">
        <f t="shared" si="124"/>
        <v>4.2993145139127685E-2</v>
      </c>
      <c r="Z270">
        <f t="shared" si="125"/>
        <v>-221</v>
      </c>
      <c r="AA270" s="139">
        <f t="shared" si="126"/>
        <v>5.8282484114529354E-3</v>
      </c>
      <c r="AB270" s="139">
        <f t="shared" si="127"/>
        <v>0.18216443592753814</v>
      </c>
      <c r="AC270" s="139">
        <f t="shared" si="128"/>
        <v>-0.20734788433723572</v>
      </c>
      <c r="AD270" s="139">
        <f t="shared" si="139"/>
        <v>-1.5505848410575257E-2</v>
      </c>
      <c r="AE270" s="139">
        <f t="shared" si="129"/>
        <v>2.4043133493173923E-4</v>
      </c>
      <c r="AF270">
        <f t="shared" si="140"/>
        <v>-0.20734788433723572</v>
      </c>
      <c r="AG270" s="165"/>
      <c r="AH270">
        <f t="shared" si="130"/>
        <v>-0.19184203592666046</v>
      </c>
      <c r="AI270">
        <f t="shared" si="131"/>
        <v>0.61608754168576918</v>
      </c>
      <c r="AJ270">
        <f t="shared" si="132"/>
        <v>-0.9999871332673318</v>
      </c>
      <c r="AK270">
        <f t="shared" si="133"/>
        <v>-0.17397149243116494</v>
      </c>
      <c r="AL270">
        <f t="shared" si="134"/>
        <v>0.42547375388939179</v>
      </c>
      <c r="AM270">
        <f t="shared" si="135"/>
        <v>0.21600533402974131</v>
      </c>
      <c r="AN270" s="139">
        <f t="shared" si="148"/>
        <v>6.936143892364651</v>
      </c>
      <c r="AO270" s="139">
        <f t="shared" si="148"/>
        <v>6.9365815924561387</v>
      </c>
      <c r="AP270" s="139">
        <f t="shared" si="148"/>
        <v>6.9352744063309526</v>
      </c>
      <c r="AQ270" s="139">
        <f t="shared" si="148"/>
        <v>6.9391821925373973</v>
      </c>
      <c r="AR270" s="139">
        <f t="shared" si="148"/>
        <v>6.9275344154799532</v>
      </c>
      <c r="AS270" s="139">
        <f t="shared" si="148"/>
        <v>6.9625679551607806</v>
      </c>
      <c r="AT270" s="139">
        <f t="shared" si="148"/>
        <v>6.8598067682610999</v>
      </c>
      <c r="AU270" s="139">
        <f t="shared" si="137"/>
        <v>7.1923627782468227</v>
      </c>
    </row>
    <row r="271" spans="1:48" ht="12.95" customHeight="1" x14ac:dyDescent="0.2">
      <c r="A271" s="86" t="s">
        <v>337</v>
      </c>
      <c r="B271" s="87" t="str">
        <f>IF(INT(E271)=E271,"I","II")</f>
        <v>II</v>
      </c>
      <c r="C271" s="100">
        <v>42396.664199999999</v>
      </c>
      <c r="D271" s="100"/>
      <c r="E271" s="86">
        <f t="shared" si="118"/>
        <v>-171.0004832974976</v>
      </c>
      <c r="F271" s="86">
        <f t="shared" si="138"/>
        <v>-171</v>
      </c>
      <c r="G271" s="86">
        <f t="shared" si="119"/>
        <v>-1.5975999995134771E-3</v>
      </c>
      <c r="H271" s="86"/>
      <c r="I271" s="86"/>
      <c r="J271" s="86">
        <f>G271</f>
        <v>-1.5975999995134771E-3</v>
      </c>
      <c r="K271" s="86"/>
      <c r="L271" s="86"/>
      <c r="M271" s="86"/>
      <c r="N271" s="86"/>
      <c r="O271" s="86">
        <f ca="1">+C$11+C$12*F271</f>
        <v>-0.13402445065627022</v>
      </c>
      <c r="P271" s="88">
        <f t="shared" si="121"/>
        <v>0.19649443333530389</v>
      </c>
      <c r="Q271" s="89">
        <f t="shared" si="122"/>
        <v>27378.164199999999</v>
      </c>
      <c r="R271" s="86">
        <f t="shared" si="123"/>
        <v>3.9240453670722396E-2</v>
      </c>
      <c r="S271" s="5">
        <f>S$17</f>
        <v>1</v>
      </c>
      <c r="T271">
        <f t="shared" si="124"/>
        <v>3.9240453670722396E-2</v>
      </c>
      <c r="Z271">
        <f t="shared" si="125"/>
        <v>-171</v>
      </c>
      <c r="AA271" s="139">
        <f t="shared" si="126"/>
        <v>5.719707004412683E-3</v>
      </c>
      <c r="AB271" s="139">
        <f t="shared" si="127"/>
        <v>0.18917712633137773</v>
      </c>
      <c r="AC271" s="139">
        <f t="shared" si="128"/>
        <v>-0.19809203333481737</v>
      </c>
      <c r="AD271" s="139">
        <f t="shared" si="139"/>
        <v>-7.3173070039261601E-3</v>
      </c>
      <c r="AE271" s="139">
        <f t="shared" si="129"/>
        <v>5.3542981789706835E-5</v>
      </c>
      <c r="AF271">
        <f t="shared" si="140"/>
        <v>-0.19809203333481737</v>
      </c>
      <c r="AG271" s="165"/>
      <c r="AH271">
        <f t="shared" si="130"/>
        <v>-0.19077472633089121</v>
      </c>
      <c r="AI271">
        <f t="shared" si="131"/>
        <v>0.61843998066452088</v>
      </c>
      <c r="AJ271">
        <f t="shared" si="132"/>
        <v>-0.99983073864889749</v>
      </c>
      <c r="AK271">
        <f t="shared" si="133"/>
        <v>-0.17907207340149858</v>
      </c>
      <c r="AL271">
        <f t="shared" si="134"/>
        <v>0.43880017811276822</v>
      </c>
      <c r="AM271">
        <f t="shared" si="135"/>
        <v>0.22298959605760571</v>
      </c>
      <c r="AN271" s="139">
        <f t="shared" si="148"/>
        <v>6.9557221676424126</v>
      </c>
      <c r="AO271" s="139">
        <f t="shared" si="148"/>
        <v>6.9561272477576068</v>
      </c>
      <c r="AP271" s="139">
        <f t="shared" si="148"/>
        <v>6.9548988529419509</v>
      </c>
      <c r="AQ271" s="139">
        <f t="shared" si="148"/>
        <v>6.9586276437785655</v>
      </c>
      <c r="AR271" s="139">
        <f t="shared" si="148"/>
        <v>6.9473427963470051</v>
      </c>
      <c r="AS271" s="139">
        <f t="shared" si="148"/>
        <v>6.9818157017187792</v>
      </c>
      <c r="AT271" s="139">
        <f t="shared" si="148"/>
        <v>6.8792396520926662</v>
      </c>
      <c r="AU271" s="139">
        <f t="shared" si="137"/>
        <v>7.2184331207583661</v>
      </c>
    </row>
    <row r="272" spans="1:48" ht="12.95" customHeight="1" x14ac:dyDescent="0.2">
      <c r="A272" s="19" t="s">
        <v>182</v>
      </c>
      <c r="C272" s="8">
        <v>42426.411999999997</v>
      </c>
      <c r="E272">
        <f t="shared" si="118"/>
        <v>-162.00133626796898</v>
      </c>
      <c r="F272">
        <f t="shared" si="138"/>
        <v>-162</v>
      </c>
      <c r="G272">
        <f t="shared" si="119"/>
        <v>-4.4172000052640215E-3</v>
      </c>
      <c r="I272" s="19">
        <f>G272</f>
        <v>-4.4172000052640215E-3</v>
      </c>
      <c r="P272" s="14">
        <f t="shared" si="121"/>
        <v>0.19628669385969755</v>
      </c>
      <c r="Q272" s="13">
        <f t="shared" si="122"/>
        <v>27407.911999999997</v>
      </c>
      <c r="R272">
        <f t="shared" si="123"/>
        <v>4.0282053012557759E-2</v>
      </c>
      <c r="S272" s="5">
        <f>S$16</f>
        <v>0.1</v>
      </c>
      <c r="T272">
        <f t="shared" si="124"/>
        <v>4.0282053012557764E-3</v>
      </c>
      <c r="Z272">
        <f t="shared" si="125"/>
        <v>-162</v>
      </c>
      <c r="AA272" s="139">
        <f t="shared" si="126"/>
        <v>5.7123155150549387E-3</v>
      </c>
      <c r="AB272" s="139">
        <f t="shared" si="127"/>
        <v>0.18615717833937859</v>
      </c>
      <c r="AC272" s="139">
        <f t="shared" si="128"/>
        <v>-0.20070389386496157</v>
      </c>
      <c r="AD272" s="139">
        <f t="shared" si="139"/>
        <v>-1.012951552031896E-2</v>
      </c>
      <c r="AE272" s="139">
        <f t="shared" si="129"/>
        <v>1.0260708467638269E-5</v>
      </c>
      <c r="AF272">
        <f t="shared" si="140"/>
        <v>-0.20070389386496157</v>
      </c>
      <c r="AG272" s="165"/>
      <c r="AH272">
        <f t="shared" si="130"/>
        <v>-0.19057437834464261</v>
      </c>
      <c r="AI272">
        <f t="shared" si="131"/>
        <v>0.61887258417896551</v>
      </c>
      <c r="AJ272">
        <f t="shared" si="132"/>
        <v>-0.99978350329558185</v>
      </c>
      <c r="AK272">
        <f t="shared" si="133"/>
        <v>-0.17999096848781937</v>
      </c>
      <c r="AL272">
        <f t="shared" si="134"/>
        <v>0.44120980124106429</v>
      </c>
      <c r="AM272">
        <f t="shared" si="135"/>
        <v>0.22425465658947388</v>
      </c>
      <c r="AN272" s="139">
        <f t="shared" si="148"/>
        <v>6.9592542181794794</v>
      </c>
      <c r="AO272" s="139">
        <f t="shared" si="148"/>
        <v>6.9596534552301943</v>
      </c>
      <c r="AP272" s="139">
        <f t="shared" si="148"/>
        <v>6.958439356856168</v>
      </c>
      <c r="AQ272" s="139">
        <f t="shared" si="148"/>
        <v>6.9621351682077588</v>
      </c>
      <c r="AR272" s="139">
        <f t="shared" si="148"/>
        <v>6.9509186010190067</v>
      </c>
      <c r="AS272" s="139">
        <f t="shared" si="148"/>
        <v>6.9852812367888601</v>
      </c>
      <c r="AT272" s="139">
        <f t="shared" si="148"/>
        <v>6.8827619243595599</v>
      </c>
      <c r="AU272" s="139">
        <f t="shared" si="137"/>
        <v>7.2231257824104445</v>
      </c>
    </row>
    <row r="273" spans="1:48" ht="12.95" customHeight="1" x14ac:dyDescent="0.2">
      <c r="A273" s="19" t="s">
        <v>183</v>
      </c>
      <c r="C273" s="8">
        <v>42429.714999999997</v>
      </c>
      <c r="E273">
        <f t="shared" si="118"/>
        <v>-161.00213018756858</v>
      </c>
      <c r="F273">
        <f t="shared" si="138"/>
        <v>-161</v>
      </c>
      <c r="G273">
        <f t="shared" si="119"/>
        <v>-7.0416000016848557E-3</v>
      </c>
      <c r="I273">
        <f>G273</f>
        <v>-7.0416000016848557E-3</v>
      </c>
      <c r="P273" s="14">
        <f t="shared" si="121"/>
        <v>0.19626368540016501</v>
      </c>
      <c r="Q273" s="13">
        <f t="shared" si="122"/>
        <v>27411.214999999997</v>
      </c>
      <c r="R273">
        <f t="shared" si="123"/>
        <v>4.1333039072327625E-2</v>
      </c>
      <c r="S273" s="5">
        <f>S$16</f>
        <v>0.1</v>
      </c>
      <c r="T273">
        <f t="shared" si="124"/>
        <v>4.1333039072327625E-3</v>
      </c>
      <c r="Z273">
        <f t="shared" si="125"/>
        <v>-161</v>
      </c>
      <c r="AA273" s="139">
        <f t="shared" si="126"/>
        <v>5.7117234350047841E-3</v>
      </c>
      <c r="AB273" s="139">
        <f t="shared" si="127"/>
        <v>0.18351036196347537</v>
      </c>
      <c r="AC273" s="139">
        <f t="shared" si="128"/>
        <v>-0.20330528540184986</v>
      </c>
      <c r="AD273" s="139">
        <f t="shared" si="139"/>
        <v>-1.275332343668964E-2</v>
      </c>
      <c r="AE273" s="139">
        <f t="shared" si="129"/>
        <v>1.6264725868081725E-5</v>
      </c>
      <c r="AF273">
        <f t="shared" si="140"/>
        <v>-0.20330528540184986</v>
      </c>
      <c r="AG273" s="165"/>
      <c r="AH273">
        <f t="shared" si="130"/>
        <v>-0.19055196196516022</v>
      </c>
      <c r="AI273">
        <f t="shared" si="131"/>
        <v>0.61892082532691273</v>
      </c>
      <c r="AJ273">
        <f t="shared" si="132"/>
        <v>-0.99977789220102287</v>
      </c>
      <c r="AK273">
        <f t="shared" si="133"/>
        <v>-0.18009308276022576</v>
      </c>
      <c r="AL273">
        <f t="shared" si="134"/>
        <v>0.44147774505857773</v>
      </c>
      <c r="AM273">
        <f t="shared" si="135"/>
        <v>0.22439537019416872</v>
      </c>
      <c r="AN273" s="139">
        <f t="shared" si="148"/>
        <v>6.9596468202975759</v>
      </c>
      <c r="AO273" s="139">
        <f t="shared" si="148"/>
        <v>6.9600454088728272</v>
      </c>
      <c r="AP273" s="139">
        <f t="shared" si="148"/>
        <v>6.9588329006049827</v>
      </c>
      <c r="AQ273" s="139">
        <f t="shared" si="148"/>
        <v>6.962525034419043</v>
      </c>
      <c r="AR273" s="139">
        <f t="shared" si="148"/>
        <v>6.9513161074239864</v>
      </c>
      <c r="AS273" s="139">
        <f t="shared" si="148"/>
        <v>6.9856663173227087</v>
      </c>
      <c r="AT273" s="139">
        <f t="shared" si="148"/>
        <v>6.8831537501394013</v>
      </c>
      <c r="AU273" s="139">
        <f t="shared" si="137"/>
        <v>7.2236471892606753</v>
      </c>
    </row>
    <row r="274" spans="1:48" ht="12.95" customHeight="1" x14ac:dyDescent="0.2">
      <c r="A274" s="19" t="s">
        <v>183</v>
      </c>
      <c r="C274" s="8">
        <v>42429.72</v>
      </c>
      <c r="E274">
        <f t="shared" si="118"/>
        <v>-161.00061761402736</v>
      </c>
      <c r="F274">
        <f t="shared" si="138"/>
        <v>-161</v>
      </c>
      <c r="G274">
        <f t="shared" si="119"/>
        <v>-2.0415999970282428E-3</v>
      </c>
      <c r="I274">
        <f>G274</f>
        <v>-2.0415999970282428E-3</v>
      </c>
      <c r="P274" s="14">
        <f t="shared" si="121"/>
        <v>0.19626368540016501</v>
      </c>
      <c r="Q274" s="13">
        <f t="shared" si="122"/>
        <v>27411.22</v>
      </c>
      <c r="R274">
        <f t="shared" si="123"/>
        <v>3.9324986216462264E-2</v>
      </c>
      <c r="S274" s="5">
        <f>S$16</f>
        <v>0.1</v>
      </c>
      <c r="T274">
        <f t="shared" si="124"/>
        <v>3.9324986216462262E-3</v>
      </c>
      <c r="Z274">
        <f t="shared" si="125"/>
        <v>-161</v>
      </c>
      <c r="AA274" s="139">
        <f t="shared" si="126"/>
        <v>5.7117234350047841E-3</v>
      </c>
      <c r="AB274" s="139">
        <f t="shared" si="127"/>
        <v>0.18851036196813198</v>
      </c>
      <c r="AC274" s="139">
        <f t="shared" si="128"/>
        <v>-0.19830528539719325</v>
      </c>
      <c r="AD274" s="139">
        <f t="shared" si="139"/>
        <v>-7.7533234320330269E-3</v>
      </c>
      <c r="AE274" s="139">
        <f t="shared" si="129"/>
        <v>6.0114024241712405E-6</v>
      </c>
      <c r="AF274">
        <f t="shared" si="140"/>
        <v>-0.19830528539719325</v>
      </c>
      <c r="AG274" s="165"/>
      <c r="AH274">
        <f t="shared" si="130"/>
        <v>-0.19055196196516022</v>
      </c>
      <c r="AI274">
        <f t="shared" si="131"/>
        <v>0.61892082532691273</v>
      </c>
      <c r="AJ274">
        <f t="shared" si="132"/>
        <v>-0.99977789220102287</v>
      </c>
      <c r="AK274">
        <f t="shared" si="133"/>
        <v>-0.18009308276022576</v>
      </c>
      <c r="AL274">
        <f t="shared" si="134"/>
        <v>0.44147774505857773</v>
      </c>
      <c r="AM274">
        <f t="shared" si="135"/>
        <v>0.22439537019416872</v>
      </c>
      <c r="AN274" s="139">
        <f t="shared" si="148"/>
        <v>6.9596468202975759</v>
      </c>
      <c r="AO274" s="139">
        <f t="shared" si="148"/>
        <v>6.9600454088728272</v>
      </c>
      <c r="AP274" s="139">
        <f t="shared" si="148"/>
        <v>6.9588329006049827</v>
      </c>
      <c r="AQ274" s="139">
        <f t="shared" si="148"/>
        <v>6.962525034419043</v>
      </c>
      <c r="AR274" s="139">
        <f t="shared" si="148"/>
        <v>6.9513161074239864</v>
      </c>
      <c r="AS274" s="139">
        <f t="shared" si="148"/>
        <v>6.9856663173227087</v>
      </c>
      <c r="AT274" s="139">
        <f t="shared" si="148"/>
        <v>6.8831537501394013</v>
      </c>
      <c r="AU274" s="139">
        <f t="shared" si="137"/>
        <v>7.2236471892606753</v>
      </c>
    </row>
    <row r="275" spans="1:48" ht="12.95" customHeight="1" x14ac:dyDescent="0.2">
      <c r="A275" s="19" t="s">
        <v>183</v>
      </c>
      <c r="C275" s="8">
        <v>42429.735999999997</v>
      </c>
      <c r="E275">
        <f t="shared" si="118"/>
        <v>-160.99577737870118</v>
      </c>
      <c r="F275">
        <f t="shared" si="138"/>
        <v>-161</v>
      </c>
      <c r="G275">
        <f t="shared" si="119"/>
        <v>1.3958399998955429E-2</v>
      </c>
      <c r="I275">
        <f>G275</f>
        <v>1.3958399998955429E-2</v>
      </c>
      <c r="P275" s="14">
        <f t="shared" si="121"/>
        <v>0.19626368540016501</v>
      </c>
      <c r="Q275" s="13">
        <f t="shared" si="122"/>
        <v>27411.235999999997</v>
      </c>
      <c r="R275">
        <f t="shared" si="123"/>
        <v>3.3235217085216477E-2</v>
      </c>
      <c r="S275" s="5">
        <f>S$16</f>
        <v>0.1</v>
      </c>
      <c r="T275">
        <f t="shared" si="124"/>
        <v>3.3235217085216479E-3</v>
      </c>
      <c r="Z275">
        <f t="shared" si="125"/>
        <v>-161</v>
      </c>
      <c r="AA275" s="139">
        <f t="shared" si="126"/>
        <v>5.7117234350047841E-3</v>
      </c>
      <c r="AB275" s="139">
        <f t="shared" si="127"/>
        <v>0.20451036196411565</v>
      </c>
      <c r="AC275" s="139">
        <f t="shared" si="128"/>
        <v>-0.18230528540120958</v>
      </c>
      <c r="AD275" s="139">
        <f t="shared" si="139"/>
        <v>8.2466765639506445E-3</v>
      </c>
      <c r="AE275" s="139">
        <f t="shared" si="129"/>
        <v>6.8007674350412809E-6</v>
      </c>
      <c r="AF275">
        <f t="shared" si="140"/>
        <v>-0.18230528540120958</v>
      </c>
      <c r="AG275" s="165"/>
      <c r="AH275">
        <f t="shared" si="130"/>
        <v>-0.19055196196516022</v>
      </c>
      <c r="AI275">
        <f t="shared" si="131"/>
        <v>0.61892082532691273</v>
      </c>
      <c r="AJ275">
        <f t="shared" si="132"/>
        <v>-0.99977789220102287</v>
      </c>
      <c r="AK275">
        <f t="shared" si="133"/>
        <v>-0.18009308276022576</v>
      </c>
      <c r="AL275">
        <f t="shared" si="134"/>
        <v>0.44147774505857773</v>
      </c>
      <c r="AM275">
        <f t="shared" si="135"/>
        <v>0.22439537019416872</v>
      </c>
      <c r="AN275" s="139">
        <f t="shared" si="148"/>
        <v>6.9596468202975759</v>
      </c>
      <c r="AO275" s="139">
        <f t="shared" si="148"/>
        <v>6.9600454088728272</v>
      </c>
      <c r="AP275" s="139">
        <f t="shared" si="148"/>
        <v>6.9588329006049827</v>
      </c>
      <c r="AQ275" s="139">
        <f t="shared" si="148"/>
        <v>6.962525034419043</v>
      </c>
      <c r="AR275" s="139">
        <f t="shared" si="148"/>
        <v>6.9513161074239864</v>
      </c>
      <c r="AS275" s="139">
        <f t="shared" si="148"/>
        <v>6.9856663173227087</v>
      </c>
      <c r="AT275" s="139">
        <f t="shared" si="148"/>
        <v>6.8831537501394013</v>
      </c>
      <c r="AU275" s="139">
        <f t="shared" si="137"/>
        <v>7.2236471892606753</v>
      </c>
      <c r="AV275" s="139"/>
    </row>
    <row r="276" spans="1:48" ht="12.95" customHeight="1" x14ac:dyDescent="0.2">
      <c r="A276" s="19" t="s">
        <v>184</v>
      </c>
      <c r="C276" s="8">
        <v>42469.343999999997</v>
      </c>
      <c r="E276">
        <f t="shared" si="118"/>
        <v>-149.013774825719</v>
      </c>
      <c r="F276">
        <f t="shared" si="138"/>
        <v>-149</v>
      </c>
      <c r="G276">
        <f t="shared" si="119"/>
        <v>-4.5534400000178721E-2</v>
      </c>
      <c r="I276" s="19">
        <f>G276</f>
        <v>-4.5534400000178721E-2</v>
      </c>
      <c r="P276" s="14">
        <f t="shared" si="121"/>
        <v>0.19598873367478445</v>
      </c>
      <c r="Q276" s="13">
        <f t="shared" si="122"/>
        <v>27450.843999999997</v>
      </c>
      <c r="R276">
        <f t="shared" si="123"/>
        <v>5.8333424100174128E-2</v>
      </c>
      <c r="S276" s="5">
        <f>S$16</f>
        <v>0.1</v>
      </c>
      <c r="T276">
        <f t="shared" si="124"/>
        <v>5.8333424100174133E-3</v>
      </c>
      <c r="Z276">
        <f t="shared" si="125"/>
        <v>-149</v>
      </c>
      <c r="AA276" s="139">
        <f t="shared" si="126"/>
        <v>5.7081965809517021E-3</v>
      </c>
      <c r="AB276" s="139">
        <f t="shared" si="127"/>
        <v>0.14474613709365403</v>
      </c>
      <c r="AC276" s="139">
        <f t="shared" si="128"/>
        <v>-0.24152313367496317</v>
      </c>
      <c r="AD276" s="139">
        <f t="shared" si="139"/>
        <v>-5.1242596581130423E-2</v>
      </c>
      <c r="AE276" s="139">
        <f t="shared" si="129"/>
        <v>2.6258037043764795E-4</v>
      </c>
      <c r="AF276">
        <f t="shared" si="140"/>
        <v>-0.24152313367496317</v>
      </c>
      <c r="AG276" s="165"/>
      <c r="AH276">
        <f t="shared" si="130"/>
        <v>-0.19028053709383275</v>
      </c>
      <c r="AI276">
        <f t="shared" si="131"/>
        <v>0.61950244364990836</v>
      </c>
      <c r="AJ276">
        <f t="shared" si="132"/>
        <v>-0.99970488125975221</v>
      </c>
      <c r="AK276">
        <f t="shared" si="133"/>
        <v>-0.18131868474928806</v>
      </c>
      <c r="AL276">
        <f t="shared" si="134"/>
        <v>0.44469633323519636</v>
      </c>
      <c r="AM276">
        <f t="shared" si="135"/>
        <v>0.22608630961044124</v>
      </c>
      <c r="AN276" s="139">
        <f t="shared" si="148"/>
        <v>6.9643604301446445</v>
      </c>
      <c r="AO276" s="139">
        <f t="shared" si="148"/>
        <v>6.9647512499826663</v>
      </c>
      <c r="AP276" s="139">
        <f t="shared" si="148"/>
        <v>6.9635578451228577</v>
      </c>
      <c r="AQ276" s="139">
        <f t="shared" si="148"/>
        <v>6.9672056500452788</v>
      </c>
      <c r="AR276" s="139">
        <f t="shared" si="148"/>
        <v>6.956089227694827</v>
      </c>
      <c r="AS276" s="139">
        <f t="shared" si="148"/>
        <v>6.9902876323903991</v>
      </c>
      <c r="AT276" s="139">
        <f t="shared" si="148"/>
        <v>6.8878628898736496</v>
      </c>
      <c r="AU276" s="139">
        <f t="shared" si="137"/>
        <v>7.2299040714634462</v>
      </c>
    </row>
    <row r="277" spans="1:48" ht="12.95" customHeight="1" x14ac:dyDescent="0.2">
      <c r="A277" s="86" t="s">
        <v>337</v>
      </c>
      <c r="B277" s="87" t="str">
        <f>IF(INT(E277)=E277,"I","II")</f>
        <v>II</v>
      </c>
      <c r="C277" s="100">
        <v>42578.476000000002</v>
      </c>
      <c r="D277" s="100"/>
      <c r="E277" s="86">
        <f t="shared" ref="E277:E340" si="149">(C277-C$7)/C$8</f>
        <v>-115.99973971634449</v>
      </c>
      <c r="F277" s="86">
        <f t="shared" si="138"/>
        <v>-116</v>
      </c>
      <c r="G277" s="86">
        <f t="shared" ref="G277:G340" si="150">C277-(C$7+C$8*F277)</f>
        <v>8.6040000314824283E-4</v>
      </c>
      <c r="H277" s="86"/>
      <c r="I277" s="86"/>
      <c r="J277" s="86">
        <f>G277</f>
        <v>8.6040000314824283E-4</v>
      </c>
      <c r="K277" s="86"/>
      <c r="L277" s="86"/>
      <c r="M277" s="86"/>
      <c r="N277" s="86"/>
      <c r="O277" s="86">
        <f ca="1">+C$11+C$12*F277</f>
        <v>-0.12695635111245351</v>
      </c>
      <c r="P277" s="88">
        <f t="shared" ref="P277:P340" si="151">+D$11+D$12*F277+D$13*F277^2</f>
        <v>0.19524356153690994</v>
      </c>
      <c r="Q277" s="89">
        <f t="shared" ref="Q277:Q340" si="152">+C277-15018.5</f>
        <v>27559.976000000002</v>
      </c>
      <c r="R277" s="86">
        <f t="shared" ref="R277:R340" si="153">+(P277-G277)^2</f>
        <v>3.7784813487860495E-2</v>
      </c>
      <c r="S277" s="5">
        <f>S$17</f>
        <v>1</v>
      </c>
      <c r="T277">
        <f t="shared" ref="T277:T340" si="154">S277*R277</f>
        <v>3.7784813487860495E-2</v>
      </c>
      <c r="Z277">
        <f t="shared" ref="Z277:Z340" si="155">F277</f>
        <v>-116</v>
      </c>
      <c r="AA277" s="139">
        <f t="shared" ref="AA277:AA340" si="156">AB$3+AB$4*Z277+AB$5*Z277^2+AH277</f>
        <v>5.7326113398040723E-3</v>
      </c>
      <c r="AB277" s="139">
        <f t="shared" ref="AB277:AB340" si="157">IF(S277&lt;&gt;0,G277-AH277, -9999)</f>
        <v>0.19037135020025411</v>
      </c>
      <c r="AC277" s="139">
        <f t="shared" ref="AC277:AC340" si="158">+G277-P277</f>
        <v>-0.1943831615337617</v>
      </c>
      <c r="AD277" s="139">
        <f t="shared" si="139"/>
        <v>-4.8722113366558295E-3</v>
      </c>
      <c r="AE277" s="139">
        <f t="shared" ref="AE277:AE340" si="159">+(G277-AA277)^2*S277</f>
        <v>2.3738443309037586E-5</v>
      </c>
      <c r="AF277">
        <f t="shared" si="140"/>
        <v>-0.1943831615337617</v>
      </c>
      <c r="AG277" s="165"/>
      <c r="AH277">
        <f t="shared" ref="AH277:AH340" si="160">$AB$6*($AB$11/AI277*AJ277+$AB$12)</f>
        <v>-0.18951095019710587</v>
      </c>
      <c r="AI277">
        <f t="shared" ref="AI277:AI340" si="161">1+$AB$7*COS(AL277)</f>
        <v>0.6211280056446189</v>
      </c>
      <c r="AJ277">
        <f t="shared" ref="AJ277:AJ340" si="162">SIN(AL277+RADIANS($AB$9))</f>
        <v>-0.99944966219133324</v>
      </c>
      <c r="AK277">
        <f t="shared" ref="AK277:AK340" si="163">$AB$7*SIN(AL277)</f>
        <v>-0.18469127678582686</v>
      </c>
      <c r="AL277">
        <f t="shared" ref="AL277:AL340" si="164">2*ATAN(AM277)</f>
        <v>0.45357888550150299</v>
      </c>
      <c r="AM277">
        <f t="shared" ref="AM277:AM340" si="165">SQRT((1+$AB$7)/(1-$AB$7))*TAN(AN277/2)</f>
        <v>0.23075932461346554</v>
      </c>
      <c r="AN277" s="139">
        <f t="shared" ref="AN277:AT292" si="166">$AU277+$AB$7*SIN(AO277)</f>
        <v>6.9773458020884807</v>
      </c>
      <c r="AO277" s="139">
        <f t="shared" si="166"/>
        <v>6.9777154048622316</v>
      </c>
      <c r="AP277" s="139">
        <f t="shared" si="166"/>
        <v>6.9765746854512614</v>
      </c>
      <c r="AQ277" s="139">
        <f t="shared" si="166"/>
        <v>6.9800988305244314</v>
      </c>
      <c r="AR277" s="139">
        <f t="shared" si="166"/>
        <v>6.9692443763548333</v>
      </c>
      <c r="AS277" s="139">
        <f t="shared" si="166"/>
        <v>7.0029999698567575</v>
      </c>
      <c r="AT277" s="139">
        <f t="shared" si="166"/>
        <v>6.9008822486704258</v>
      </c>
      <c r="AU277" s="139">
        <f t="shared" ref="AU277:AU340" si="167">RADIANS($AB$9)+$AB$18*(F277-AB$15)</f>
        <v>7.2471104975210654</v>
      </c>
    </row>
    <row r="278" spans="1:48" ht="12.95" customHeight="1" x14ac:dyDescent="0.2">
      <c r="A278" s="19" t="s">
        <v>185</v>
      </c>
      <c r="C278" s="8">
        <v>42578.483</v>
      </c>
      <c r="E278">
        <f t="shared" si="149"/>
        <v>-115.99762211338943</v>
      </c>
      <c r="F278">
        <f t="shared" ref="F278:F341" si="168">+ROUND(2*E278,0)/2</f>
        <v>-116</v>
      </c>
      <c r="G278">
        <f t="shared" si="150"/>
        <v>7.8604000009363517E-3</v>
      </c>
      <c r="I278" s="19">
        <f>G278</f>
        <v>7.8604000009363517E-3</v>
      </c>
      <c r="P278" s="14">
        <f t="shared" si="151"/>
        <v>0.19524356153690994</v>
      </c>
      <c r="Q278" s="13">
        <f t="shared" si="152"/>
        <v>27559.983</v>
      </c>
      <c r="R278">
        <f t="shared" si="153"/>
        <v>3.511244922721677E-2</v>
      </c>
      <c r="S278" s="5">
        <f>S$16</f>
        <v>0.1</v>
      </c>
      <c r="T278">
        <f t="shared" si="154"/>
        <v>3.511244922721677E-3</v>
      </c>
      <c r="Z278">
        <f t="shared" si="155"/>
        <v>-116</v>
      </c>
      <c r="AA278" s="139">
        <f t="shared" si="156"/>
        <v>5.7326113398040723E-3</v>
      </c>
      <c r="AB278" s="139">
        <f t="shared" si="157"/>
        <v>0.19737135019804222</v>
      </c>
      <c r="AC278" s="139">
        <f t="shared" si="158"/>
        <v>-0.18738316153597359</v>
      </c>
      <c r="AD278" s="139">
        <f t="shared" ref="AD278:AD341" si="169">IF(S278&lt;&gt;0,G278-AA278, -9999)</f>
        <v>2.1277886611322794E-3</v>
      </c>
      <c r="AE278" s="139">
        <f t="shared" si="159"/>
        <v>4.5274845864430984E-7</v>
      </c>
      <c r="AF278">
        <f t="shared" ref="AF278:AF341" si="170">IF(S278&lt;&gt;0,G278-P278, -9999)</f>
        <v>-0.18738316153597359</v>
      </c>
      <c r="AG278" s="165"/>
      <c r="AH278">
        <f t="shared" si="160"/>
        <v>-0.18951095019710587</v>
      </c>
      <c r="AI278">
        <f t="shared" si="161"/>
        <v>0.6211280056446189</v>
      </c>
      <c r="AJ278">
        <f t="shared" si="162"/>
        <v>-0.99944966219133324</v>
      </c>
      <c r="AK278">
        <f t="shared" si="163"/>
        <v>-0.18469127678582686</v>
      </c>
      <c r="AL278">
        <f t="shared" si="164"/>
        <v>0.45357888550150299</v>
      </c>
      <c r="AM278">
        <f t="shared" si="165"/>
        <v>0.23075932461346554</v>
      </c>
      <c r="AN278" s="139">
        <f t="shared" si="166"/>
        <v>6.9773458020884807</v>
      </c>
      <c r="AO278" s="139">
        <f t="shared" si="166"/>
        <v>6.9777154048622316</v>
      </c>
      <c r="AP278" s="139">
        <f t="shared" si="166"/>
        <v>6.9765746854512614</v>
      </c>
      <c r="AQ278" s="139">
        <f t="shared" si="166"/>
        <v>6.9800988305244314</v>
      </c>
      <c r="AR278" s="139">
        <f t="shared" si="166"/>
        <v>6.9692443763548333</v>
      </c>
      <c r="AS278" s="139">
        <f t="shared" si="166"/>
        <v>7.0029999698567575</v>
      </c>
      <c r="AT278" s="139">
        <f t="shared" si="166"/>
        <v>6.9008822486704258</v>
      </c>
      <c r="AU278" s="139">
        <f t="shared" si="167"/>
        <v>7.2471104975210654</v>
      </c>
    </row>
    <row r="279" spans="1:48" ht="12.95" customHeight="1" x14ac:dyDescent="0.2">
      <c r="A279" s="19" t="s">
        <v>69</v>
      </c>
      <c r="C279" s="8">
        <v>42594.991600000001</v>
      </c>
      <c r="E279">
        <f t="shared" si="149"/>
        <v>-111.00352780551796</v>
      </c>
      <c r="F279">
        <f t="shared" si="168"/>
        <v>-111</v>
      </c>
      <c r="G279">
        <f t="shared" si="150"/>
        <v>-1.1661600001389161E-2</v>
      </c>
      <c r="J279">
        <f>G279</f>
        <v>-1.1661600001389161E-2</v>
      </c>
      <c r="P279" s="14">
        <f t="shared" si="151"/>
        <v>0.19513205705158565</v>
      </c>
      <c r="Q279" s="13">
        <f t="shared" si="152"/>
        <v>27576.491600000001</v>
      </c>
      <c r="R279">
        <f t="shared" si="153"/>
        <v>4.276361659734336E-2</v>
      </c>
      <c r="S279" s="5">
        <f>S$17</f>
        <v>1</v>
      </c>
      <c r="T279">
        <f t="shared" si="154"/>
        <v>4.276361659734336E-2</v>
      </c>
      <c r="Z279">
        <f t="shared" si="155"/>
        <v>-111</v>
      </c>
      <c r="AA279" s="139">
        <f t="shared" si="156"/>
        <v>5.7406826205902983E-3</v>
      </c>
      <c r="AB279" s="139">
        <f t="shared" si="157"/>
        <v>0.17772977442960619</v>
      </c>
      <c r="AC279" s="139">
        <f t="shared" si="158"/>
        <v>-0.20679365705297481</v>
      </c>
      <c r="AD279" s="139">
        <f t="shared" si="169"/>
        <v>-1.7402282621979459E-2</v>
      </c>
      <c r="AE279" s="139">
        <f t="shared" si="159"/>
        <v>3.0283944045524829E-4</v>
      </c>
      <c r="AF279">
        <f t="shared" si="170"/>
        <v>-0.20679365705297481</v>
      </c>
      <c r="AG279" s="165"/>
      <c r="AH279">
        <f t="shared" si="160"/>
        <v>-0.18939137443099535</v>
      </c>
      <c r="AI279">
        <f t="shared" si="161"/>
        <v>0.62137766856271615</v>
      </c>
      <c r="AJ279">
        <f t="shared" si="162"/>
        <v>-0.99940397232124867</v>
      </c>
      <c r="AK279">
        <f t="shared" si="163"/>
        <v>-0.18520255388249504</v>
      </c>
      <c r="AL279">
        <f t="shared" si="164"/>
        <v>0.45492880193419061</v>
      </c>
      <c r="AM279">
        <f t="shared" si="165"/>
        <v>0.2314703351142354</v>
      </c>
      <c r="AN279" s="139">
        <f t="shared" si="166"/>
        <v>6.9793162529600075</v>
      </c>
      <c r="AO279" s="139">
        <f t="shared" si="166"/>
        <v>6.9796826630327562</v>
      </c>
      <c r="AP279" s="139">
        <f t="shared" si="166"/>
        <v>6.9785499373813469</v>
      </c>
      <c r="AQ279" s="139">
        <f t="shared" si="166"/>
        <v>6.9820551401132125</v>
      </c>
      <c r="AR279" s="139">
        <f t="shared" si="166"/>
        <v>6.9712413131863782</v>
      </c>
      <c r="AS279" s="139">
        <f t="shared" si="166"/>
        <v>7.0049266146572169</v>
      </c>
      <c r="AT279" s="139">
        <f t="shared" si="166"/>
        <v>6.902863790488114</v>
      </c>
      <c r="AU279" s="139">
        <f t="shared" si="167"/>
        <v>7.2497175317722196</v>
      </c>
    </row>
    <row r="280" spans="1:48" ht="12.95" customHeight="1" x14ac:dyDescent="0.2">
      <c r="A280" s="19" t="s">
        <v>186</v>
      </c>
      <c r="C280" s="8">
        <v>42740.451000000001</v>
      </c>
      <c r="E280">
        <f t="shared" si="149"/>
        <v>-66.999919894104991</v>
      </c>
      <c r="F280">
        <f t="shared" si="168"/>
        <v>-67</v>
      </c>
      <c r="G280">
        <f t="shared" si="150"/>
        <v>2.6480000087758526E-4</v>
      </c>
      <c r="I280" s="19">
        <f>G280</f>
        <v>2.6480000087758526E-4</v>
      </c>
      <c r="P280" s="14">
        <f t="shared" si="151"/>
        <v>0.19416670825448515</v>
      </c>
      <c r="Q280" s="13">
        <f t="shared" si="152"/>
        <v>27721.951000000001</v>
      </c>
      <c r="R280">
        <f t="shared" si="153"/>
        <v>3.7597950024390446E-2</v>
      </c>
      <c r="S280" s="5">
        <f>S$16</f>
        <v>0.1</v>
      </c>
      <c r="T280">
        <f t="shared" si="154"/>
        <v>3.7597950024390449E-3</v>
      </c>
      <c r="Z280">
        <f t="shared" si="155"/>
        <v>-67</v>
      </c>
      <c r="AA280" s="139">
        <f t="shared" si="156"/>
        <v>5.8614596430536514E-3</v>
      </c>
      <c r="AB280" s="139">
        <f t="shared" si="157"/>
        <v>0.18857004861230908</v>
      </c>
      <c r="AC280" s="139">
        <f t="shared" si="158"/>
        <v>-0.19390190825360756</v>
      </c>
      <c r="AD280" s="139">
        <f t="shared" si="169"/>
        <v>-5.5966596421760662E-3</v>
      </c>
      <c r="AE280" s="139">
        <f t="shared" si="159"/>
        <v>3.1322599150362336E-6</v>
      </c>
      <c r="AF280">
        <f t="shared" si="170"/>
        <v>-0.19390190825360756</v>
      </c>
      <c r="AG280" s="165"/>
      <c r="AH280">
        <f t="shared" si="160"/>
        <v>-0.1883052486114315</v>
      </c>
      <c r="AI280">
        <f t="shared" si="161"/>
        <v>0.62361336446440563</v>
      </c>
      <c r="AJ280">
        <f t="shared" si="162"/>
        <v>-0.99892118919382455</v>
      </c>
      <c r="AK280">
        <f t="shared" si="163"/>
        <v>-0.18970491932946432</v>
      </c>
      <c r="AL280">
        <f t="shared" si="164"/>
        <v>0.46685531479724862</v>
      </c>
      <c r="AM280">
        <f t="shared" si="165"/>
        <v>0.23776185284130044</v>
      </c>
      <c r="AN280" s="139">
        <f t="shared" si="166"/>
        <v>6.9966905766390468</v>
      </c>
      <c r="AO280" s="139">
        <f t="shared" si="166"/>
        <v>6.9970291978196633</v>
      </c>
      <c r="AP280" s="139">
        <f t="shared" si="166"/>
        <v>6.9959667934542775</v>
      </c>
      <c r="AQ280" s="139">
        <f t="shared" si="166"/>
        <v>6.9993033120429091</v>
      </c>
      <c r="AR280" s="139">
        <f t="shared" si="166"/>
        <v>6.9888569560651721</v>
      </c>
      <c r="AS280" s="139">
        <f t="shared" si="166"/>
        <v>7.0218882345556288</v>
      </c>
      <c r="AT280" s="139">
        <f t="shared" si="166"/>
        <v>6.9204034828066385</v>
      </c>
      <c r="AU280" s="139">
        <f t="shared" si="167"/>
        <v>7.272659433182378</v>
      </c>
      <c r="AV280" s="139"/>
    </row>
    <row r="281" spans="1:48" ht="12.95" customHeight="1" x14ac:dyDescent="0.2">
      <c r="A281" s="19" t="s">
        <v>237</v>
      </c>
      <c r="C281" s="8">
        <v>42786.714</v>
      </c>
      <c r="E281">
        <f t="shared" si="149"/>
        <v>-53.004681959632158</v>
      </c>
      <c r="F281">
        <f t="shared" si="168"/>
        <v>-53</v>
      </c>
      <c r="G281">
        <f t="shared" si="150"/>
        <v>-1.5476799999305513E-2</v>
      </c>
      <c r="I281" s="19">
        <f>G281</f>
        <v>-1.5476799999305513E-2</v>
      </c>
      <c r="P281" s="14">
        <f t="shared" si="151"/>
        <v>0.19386553661824985</v>
      </c>
      <c r="Q281" s="13">
        <f t="shared" si="152"/>
        <v>27768.214</v>
      </c>
      <c r="R281">
        <f t="shared" si="153"/>
        <v>4.3824213900497858E-2</v>
      </c>
      <c r="S281" s="5">
        <f>S$16</f>
        <v>0.1</v>
      </c>
      <c r="T281">
        <f t="shared" si="154"/>
        <v>4.3824213900497859E-3</v>
      </c>
      <c r="Z281">
        <f t="shared" si="155"/>
        <v>-53</v>
      </c>
      <c r="AA281" s="139">
        <f t="shared" si="156"/>
        <v>5.9186659158587673E-3</v>
      </c>
      <c r="AB281" s="139">
        <f t="shared" si="157"/>
        <v>0.17247007070308557</v>
      </c>
      <c r="AC281" s="139">
        <f t="shared" si="158"/>
        <v>-0.20934233661755536</v>
      </c>
      <c r="AD281" s="139">
        <f t="shared" si="169"/>
        <v>-2.139546591516428E-2</v>
      </c>
      <c r="AE281" s="139">
        <f t="shared" si="159"/>
        <v>4.5776596172695653E-5</v>
      </c>
      <c r="AF281">
        <f t="shared" si="170"/>
        <v>-0.20934233661755536</v>
      </c>
      <c r="AG281" s="165"/>
      <c r="AH281">
        <f t="shared" si="160"/>
        <v>-0.18794687070239108</v>
      </c>
      <c r="AI281">
        <f t="shared" si="161"/>
        <v>0.6243394226689456</v>
      </c>
      <c r="AJ281">
        <f t="shared" si="162"/>
        <v>-0.99873686665913952</v>
      </c>
      <c r="AK281">
        <f t="shared" si="163"/>
        <v>-0.1911386576988072</v>
      </c>
      <c r="AL281">
        <f t="shared" si="164"/>
        <v>0.47066820475368581</v>
      </c>
      <c r="AM281">
        <f t="shared" si="165"/>
        <v>0.23977698634695818</v>
      </c>
      <c r="AN281" s="139">
        <f t="shared" si="166"/>
        <v>7.0022319006375877</v>
      </c>
      <c r="AO281" s="139">
        <f t="shared" si="166"/>
        <v>7.0025618112702839</v>
      </c>
      <c r="AP281" s="139">
        <f t="shared" si="166"/>
        <v>7.0015217304626072</v>
      </c>
      <c r="AQ281" s="139">
        <f t="shared" si="166"/>
        <v>7.0048039266996982</v>
      </c>
      <c r="AR281" s="139">
        <f t="shared" si="166"/>
        <v>6.9944780469124295</v>
      </c>
      <c r="AS281" s="139">
        <f t="shared" si="166"/>
        <v>7.0272881330801056</v>
      </c>
      <c r="AT281" s="139">
        <f t="shared" si="166"/>
        <v>6.926023040499464</v>
      </c>
      <c r="AU281" s="139">
        <f t="shared" si="167"/>
        <v>7.2799591290856105</v>
      </c>
      <c r="AV281" s="139"/>
    </row>
    <row r="282" spans="1:48" ht="12.95" customHeight="1" x14ac:dyDescent="0.2">
      <c r="A282" s="19" t="s">
        <v>237</v>
      </c>
      <c r="C282" s="8">
        <v>42786.726000000002</v>
      </c>
      <c r="E282">
        <f t="shared" si="149"/>
        <v>-53.001051783135871</v>
      </c>
      <c r="F282">
        <f t="shared" si="168"/>
        <v>-53</v>
      </c>
      <c r="G282">
        <f t="shared" si="150"/>
        <v>-3.476799996860791E-3</v>
      </c>
      <c r="I282" s="19">
        <f>G282</f>
        <v>-3.476799996860791E-3</v>
      </c>
      <c r="P282" s="14">
        <f t="shared" si="151"/>
        <v>0.19386553661824985</v>
      </c>
      <c r="Q282" s="13">
        <f t="shared" si="152"/>
        <v>27768.226000000002</v>
      </c>
      <c r="R282">
        <f t="shared" si="153"/>
        <v>3.8943997820711639E-2</v>
      </c>
      <c r="S282" s="5">
        <f>S$16</f>
        <v>0.1</v>
      </c>
      <c r="T282">
        <f t="shared" si="154"/>
        <v>3.8943997820711641E-3</v>
      </c>
      <c r="Z282">
        <f t="shared" si="155"/>
        <v>-53</v>
      </c>
      <c r="AA282" s="139">
        <f t="shared" si="156"/>
        <v>5.9186659158587673E-3</v>
      </c>
      <c r="AB282" s="139">
        <f t="shared" si="157"/>
        <v>0.18447007070553029</v>
      </c>
      <c r="AC282" s="139">
        <f t="shared" si="158"/>
        <v>-0.19734233661511064</v>
      </c>
      <c r="AD282" s="139">
        <f t="shared" si="169"/>
        <v>-9.3954659127195583E-3</v>
      </c>
      <c r="AE282" s="139">
        <f t="shared" si="159"/>
        <v>8.8274779717075169E-6</v>
      </c>
      <c r="AF282">
        <f t="shared" si="170"/>
        <v>-0.19734233661511064</v>
      </c>
      <c r="AG282" s="165"/>
      <c r="AH282">
        <f t="shared" si="160"/>
        <v>-0.18794687070239108</v>
      </c>
      <c r="AI282">
        <f t="shared" si="161"/>
        <v>0.6243394226689456</v>
      </c>
      <c r="AJ282">
        <f t="shared" si="162"/>
        <v>-0.99873686665913952</v>
      </c>
      <c r="AK282">
        <f t="shared" si="163"/>
        <v>-0.1911386576988072</v>
      </c>
      <c r="AL282">
        <f t="shared" si="164"/>
        <v>0.47066820475368581</v>
      </c>
      <c r="AM282">
        <f t="shared" si="165"/>
        <v>0.23977698634695818</v>
      </c>
      <c r="AN282" s="139">
        <f t="shared" si="166"/>
        <v>7.0022319006375877</v>
      </c>
      <c r="AO282" s="139">
        <f t="shared" si="166"/>
        <v>7.0025618112702839</v>
      </c>
      <c r="AP282" s="139">
        <f t="shared" si="166"/>
        <v>7.0015217304626072</v>
      </c>
      <c r="AQ282" s="139">
        <f t="shared" si="166"/>
        <v>7.0048039266996982</v>
      </c>
      <c r="AR282" s="139">
        <f t="shared" si="166"/>
        <v>6.9944780469124295</v>
      </c>
      <c r="AS282" s="139">
        <f t="shared" si="166"/>
        <v>7.0272881330801056</v>
      </c>
      <c r="AT282" s="139">
        <f t="shared" si="166"/>
        <v>6.926023040499464</v>
      </c>
      <c r="AU282" s="139">
        <f t="shared" si="167"/>
        <v>7.2799591290856105</v>
      </c>
    </row>
    <row r="283" spans="1:48" ht="12.95" customHeight="1" x14ac:dyDescent="0.2">
      <c r="A283" s="86" t="s">
        <v>337</v>
      </c>
      <c r="B283" s="87" t="str">
        <f>IF(INT(E283)=E283,"I","II")</f>
        <v>II</v>
      </c>
      <c r="C283" s="100">
        <v>42803.256099999999</v>
      </c>
      <c r="D283" s="100"/>
      <c r="E283" s="86">
        <f t="shared" si="149"/>
        <v>-48.000453409044638</v>
      </c>
      <c r="F283" s="86">
        <f t="shared" si="168"/>
        <v>-48</v>
      </c>
      <c r="G283" s="86">
        <f t="shared" si="150"/>
        <v>-1.498800003901124E-3</v>
      </c>
      <c r="H283" s="86"/>
      <c r="I283" s="86"/>
      <c r="J283" s="86">
        <f>G283</f>
        <v>-1.498800003901124E-3</v>
      </c>
      <c r="K283" s="86"/>
      <c r="L283" s="86"/>
      <c r="M283" s="86"/>
      <c r="N283" s="86"/>
      <c r="O283" s="86">
        <f ca="1">+C$11+C$12*F283</f>
        <v>-0.11821760985828013</v>
      </c>
      <c r="P283" s="88">
        <f t="shared" si="151"/>
        <v>0.19375867551161974</v>
      </c>
      <c r="Q283" s="89">
        <f t="shared" si="152"/>
        <v>27784.756099999999</v>
      </c>
      <c r="R283" s="86">
        <f t="shared" si="153"/>
        <v>3.8125481744694226E-2</v>
      </c>
      <c r="S283" s="5">
        <f>S$17</f>
        <v>1</v>
      </c>
      <c r="T283">
        <f t="shared" si="154"/>
        <v>3.8125481744694226E-2</v>
      </c>
      <c r="Z283">
        <f t="shared" si="155"/>
        <v>-48</v>
      </c>
      <c r="AA283" s="139">
        <f t="shared" si="156"/>
        <v>5.9412983107468842E-3</v>
      </c>
      <c r="AB283" s="139">
        <f t="shared" si="157"/>
        <v>0.18631857719697173</v>
      </c>
      <c r="AC283" s="139">
        <f t="shared" si="158"/>
        <v>-0.19525747551552086</v>
      </c>
      <c r="AD283" s="139">
        <f t="shared" si="169"/>
        <v>-7.4400983146480082E-3</v>
      </c>
      <c r="AE283" s="139">
        <f t="shared" si="159"/>
        <v>5.5355062931628131E-5</v>
      </c>
      <c r="AF283">
        <f t="shared" si="170"/>
        <v>-0.19525747551552086</v>
      </c>
      <c r="AG283" s="165"/>
      <c r="AH283">
        <f t="shared" si="160"/>
        <v>-0.18781737720087285</v>
      </c>
      <c r="AI283">
        <f t="shared" si="161"/>
        <v>0.62460046560271887</v>
      </c>
      <c r="AJ283">
        <f t="shared" si="162"/>
        <v>-0.99866740718925884</v>
      </c>
      <c r="AK283">
        <f t="shared" si="163"/>
        <v>-0.19165084242420491</v>
      </c>
      <c r="AL283">
        <f t="shared" si="164"/>
        <v>0.47203210263083745</v>
      </c>
      <c r="AM283">
        <f t="shared" si="165"/>
        <v>0.24049826062948113</v>
      </c>
      <c r="AN283" s="139">
        <f t="shared" si="166"/>
        <v>7.0042125036071381</v>
      </c>
      <c r="AO283" s="139">
        <f t="shared" si="166"/>
        <v>7.004539320483631</v>
      </c>
      <c r="AP283" s="139">
        <f t="shared" si="166"/>
        <v>7.0035072014826136</v>
      </c>
      <c r="AQ283" s="139">
        <f t="shared" si="166"/>
        <v>7.0067699324812738</v>
      </c>
      <c r="AR283" s="139">
        <f t="shared" si="166"/>
        <v>6.9964874726745609</v>
      </c>
      <c r="AS283" s="139">
        <f t="shared" si="166"/>
        <v>7.0292170608405282</v>
      </c>
      <c r="AT283" s="139">
        <f t="shared" si="166"/>
        <v>6.9280345913373038</v>
      </c>
      <c r="AU283" s="139">
        <f t="shared" si="167"/>
        <v>7.2825661633367647</v>
      </c>
    </row>
    <row r="284" spans="1:48" ht="12.95" customHeight="1" x14ac:dyDescent="0.2">
      <c r="A284" s="19" t="s">
        <v>187</v>
      </c>
      <c r="C284" s="8">
        <v>42839.629000000001</v>
      </c>
      <c r="E284">
        <f t="shared" si="149"/>
        <v>-36.997116187791633</v>
      </c>
      <c r="F284">
        <f t="shared" si="168"/>
        <v>-37</v>
      </c>
      <c r="G284">
        <f t="shared" si="150"/>
        <v>9.532800002489239E-3</v>
      </c>
      <c r="I284" s="19">
        <f>G284</f>
        <v>9.532800002489239E-3</v>
      </c>
      <c r="P284" s="14">
        <f t="shared" si="151"/>
        <v>0.19352487827489084</v>
      </c>
      <c r="Q284" s="13">
        <f t="shared" si="152"/>
        <v>27821.129000000001</v>
      </c>
      <c r="R284">
        <f t="shared" si="153"/>
        <v>3.3853084866997556E-2</v>
      </c>
      <c r="S284" s="5">
        <f>S$16</f>
        <v>0.1</v>
      </c>
      <c r="T284">
        <f t="shared" si="154"/>
        <v>3.3853084866997557E-3</v>
      </c>
      <c r="Z284">
        <f t="shared" si="155"/>
        <v>-37</v>
      </c>
      <c r="AA284" s="139">
        <f t="shared" si="156"/>
        <v>5.9951725095220842E-3</v>
      </c>
      <c r="AB284" s="139">
        <f t="shared" si="157"/>
        <v>0.197062505767858</v>
      </c>
      <c r="AC284" s="139">
        <f t="shared" si="158"/>
        <v>-0.1839920782724016</v>
      </c>
      <c r="AD284" s="139">
        <f t="shared" si="169"/>
        <v>3.5376274929671547E-3</v>
      </c>
      <c r="AE284" s="139">
        <f t="shared" si="159"/>
        <v>1.2514808278997078E-6</v>
      </c>
      <c r="AF284">
        <f t="shared" si="170"/>
        <v>-0.1839920782724016</v>
      </c>
      <c r="AG284" s="165"/>
      <c r="AH284">
        <f t="shared" si="160"/>
        <v>-0.18752970576536876</v>
      </c>
      <c r="AI284">
        <f t="shared" si="161"/>
        <v>0.62517799188052448</v>
      </c>
      <c r="AJ284">
        <f t="shared" si="162"/>
        <v>-0.99850783794356113</v>
      </c>
      <c r="AK284">
        <f t="shared" si="163"/>
        <v>-0.19277789825829794</v>
      </c>
      <c r="AL284">
        <f t="shared" si="164"/>
        <v>0.47503669506744012</v>
      </c>
      <c r="AM284">
        <f t="shared" si="165"/>
        <v>0.24208802435676929</v>
      </c>
      <c r="AN284" s="139">
        <f t="shared" si="166"/>
        <v>7.0085727378781213</v>
      </c>
      <c r="AO284" s="139">
        <f t="shared" si="166"/>
        <v>7.0088927817812054</v>
      </c>
      <c r="AP284" s="139">
        <f t="shared" si="166"/>
        <v>7.0078781543570052</v>
      </c>
      <c r="AQ284" s="139">
        <f t="shared" si="166"/>
        <v>7.0110979527747181</v>
      </c>
      <c r="AR284" s="139">
        <f t="shared" si="166"/>
        <v>7.0009117240691179</v>
      </c>
      <c r="AS284" s="139">
        <f t="shared" si="166"/>
        <v>7.0334614647618574</v>
      </c>
      <c r="AT284" s="139">
        <f t="shared" si="166"/>
        <v>6.9324684907091978</v>
      </c>
      <c r="AU284" s="139">
        <f t="shared" si="167"/>
        <v>7.2883016386893047</v>
      </c>
    </row>
    <row r="285" spans="1:48" ht="12.95" customHeight="1" x14ac:dyDescent="0.2">
      <c r="A285" s="19" t="s">
        <v>187</v>
      </c>
      <c r="C285" s="8">
        <v>42859.453999999998</v>
      </c>
      <c r="E285">
        <f t="shared" si="149"/>
        <v>-30.999762102434239</v>
      </c>
      <c r="F285">
        <f t="shared" si="168"/>
        <v>-31</v>
      </c>
      <c r="G285">
        <f t="shared" si="150"/>
        <v>7.8639999992446974E-4</v>
      </c>
      <c r="I285" s="19">
        <f>G285</f>
        <v>7.8639999992446974E-4</v>
      </c>
      <c r="P285" s="14">
        <f t="shared" si="151"/>
        <v>0.19339810429452428</v>
      </c>
      <c r="Q285" s="13">
        <f t="shared" si="152"/>
        <v>27840.953999999998</v>
      </c>
      <c r="R285">
        <f t="shared" si="153"/>
        <v>3.709926863127036E-2</v>
      </c>
      <c r="S285" s="5">
        <f>S$16</f>
        <v>0.1</v>
      </c>
      <c r="T285">
        <f t="shared" si="154"/>
        <v>3.7099268631270361E-3</v>
      </c>
      <c r="Z285">
        <f t="shared" si="155"/>
        <v>-31</v>
      </c>
      <c r="AA285" s="139">
        <f t="shared" si="156"/>
        <v>6.026926473073374E-3</v>
      </c>
      <c r="AB285" s="139">
        <f t="shared" si="157"/>
        <v>0.18815757782137538</v>
      </c>
      <c r="AC285" s="139">
        <f t="shared" si="158"/>
        <v>-0.19261170429459981</v>
      </c>
      <c r="AD285" s="139">
        <f t="shared" si="169"/>
        <v>-5.2405264731489043E-3</v>
      </c>
      <c r="AE285" s="139">
        <f t="shared" si="159"/>
        <v>2.7463117715774494E-6</v>
      </c>
      <c r="AF285">
        <f t="shared" si="170"/>
        <v>-0.19261170429459981</v>
      </c>
      <c r="AG285" s="165"/>
      <c r="AH285">
        <f t="shared" si="160"/>
        <v>-0.18737117782145091</v>
      </c>
      <c r="AI285">
        <f t="shared" si="161"/>
        <v>0.62549488556781219</v>
      </c>
      <c r="AJ285">
        <f t="shared" si="162"/>
        <v>-0.99841686904965155</v>
      </c>
      <c r="AK285">
        <f t="shared" si="163"/>
        <v>-0.19339279999973336</v>
      </c>
      <c r="AL285">
        <f t="shared" si="164"/>
        <v>0.47667790512084929</v>
      </c>
      <c r="AM285">
        <f t="shared" si="165"/>
        <v>0.24295689506721171</v>
      </c>
      <c r="AN285" s="139">
        <f t="shared" si="166"/>
        <v>7.0109527412177846</v>
      </c>
      <c r="AO285" s="139">
        <f t="shared" si="166"/>
        <v>7.0112691106936085</v>
      </c>
      <c r="AP285" s="139">
        <f t="shared" si="166"/>
        <v>7.0102640082160601</v>
      </c>
      <c r="AQ285" s="139">
        <f t="shared" si="166"/>
        <v>7.013460330005544</v>
      </c>
      <c r="AR285" s="139">
        <f t="shared" si="166"/>
        <v>7.0033269920496402</v>
      </c>
      <c r="AS285" s="139">
        <f t="shared" si="166"/>
        <v>7.0357770515714595</v>
      </c>
      <c r="AT285" s="139">
        <f t="shared" si="166"/>
        <v>6.9348919122128763</v>
      </c>
      <c r="AU285" s="139">
        <f t="shared" si="167"/>
        <v>7.2914300797906897</v>
      </c>
    </row>
    <row r="286" spans="1:48" ht="12.95" customHeight="1" x14ac:dyDescent="0.2">
      <c r="A286" s="86" t="s">
        <v>337</v>
      </c>
      <c r="B286" s="87" t="str">
        <f>IF(INT(E286)=E286,"I","II")</f>
        <v>II</v>
      </c>
      <c r="C286" s="100">
        <v>42859.455999999998</v>
      </c>
      <c r="D286" s="100"/>
      <c r="E286" s="86">
        <f t="shared" si="149"/>
        <v>-30.999157073018193</v>
      </c>
      <c r="F286" s="86">
        <f t="shared" si="168"/>
        <v>-31</v>
      </c>
      <c r="G286" s="86">
        <f t="shared" si="150"/>
        <v>2.7864000003319234E-3</v>
      </c>
      <c r="H286" s="86"/>
      <c r="I286" s="86"/>
      <c r="J286" s="86">
        <f>G286</f>
        <v>2.7864000003319234E-3</v>
      </c>
      <c r="K286" s="86"/>
      <c r="L286" s="86"/>
      <c r="M286" s="86"/>
      <c r="N286" s="86"/>
      <c r="O286" s="86">
        <f ca="1">+C$11+C$12*F286</f>
        <v>-0.11603292454473678</v>
      </c>
      <c r="P286" s="88">
        <f t="shared" si="151"/>
        <v>0.19339810429452428</v>
      </c>
      <c r="Q286" s="89">
        <f t="shared" si="152"/>
        <v>27840.955999999998</v>
      </c>
      <c r="R286" s="86">
        <f t="shared" si="153"/>
        <v>3.6332821813936628E-2</v>
      </c>
      <c r="S286" s="5">
        <f>S$17</f>
        <v>1</v>
      </c>
      <c r="T286">
        <f t="shared" si="154"/>
        <v>3.6332821813936628E-2</v>
      </c>
      <c r="Z286">
        <f t="shared" si="155"/>
        <v>-31</v>
      </c>
      <c r="AA286" s="139">
        <f t="shared" si="156"/>
        <v>6.026926473073374E-3</v>
      </c>
      <c r="AB286" s="139">
        <f t="shared" si="157"/>
        <v>0.19015757782178283</v>
      </c>
      <c r="AC286" s="139">
        <f t="shared" si="158"/>
        <v>-0.19061170429419236</v>
      </c>
      <c r="AD286" s="139">
        <f t="shared" si="169"/>
        <v>-3.2405264727414507E-3</v>
      </c>
      <c r="AE286" s="139">
        <f t="shared" si="159"/>
        <v>1.0501011820538148E-5</v>
      </c>
      <c r="AF286">
        <f t="shared" si="170"/>
        <v>-0.19061170429419236</v>
      </c>
      <c r="AG286" s="165"/>
      <c r="AH286">
        <f t="shared" si="160"/>
        <v>-0.18737117782145091</v>
      </c>
      <c r="AI286">
        <f t="shared" si="161"/>
        <v>0.62549488556781219</v>
      </c>
      <c r="AJ286">
        <f t="shared" si="162"/>
        <v>-0.99841686904965155</v>
      </c>
      <c r="AK286">
        <f t="shared" si="163"/>
        <v>-0.19339279999973336</v>
      </c>
      <c r="AL286">
        <f t="shared" si="164"/>
        <v>0.47667790512084929</v>
      </c>
      <c r="AM286">
        <f t="shared" si="165"/>
        <v>0.24295689506721171</v>
      </c>
      <c r="AN286" s="139">
        <f t="shared" si="166"/>
        <v>7.0109527412177846</v>
      </c>
      <c r="AO286" s="139">
        <f t="shared" si="166"/>
        <v>7.0112691106936085</v>
      </c>
      <c r="AP286" s="139">
        <f t="shared" si="166"/>
        <v>7.0102640082160601</v>
      </c>
      <c r="AQ286" s="139">
        <f t="shared" si="166"/>
        <v>7.013460330005544</v>
      </c>
      <c r="AR286" s="139">
        <f t="shared" si="166"/>
        <v>7.0033269920496402</v>
      </c>
      <c r="AS286" s="139">
        <f t="shared" si="166"/>
        <v>7.0357770515714595</v>
      </c>
      <c r="AT286" s="139">
        <f t="shared" si="166"/>
        <v>6.9348919122128763</v>
      </c>
      <c r="AU286" s="139">
        <f t="shared" si="167"/>
        <v>7.2914300797906897</v>
      </c>
      <c r="AV286" s="139"/>
    </row>
    <row r="287" spans="1:48" ht="12.95" customHeight="1" x14ac:dyDescent="0.2">
      <c r="A287" s="19" t="s">
        <v>187</v>
      </c>
      <c r="C287" s="8">
        <v>42869.370999999999</v>
      </c>
      <c r="E287">
        <f t="shared" si="149"/>
        <v>-27.999723743568882</v>
      </c>
      <c r="F287">
        <f t="shared" si="168"/>
        <v>-28</v>
      </c>
      <c r="G287">
        <f t="shared" si="150"/>
        <v>9.1319999773986638E-4</v>
      </c>
      <c r="I287" s="19">
        <f>G287</f>
        <v>9.1319999773986638E-4</v>
      </c>
      <c r="P287" s="14">
        <f t="shared" si="151"/>
        <v>0.19333491630628499</v>
      </c>
      <c r="Q287" s="13">
        <f t="shared" si="152"/>
        <v>27850.870999999999</v>
      </c>
      <c r="R287">
        <f t="shared" si="153"/>
        <v>3.7026116907126219E-2</v>
      </c>
      <c r="S287" s="5">
        <f>S$16</f>
        <v>0.1</v>
      </c>
      <c r="T287">
        <f t="shared" si="154"/>
        <v>3.7026116907126223E-3</v>
      </c>
      <c r="Z287">
        <f t="shared" si="155"/>
        <v>-28</v>
      </c>
      <c r="AA287" s="139">
        <f t="shared" si="156"/>
        <v>6.0434307206028992E-3</v>
      </c>
      <c r="AB287" s="139">
        <f t="shared" si="157"/>
        <v>0.18820468558342196</v>
      </c>
      <c r="AC287" s="139">
        <f t="shared" si="158"/>
        <v>-0.19242171630854513</v>
      </c>
      <c r="AD287" s="139">
        <f t="shared" si="169"/>
        <v>-5.1302307228630328E-3</v>
      </c>
      <c r="AE287" s="139">
        <f t="shared" si="159"/>
        <v>2.631926726980776E-6</v>
      </c>
      <c r="AF287">
        <f t="shared" si="170"/>
        <v>-0.19242171630854513</v>
      </c>
      <c r="AG287" s="165"/>
      <c r="AH287">
        <f t="shared" si="160"/>
        <v>-0.18729148558568209</v>
      </c>
      <c r="AI287">
        <f t="shared" si="161"/>
        <v>0.62565383142803588</v>
      </c>
      <c r="AJ287">
        <f t="shared" si="162"/>
        <v>-0.99837034054351714</v>
      </c>
      <c r="AK287">
        <f t="shared" si="163"/>
        <v>-0.19370028885650517</v>
      </c>
      <c r="AL287">
        <f t="shared" si="164"/>
        <v>0.47749913317098219</v>
      </c>
      <c r="AM287">
        <f t="shared" si="165"/>
        <v>0.24339179024889621</v>
      </c>
      <c r="AN287" s="139">
        <f t="shared" si="166"/>
        <v>7.0121431932993099</v>
      </c>
      <c r="AO287" s="139">
        <f t="shared" si="166"/>
        <v>7.0124577309839706</v>
      </c>
      <c r="AP287" s="139">
        <f t="shared" si="166"/>
        <v>7.0114573863437544</v>
      </c>
      <c r="AQ287" s="139">
        <f t="shared" si="166"/>
        <v>7.0146419552834303</v>
      </c>
      <c r="AR287" s="139">
        <f t="shared" si="166"/>
        <v>7.0045351667485276</v>
      </c>
      <c r="AS287" s="139">
        <f t="shared" si="166"/>
        <v>7.0369349697626769</v>
      </c>
      <c r="AT287" s="139">
        <f t="shared" si="166"/>
        <v>6.936104931092582</v>
      </c>
      <c r="AU287" s="139">
        <f t="shared" si="167"/>
        <v>7.2929943003413822</v>
      </c>
      <c r="AV287" s="139"/>
    </row>
    <row r="288" spans="1:48" ht="12.95" customHeight="1" x14ac:dyDescent="0.2">
      <c r="A288" s="19" t="s">
        <v>68</v>
      </c>
      <c r="C288" s="8">
        <v>42961.92757</v>
      </c>
      <c r="E288">
        <f t="shared" si="149"/>
        <v>0</v>
      </c>
      <c r="F288">
        <f t="shared" si="168"/>
        <v>0</v>
      </c>
      <c r="G288">
        <f t="shared" si="150"/>
        <v>0</v>
      </c>
      <c r="J288">
        <f>G288</f>
        <v>0</v>
      </c>
      <c r="P288" s="14">
        <f t="shared" si="151"/>
        <v>0.19275155929336396</v>
      </c>
      <c r="Q288" s="13">
        <f t="shared" si="152"/>
        <v>27943.42757</v>
      </c>
      <c r="R288">
        <f t="shared" si="153"/>
        <v>3.7153163610023202E-2</v>
      </c>
      <c r="S288" s="5">
        <f>S$17</f>
        <v>1</v>
      </c>
      <c r="T288">
        <f t="shared" si="154"/>
        <v>3.7153163610023202E-2</v>
      </c>
      <c r="Z288">
        <f t="shared" si="155"/>
        <v>0</v>
      </c>
      <c r="AA288" s="139">
        <f t="shared" si="156"/>
        <v>6.2176616161837839E-3</v>
      </c>
      <c r="AB288" s="139">
        <f t="shared" si="157"/>
        <v>0.18653389767718018</v>
      </c>
      <c r="AC288" s="139">
        <f t="shared" si="158"/>
        <v>-0.19275155929336396</v>
      </c>
      <c r="AD288" s="139">
        <f t="shared" si="169"/>
        <v>-6.2176616161837839E-3</v>
      </c>
      <c r="AE288" s="139">
        <f t="shared" si="159"/>
        <v>3.8659315973365145E-5</v>
      </c>
      <c r="AF288">
        <f t="shared" si="170"/>
        <v>-0.19275155929336396</v>
      </c>
      <c r="AG288" s="165"/>
      <c r="AH288">
        <f t="shared" si="160"/>
        <v>-0.18653389767718018</v>
      </c>
      <c r="AI288">
        <f t="shared" si="161"/>
        <v>0.62715346121562354</v>
      </c>
      <c r="AJ288">
        <f t="shared" si="162"/>
        <v>-0.99790230108662803</v>
      </c>
      <c r="AK288">
        <f t="shared" si="163"/>
        <v>-0.196571397573791</v>
      </c>
      <c r="AL288">
        <f t="shared" si="164"/>
        <v>0.48518415086048966</v>
      </c>
      <c r="AM288">
        <f t="shared" si="165"/>
        <v>0.24746575780863575</v>
      </c>
      <c r="AN288" s="139">
        <f t="shared" si="166"/>
        <v>7.0232686831734394</v>
      </c>
      <c r="AO288" s="139">
        <f t="shared" si="166"/>
        <v>7.0235663070654519</v>
      </c>
      <c r="AP288" s="139">
        <f t="shared" si="166"/>
        <v>7.0226101950550675</v>
      </c>
      <c r="AQ288" s="139">
        <f t="shared" si="166"/>
        <v>7.0256846652879039</v>
      </c>
      <c r="AR288" s="139">
        <f t="shared" si="166"/>
        <v>7.0158288895745891</v>
      </c>
      <c r="AS288" s="139">
        <f t="shared" si="166"/>
        <v>7.0477464420286715</v>
      </c>
      <c r="AT288" s="139">
        <f t="shared" si="166"/>
        <v>6.9474686641037859</v>
      </c>
      <c r="AU288" s="139">
        <f t="shared" si="167"/>
        <v>7.3075936921478473</v>
      </c>
    </row>
    <row r="289" spans="1:48" ht="12.95" customHeight="1" x14ac:dyDescent="0.2">
      <c r="A289" s="19" t="s">
        <v>69</v>
      </c>
      <c r="C289" s="8">
        <v>42961.927600000003</v>
      </c>
      <c r="E289">
        <f t="shared" si="149"/>
        <v>9.0754421101547589E-6</v>
      </c>
      <c r="F289">
        <f t="shared" si="168"/>
        <v>0</v>
      </c>
      <c r="G289">
        <f t="shared" si="150"/>
        <v>3.0000002880115062E-5</v>
      </c>
      <c r="J289">
        <f>G289</f>
        <v>3.0000002880115062E-5</v>
      </c>
      <c r="P289" s="14">
        <f t="shared" si="151"/>
        <v>0.19275155929336396</v>
      </c>
      <c r="Q289" s="13">
        <f t="shared" si="152"/>
        <v>27943.427600000003</v>
      </c>
      <c r="R289">
        <f t="shared" si="153"/>
        <v>3.7141599415355483E-2</v>
      </c>
      <c r="S289" s="5">
        <f>S$17</f>
        <v>1</v>
      </c>
      <c r="T289">
        <f t="shared" si="154"/>
        <v>3.7141599415355483E-2</v>
      </c>
      <c r="Z289">
        <f t="shared" si="155"/>
        <v>0</v>
      </c>
      <c r="AA289" s="139">
        <f t="shared" si="156"/>
        <v>6.2176616161837839E-3</v>
      </c>
      <c r="AB289" s="139">
        <f t="shared" si="157"/>
        <v>0.18656389768006029</v>
      </c>
      <c r="AC289" s="139">
        <f t="shared" si="158"/>
        <v>-0.19272155929048385</v>
      </c>
      <c r="AD289" s="139">
        <f t="shared" si="169"/>
        <v>-6.1876616133036688E-3</v>
      </c>
      <c r="AE289" s="139">
        <f t="shared" si="159"/>
        <v>3.8287156240751763E-5</v>
      </c>
      <c r="AF289">
        <f t="shared" si="170"/>
        <v>-0.19272155929048385</v>
      </c>
      <c r="AG289" s="165"/>
      <c r="AH289">
        <f t="shared" si="160"/>
        <v>-0.18653389767718018</v>
      </c>
      <c r="AI289">
        <f t="shared" si="161"/>
        <v>0.62715346121562354</v>
      </c>
      <c r="AJ289">
        <f t="shared" si="162"/>
        <v>-0.99790230108662803</v>
      </c>
      <c r="AK289">
        <f t="shared" si="163"/>
        <v>-0.196571397573791</v>
      </c>
      <c r="AL289">
        <f t="shared" si="164"/>
        <v>0.48518415086048966</v>
      </c>
      <c r="AM289">
        <f t="shared" si="165"/>
        <v>0.24746575780863575</v>
      </c>
      <c r="AN289" s="139">
        <f t="shared" si="166"/>
        <v>7.0232686831734394</v>
      </c>
      <c r="AO289" s="139">
        <f t="shared" si="166"/>
        <v>7.0235663070654519</v>
      </c>
      <c r="AP289" s="139">
        <f t="shared" si="166"/>
        <v>7.0226101950550675</v>
      </c>
      <c r="AQ289" s="139">
        <f t="shared" si="166"/>
        <v>7.0256846652879039</v>
      </c>
      <c r="AR289" s="139">
        <f t="shared" si="166"/>
        <v>7.0158288895745891</v>
      </c>
      <c r="AS289" s="139">
        <f t="shared" si="166"/>
        <v>7.0477464420286715</v>
      </c>
      <c r="AT289" s="139">
        <f t="shared" si="166"/>
        <v>6.9474686641037859</v>
      </c>
      <c r="AU289" s="139">
        <f t="shared" si="167"/>
        <v>7.3075936921478473</v>
      </c>
    </row>
    <row r="290" spans="1:48" ht="12.95" customHeight="1" x14ac:dyDescent="0.2">
      <c r="A290" s="19" t="s">
        <v>237</v>
      </c>
      <c r="C290" s="8">
        <v>43024.724000000002</v>
      </c>
      <c r="E290">
        <f t="shared" si="149"/>
        <v>18.996843682543652</v>
      </c>
      <c r="F290">
        <f t="shared" si="168"/>
        <v>19</v>
      </c>
      <c r="G290">
        <f t="shared" si="150"/>
        <v>-1.0433600000396837E-2</v>
      </c>
      <c r="I290" s="19">
        <f t="shared" ref="I290:I295" si="171">G290</f>
        <v>-1.0433600000396837E-2</v>
      </c>
      <c r="P290" s="14">
        <f t="shared" si="151"/>
        <v>0.19236229169677688</v>
      </c>
      <c r="Q290" s="13">
        <f t="shared" si="152"/>
        <v>28006.224000000002</v>
      </c>
      <c r="R290">
        <f t="shared" si="153"/>
        <v>4.112617368925181E-2</v>
      </c>
      <c r="S290" s="5">
        <f t="shared" ref="S290:S295" si="172">S$16</f>
        <v>0.1</v>
      </c>
      <c r="T290">
        <f t="shared" si="154"/>
        <v>4.112617368925181E-3</v>
      </c>
      <c r="Z290">
        <f t="shared" si="155"/>
        <v>19</v>
      </c>
      <c r="AA290" s="139">
        <f t="shared" si="156"/>
        <v>6.356698581044512E-3</v>
      </c>
      <c r="AB290" s="139">
        <f t="shared" si="157"/>
        <v>0.17557199311533553</v>
      </c>
      <c r="AC290" s="139">
        <f t="shared" si="158"/>
        <v>-0.20279589169717371</v>
      </c>
      <c r="AD290" s="139">
        <f t="shared" si="169"/>
        <v>-1.6790298581441349E-2</v>
      </c>
      <c r="AE290" s="139">
        <f t="shared" si="159"/>
        <v>2.8191412645395137E-5</v>
      </c>
      <c r="AF290">
        <f t="shared" si="170"/>
        <v>-0.20279589169717371</v>
      </c>
      <c r="AG290" s="165"/>
      <c r="AH290">
        <f t="shared" si="160"/>
        <v>-0.18600559311573236</v>
      </c>
      <c r="AI290">
        <f t="shared" si="161"/>
        <v>0.62818779739994246</v>
      </c>
      <c r="AJ290">
        <f t="shared" si="162"/>
        <v>-0.99754966215190433</v>
      </c>
      <c r="AK290">
        <f t="shared" si="163"/>
        <v>-0.1985208851111053</v>
      </c>
      <c r="AL290">
        <f t="shared" si="164"/>
        <v>0.49042006088273998</v>
      </c>
      <c r="AM290">
        <f t="shared" si="165"/>
        <v>0.25024584199599975</v>
      </c>
      <c r="AN290" s="139">
        <f t="shared" si="166"/>
        <v>7.0308333206606033</v>
      </c>
      <c r="AO290" s="139">
        <f t="shared" si="166"/>
        <v>7.0311196670602083</v>
      </c>
      <c r="AP290" s="139">
        <f t="shared" si="166"/>
        <v>7.0301933573331938</v>
      </c>
      <c r="AQ290" s="139">
        <f t="shared" si="166"/>
        <v>7.0331927861585797</v>
      </c>
      <c r="AR290" s="139">
        <f t="shared" si="166"/>
        <v>7.0235104741761223</v>
      </c>
      <c r="AS290" s="139">
        <f t="shared" si="166"/>
        <v>7.0550874733407776</v>
      </c>
      <c r="AT290" s="139">
        <f t="shared" si="166"/>
        <v>6.9552234412294869</v>
      </c>
      <c r="AU290" s="139">
        <f t="shared" si="167"/>
        <v>7.3175004223022331</v>
      </c>
    </row>
    <row r="291" spans="1:48" ht="12.95" customHeight="1" x14ac:dyDescent="0.2">
      <c r="A291" s="19" t="s">
        <v>237</v>
      </c>
      <c r="C291" s="8">
        <v>43024.743999999999</v>
      </c>
      <c r="E291">
        <f t="shared" si="149"/>
        <v>19.002893976701934</v>
      </c>
      <c r="F291">
        <f t="shared" si="168"/>
        <v>19</v>
      </c>
      <c r="G291">
        <f t="shared" si="150"/>
        <v>9.5663999964017421E-3</v>
      </c>
      <c r="I291" s="19">
        <f t="shared" si="171"/>
        <v>9.5663999964017421E-3</v>
      </c>
      <c r="P291" s="14">
        <f t="shared" si="151"/>
        <v>0.19236229169677688</v>
      </c>
      <c r="Q291" s="13">
        <f t="shared" si="152"/>
        <v>28006.243999999999</v>
      </c>
      <c r="R291">
        <f t="shared" si="153"/>
        <v>3.3414338022535274E-2</v>
      </c>
      <c r="S291" s="5">
        <f t="shared" si="172"/>
        <v>0.1</v>
      </c>
      <c r="T291">
        <f t="shared" si="154"/>
        <v>3.3414338022535275E-3</v>
      </c>
      <c r="Z291">
        <f t="shared" si="155"/>
        <v>19</v>
      </c>
      <c r="AA291" s="139">
        <f t="shared" si="156"/>
        <v>6.356698581044512E-3</v>
      </c>
      <c r="AB291" s="139">
        <f t="shared" si="157"/>
        <v>0.19557199311213411</v>
      </c>
      <c r="AC291" s="139">
        <f t="shared" si="158"/>
        <v>-0.18279589170037513</v>
      </c>
      <c r="AD291" s="139">
        <f t="shared" si="169"/>
        <v>3.2097014153572301E-3</v>
      </c>
      <c r="AE291" s="139">
        <f t="shared" si="159"/>
        <v>1.0302183175746205E-6</v>
      </c>
      <c r="AF291">
        <f t="shared" si="170"/>
        <v>-0.18279589170037513</v>
      </c>
      <c r="AG291" s="165"/>
      <c r="AH291">
        <f t="shared" si="160"/>
        <v>-0.18600559311573236</v>
      </c>
      <c r="AI291">
        <f t="shared" si="161"/>
        <v>0.62818779739994246</v>
      </c>
      <c r="AJ291">
        <f t="shared" si="162"/>
        <v>-0.99754966215190433</v>
      </c>
      <c r="AK291">
        <f t="shared" si="163"/>
        <v>-0.1985208851111053</v>
      </c>
      <c r="AL291">
        <f t="shared" si="164"/>
        <v>0.49042006088273998</v>
      </c>
      <c r="AM291">
        <f t="shared" si="165"/>
        <v>0.25024584199599975</v>
      </c>
      <c r="AN291" s="139">
        <f t="shared" si="166"/>
        <v>7.0308333206606033</v>
      </c>
      <c r="AO291" s="139">
        <f t="shared" si="166"/>
        <v>7.0311196670602083</v>
      </c>
      <c r="AP291" s="139">
        <f t="shared" si="166"/>
        <v>7.0301933573331938</v>
      </c>
      <c r="AQ291" s="139">
        <f t="shared" si="166"/>
        <v>7.0331927861585797</v>
      </c>
      <c r="AR291" s="139">
        <f t="shared" si="166"/>
        <v>7.0235104741761223</v>
      </c>
      <c r="AS291" s="139">
        <f t="shared" si="166"/>
        <v>7.0550874733407776</v>
      </c>
      <c r="AT291" s="139">
        <f t="shared" si="166"/>
        <v>6.9552234412294869</v>
      </c>
      <c r="AU291" s="139">
        <f t="shared" si="167"/>
        <v>7.3175004223022331</v>
      </c>
    </row>
    <row r="292" spans="1:48" ht="12.95" customHeight="1" x14ac:dyDescent="0.2">
      <c r="A292" s="19" t="s">
        <v>237</v>
      </c>
      <c r="C292" s="8">
        <v>43034.648999999998</v>
      </c>
      <c r="E292">
        <f t="shared" si="149"/>
        <v>21.999302159071</v>
      </c>
      <c r="F292">
        <f t="shared" si="168"/>
        <v>22</v>
      </c>
      <c r="G292">
        <f t="shared" si="150"/>
        <v>-2.3068000009516254E-3</v>
      </c>
      <c r="I292" s="19">
        <f t="shared" si="171"/>
        <v>-2.3068000009516254E-3</v>
      </c>
      <c r="P292" s="14">
        <f t="shared" si="151"/>
        <v>0.19230131484124913</v>
      </c>
      <c r="Q292" s="13">
        <f t="shared" si="152"/>
        <v>28016.148999999998</v>
      </c>
      <c r="R292">
        <f t="shared" si="153"/>
        <v>3.7872318362435195E-2</v>
      </c>
      <c r="S292" s="5">
        <f t="shared" si="172"/>
        <v>0.1</v>
      </c>
      <c r="T292">
        <f t="shared" si="154"/>
        <v>3.7872318362435196E-3</v>
      </c>
      <c r="Z292">
        <f t="shared" si="155"/>
        <v>22</v>
      </c>
      <c r="AA292" s="139">
        <f t="shared" si="156"/>
        <v>6.3801924072902083E-3</v>
      </c>
      <c r="AB292" s="139">
        <f t="shared" si="157"/>
        <v>0.18361432243300729</v>
      </c>
      <c r="AC292" s="139">
        <f t="shared" si="158"/>
        <v>-0.19460811484220075</v>
      </c>
      <c r="AD292" s="139">
        <f t="shared" si="169"/>
        <v>-8.6869924082418337E-3</v>
      </c>
      <c r="AE292" s="139">
        <f t="shared" si="159"/>
        <v>7.546383710085125E-6</v>
      </c>
      <c r="AF292">
        <f t="shared" si="170"/>
        <v>-0.19460811484220075</v>
      </c>
      <c r="AG292" s="165"/>
      <c r="AH292">
        <f t="shared" si="160"/>
        <v>-0.18592112243395892</v>
      </c>
      <c r="AI292">
        <f t="shared" si="161"/>
        <v>0.62835235990046001</v>
      </c>
      <c r="AJ292">
        <f t="shared" si="162"/>
        <v>-0.99749137044870184</v>
      </c>
      <c r="AK292">
        <f t="shared" si="163"/>
        <v>-0.19882878925358299</v>
      </c>
      <c r="AL292">
        <f t="shared" si="164"/>
        <v>0.49124836150421192</v>
      </c>
      <c r="AM292">
        <f t="shared" si="165"/>
        <v>0.25068597327405923</v>
      </c>
      <c r="AN292" s="139">
        <f t="shared" si="166"/>
        <v>7.0320288732753005</v>
      </c>
      <c r="AO292" s="139">
        <f t="shared" si="166"/>
        <v>7.0323134546012414</v>
      </c>
      <c r="AP292" s="139">
        <f t="shared" si="166"/>
        <v>7.0313918323205158</v>
      </c>
      <c r="AQ292" s="139">
        <f t="shared" si="166"/>
        <v>7.0343793942850725</v>
      </c>
      <c r="AR292" s="139">
        <f t="shared" si="166"/>
        <v>7.0247246897267628</v>
      </c>
      <c r="AS292" s="139">
        <f t="shared" si="166"/>
        <v>7.056246952928527</v>
      </c>
      <c r="AT292" s="139">
        <f t="shared" si="166"/>
        <v>6.9564511245108278</v>
      </c>
      <c r="AU292" s="139">
        <f t="shared" si="167"/>
        <v>7.3190646428529256</v>
      </c>
    </row>
    <row r="293" spans="1:48" ht="12.95" customHeight="1" x14ac:dyDescent="0.2">
      <c r="A293" s="19" t="s">
        <v>237</v>
      </c>
      <c r="C293" s="8">
        <v>43100.752</v>
      </c>
      <c r="E293">
        <f t="shared" si="149"/>
        <v>41.996431899522698</v>
      </c>
      <c r="F293">
        <f t="shared" si="168"/>
        <v>42</v>
      </c>
      <c r="G293">
        <f t="shared" si="150"/>
        <v>-1.1794799997005612E-2</v>
      </c>
      <c r="I293" s="19">
        <f t="shared" si="171"/>
        <v>-1.1794799997005612E-2</v>
      </c>
      <c r="P293" s="14">
        <f t="shared" si="151"/>
        <v>0.19189819287455515</v>
      </c>
      <c r="Q293" s="13">
        <f t="shared" si="152"/>
        <v>28082.252</v>
      </c>
      <c r="R293">
        <f t="shared" si="153"/>
        <v>4.1490835344973699E-2</v>
      </c>
      <c r="S293" s="5">
        <f t="shared" si="172"/>
        <v>0.1</v>
      </c>
      <c r="T293">
        <f t="shared" si="154"/>
        <v>4.1490835344973704E-3</v>
      </c>
      <c r="Z293">
        <f t="shared" si="155"/>
        <v>42</v>
      </c>
      <c r="AA293" s="139">
        <f t="shared" si="156"/>
        <v>6.547571338734709E-3</v>
      </c>
      <c r="AB293" s="139">
        <f t="shared" si="157"/>
        <v>0.17355582153881483</v>
      </c>
      <c r="AC293" s="139">
        <f t="shared" si="158"/>
        <v>-0.20369299287156076</v>
      </c>
      <c r="AD293" s="139">
        <f t="shared" si="169"/>
        <v>-1.8342371335740321E-2</v>
      </c>
      <c r="AE293" s="139">
        <f t="shared" si="159"/>
        <v>3.3644258621818817E-5</v>
      </c>
      <c r="AF293">
        <f t="shared" si="170"/>
        <v>-0.20369299287156076</v>
      </c>
      <c r="AG293" s="165"/>
      <c r="AH293">
        <f t="shared" si="160"/>
        <v>-0.18535062153582044</v>
      </c>
      <c r="AI293">
        <f t="shared" si="161"/>
        <v>0.62945818734510728</v>
      </c>
      <c r="AJ293">
        <f t="shared" si="162"/>
        <v>-0.99708442353559945</v>
      </c>
      <c r="AK293">
        <f t="shared" si="163"/>
        <v>-0.2008821069732924</v>
      </c>
      <c r="AL293">
        <f t="shared" si="164"/>
        <v>0.49678148373731301</v>
      </c>
      <c r="AM293">
        <f t="shared" si="165"/>
        <v>0.25362844287748493</v>
      </c>
      <c r="AN293" s="139">
        <f t="shared" ref="AN293:AT308" si="173">$AU293+$AB$7*SIN(AO293)</f>
        <v>7.0400072191498158</v>
      </c>
      <c r="AO293" s="139">
        <f t="shared" si="173"/>
        <v>7.0402801464998328</v>
      </c>
      <c r="AP293" s="139">
        <f t="shared" si="173"/>
        <v>7.0393896331622337</v>
      </c>
      <c r="AQ293" s="139">
        <f t="shared" si="173"/>
        <v>7.0422979922659019</v>
      </c>
      <c r="AR293" s="139">
        <f t="shared" si="173"/>
        <v>7.0328287817235342</v>
      </c>
      <c r="AS293" s="139">
        <f t="shared" si="173"/>
        <v>7.0639795340347415</v>
      </c>
      <c r="AT293" s="139">
        <f t="shared" si="173"/>
        <v>6.9646583930875945</v>
      </c>
      <c r="AU293" s="139">
        <f t="shared" si="167"/>
        <v>7.329492779857544</v>
      </c>
    </row>
    <row r="294" spans="1:48" ht="12.95" customHeight="1" x14ac:dyDescent="0.2">
      <c r="A294" s="19" t="s">
        <v>237</v>
      </c>
      <c r="C294" s="8">
        <v>43100.756999999998</v>
      </c>
      <c r="E294">
        <f t="shared" si="149"/>
        <v>41.997944473061715</v>
      </c>
      <c r="F294">
        <f t="shared" si="168"/>
        <v>42</v>
      </c>
      <c r="G294">
        <f t="shared" si="150"/>
        <v>-6.7947999996249564E-3</v>
      </c>
      <c r="I294" s="19">
        <f t="shared" si="171"/>
        <v>-6.7947999996249564E-3</v>
      </c>
      <c r="P294" s="14">
        <f t="shared" si="151"/>
        <v>0.19189819287455515</v>
      </c>
      <c r="Q294" s="13">
        <f t="shared" si="152"/>
        <v>28082.256999999998</v>
      </c>
      <c r="R294">
        <f t="shared" si="153"/>
        <v>3.9478905417298982E-2</v>
      </c>
      <c r="S294" s="5">
        <f t="shared" si="172"/>
        <v>0.1</v>
      </c>
      <c r="T294">
        <f t="shared" si="154"/>
        <v>3.9478905417298987E-3</v>
      </c>
      <c r="Z294">
        <f t="shared" si="155"/>
        <v>42</v>
      </c>
      <c r="AA294" s="139">
        <f t="shared" si="156"/>
        <v>6.547571338734709E-3</v>
      </c>
      <c r="AB294" s="139">
        <f t="shared" si="157"/>
        <v>0.17855582153619548</v>
      </c>
      <c r="AC294" s="139">
        <f t="shared" si="158"/>
        <v>-0.1986929928741801</v>
      </c>
      <c r="AD294" s="139">
        <f t="shared" si="169"/>
        <v>-1.3342371338359665E-2</v>
      </c>
      <c r="AE294" s="139">
        <f t="shared" si="159"/>
        <v>1.7801887293068149E-5</v>
      </c>
      <c r="AF294">
        <f t="shared" si="170"/>
        <v>-0.1986929928741801</v>
      </c>
      <c r="AG294" s="165"/>
      <c r="AH294">
        <f t="shared" si="160"/>
        <v>-0.18535062153582044</v>
      </c>
      <c r="AI294">
        <f t="shared" si="161"/>
        <v>0.62945818734510728</v>
      </c>
      <c r="AJ294">
        <f t="shared" si="162"/>
        <v>-0.99708442353559945</v>
      </c>
      <c r="AK294">
        <f t="shared" si="163"/>
        <v>-0.2008821069732924</v>
      </c>
      <c r="AL294">
        <f t="shared" si="164"/>
        <v>0.49678148373731301</v>
      </c>
      <c r="AM294">
        <f t="shared" si="165"/>
        <v>0.25362844287748493</v>
      </c>
      <c r="AN294" s="139">
        <f t="shared" si="173"/>
        <v>7.0400072191498158</v>
      </c>
      <c r="AO294" s="139">
        <f t="shared" si="173"/>
        <v>7.0402801464998328</v>
      </c>
      <c r="AP294" s="139">
        <f t="shared" si="173"/>
        <v>7.0393896331622337</v>
      </c>
      <c r="AQ294" s="139">
        <f t="shared" si="173"/>
        <v>7.0422979922659019</v>
      </c>
      <c r="AR294" s="139">
        <f t="shared" si="173"/>
        <v>7.0328287817235342</v>
      </c>
      <c r="AS294" s="139">
        <f t="shared" si="173"/>
        <v>7.0639795340347415</v>
      </c>
      <c r="AT294" s="139">
        <f t="shared" si="173"/>
        <v>6.9646583930875945</v>
      </c>
      <c r="AU294" s="139">
        <f t="shared" si="167"/>
        <v>7.329492779857544</v>
      </c>
      <c r="AV294" s="139"/>
    </row>
    <row r="295" spans="1:48" ht="12.95" customHeight="1" x14ac:dyDescent="0.2">
      <c r="A295" s="125" t="s">
        <v>1204</v>
      </c>
      <c r="B295" s="71" t="s">
        <v>236</v>
      </c>
      <c r="C295" s="125">
        <v>43213.156999999999</v>
      </c>
      <c r="D295" s="125" t="s">
        <v>370</v>
      </c>
      <c r="E295">
        <f t="shared" si="149"/>
        <v>76.000597648056868</v>
      </c>
      <c r="F295">
        <f t="shared" si="168"/>
        <v>76</v>
      </c>
      <c r="G295">
        <f t="shared" si="150"/>
        <v>1.9755999965127558E-3</v>
      </c>
      <c r="I295">
        <f t="shared" si="171"/>
        <v>1.9755999965127558E-3</v>
      </c>
      <c r="O295">
        <f ca="1">+C$11+C$12*F295</f>
        <v>-0.10228225815949338</v>
      </c>
      <c r="P295" s="14">
        <f t="shared" si="151"/>
        <v>0.19122641766336981</v>
      </c>
      <c r="Q295" s="13">
        <f t="shared" si="152"/>
        <v>28194.656999999999</v>
      </c>
      <c r="R295">
        <f t="shared" si="153"/>
        <v>3.5815871987573973E-2</v>
      </c>
      <c r="S295" s="5">
        <f t="shared" si="172"/>
        <v>0.1</v>
      </c>
      <c r="T295">
        <f t="shared" si="154"/>
        <v>3.5815871987573975E-3</v>
      </c>
      <c r="Z295">
        <f t="shared" si="155"/>
        <v>76</v>
      </c>
      <c r="AA295" s="139">
        <f t="shared" si="156"/>
        <v>6.8751216029990792E-3</v>
      </c>
      <c r="AB295" s="139">
        <f t="shared" si="157"/>
        <v>0.18632689605688349</v>
      </c>
      <c r="AC295" s="139">
        <f t="shared" si="158"/>
        <v>-0.18925081766685706</v>
      </c>
      <c r="AD295" s="139">
        <f t="shared" si="169"/>
        <v>-4.8995216064863234E-3</v>
      </c>
      <c r="AE295" s="139">
        <f t="shared" si="159"/>
        <v>2.4005311972426327E-6</v>
      </c>
      <c r="AF295">
        <f t="shared" si="170"/>
        <v>-0.18925081766685706</v>
      </c>
      <c r="AG295" s="165"/>
      <c r="AH295">
        <f t="shared" si="160"/>
        <v>-0.18435129606037073</v>
      </c>
      <c r="AI295">
        <f t="shared" si="161"/>
        <v>0.63137331431843602</v>
      </c>
      <c r="AJ295">
        <f t="shared" si="162"/>
        <v>-0.99631870389166044</v>
      </c>
      <c r="AK295">
        <f t="shared" si="163"/>
        <v>-0.20437520013697436</v>
      </c>
      <c r="AL295">
        <f t="shared" si="164"/>
        <v>0.50623282580331785</v>
      </c>
      <c r="AM295">
        <f t="shared" si="165"/>
        <v>0.25866417711876422</v>
      </c>
      <c r="AN295" s="139">
        <f t="shared" si="173"/>
        <v>7.0536027359745752</v>
      </c>
      <c r="AO295" s="139">
        <f t="shared" si="173"/>
        <v>7.0538563266525074</v>
      </c>
      <c r="AP295" s="139">
        <f t="shared" si="173"/>
        <v>7.0530180633569595</v>
      </c>
      <c r="AQ295" s="139">
        <f t="shared" si="173"/>
        <v>7.0557916123274618</v>
      </c>
      <c r="AR295" s="139">
        <f t="shared" si="173"/>
        <v>7.0466430830330289</v>
      </c>
      <c r="AS295" s="139">
        <f t="shared" si="173"/>
        <v>7.0771365583283234</v>
      </c>
      <c r="AT295" s="139">
        <f t="shared" si="173"/>
        <v>6.9787019285422263</v>
      </c>
      <c r="AU295" s="139">
        <f t="shared" si="167"/>
        <v>7.3472206127653941</v>
      </c>
      <c r="AV295" s="139"/>
    </row>
    <row r="296" spans="1:48" ht="12.95" customHeight="1" x14ac:dyDescent="0.2">
      <c r="A296" s="86" t="s">
        <v>337</v>
      </c>
      <c r="B296" s="87" t="str">
        <f>IF(INT(E296)=E296,"I","II")</f>
        <v>II</v>
      </c>
      <c r="C296" s="100">
        <v>43216.456700000002</v>
      </c>
      <c r="D296" s="100"/>
      <c r="E296" s="86">
        <f t="shared" si="149"/>
        <v>76.998805429921987</v>
      </c>
      <c r="F296" s="86">
        <f t="shared" si="168"/>
        <v>77</v>
      </c>
      <c r="G296" s="86">
        <f t="shared" si="150"/>
        <v>-3.9487999965786003E-3</v>
      </c>
      <c r="H296" s="86"/>
      <c r="I296" s="86"/>
      <c r="J296" s="86">
        <f>G296</f>
        <v>-3.9487999965786003E-3</v>
      </c>
      <c r="K296" s="86"/>
      <c r="L296" s="86"/>
      <c r="M296" s="86"/>
      <c r="N296" s="86"/>
      <c r="O296" s="86">
        <f ca="1">+C$11+C$12*F296</f>
        <v>-0.10215374725869671</v>
      </c>
      <c r="P296" s="88">
        <f t="shared" si="151"/>
        <v>0.19120691753440619</v>
      </c>
      <c r="Q296" s="89">
        <f t="shared" si="152"/>
        <v>28197.956700000002</v>
      </c>
      <c r="R296" s="86">
        <f t="shared" si="153"/>
        <v>3.8085754085033521E-2</v>
      </c>
      <c r="S296" s="5">
        <f>S$17</f>
        <v>1</v>
      </c>
      <c r="T296">
        <f t="shared" si="154"/>
        <v>3.8085754085033521E-2</v>
      </c>
      <c r="Z296">
        <f t="shared" si="155"/>
        <v>77</v>
      </c>
      <c r="AA296" s="139">
        <f t="shared" si="156"/>
        <v>6.8855768544629214E-3</v>
      </c>
      <c r="AB296" s="139">
        <f t="shared" si="157"/>
        <v>0.18037254068336467</v>
      </c>
      <c r="AC296" s="139">
        <f t="shared" si="158"/>
        <v>-0.19515571753098479</v>
      </c>
      <c r="AD296" s="139">
        <f t="shared" si="169"/>
        <v>-1.0834376851041522E-2</v>
      </c>
      <c r="AE296" s="139">
        <f t="shared" si="159"/>
        <v>1.173837217503844E-4</v>
      </c>
      <c r="AF296">
        <f t="shared" si="170"/>
        <v>-0.19515571753098479</v>
      </c>
      <c r="AG296" s="165"/>
      <c r="AH296">
        <f t="shared" si="160"/>
        <v>-0.18432134067994327</v>
      </c>
      <c r="AI296">
        <f t="shared" si="161"/>
        <v>0.63143031895651203</v>
      </c>
      <c r="AJ296">
        <f t="shared" si="162"/>
        <v>-0.99629476019091401</v>
      </c>
      <c r="AK296">
        <f t="shared" si="163"/>
        <v>-0.20447798425039401</v>
      </c>
      <c r="AL296">
        <f t="shared" si="164"/>
        <v>0.50651167718510159</v>
      </c>
      <c r="AM296">
        <f t="shared" si="165"/>
        <v>0.25881293675207573</v>
      </c>
      <c r="AN296" s="139">
        <f t="shared" si="173"/>
        <v>7.0540032281558744</v>
      </c>
      <c r="AO296" s="139">
        <f t="shared" si="173"/>
        <v>7.0542562595739868</v>
      </c>
      <c r="AP296" s="139">
        <f t="shared" si="173"/>
        <v>7.0534195196157281</v>
      </c>
      <c r="AQ296" s="139">
        <f t="shared" si="173"/>
        <v>7.0561891040014277</v>
      </c>
      <c r="AR296" s="139">
        <f t="shared" si="173"/>
        <v>7.0470501004954356</v>
      </c>
      <c r="AS296" s="139">
        <f t="shared" si="173"/>
        <v>7.07752376626987</v>
      </c>
      <c r="AT296" s="139">
        <f t="shared" si="173"/>
        <v>6.9791167213549521</v>
      </c>
      <c r="AU296" s="139">
        <f t="shared" si="167"/>
        <v>7.3477420196156249</v>
      </c>
      <c r="AV296" s="139"/>
    </row>
    <row r="297" spans="1:48" ht="12.95" customHeight="1" x14ac:dyDescent="0.2">
      <c r="A297" s="19" t="s">
        <v>237</v>
      </c>
      <c r="C297" s="8">
        <v>43219.754999999997</v>
      </c>
      <c r="E297">
        <f t="shared" si="149"/>
        <v>77.996589691193449</v>
      </c>
      <c r="F297">
        <f t="shared" si="168"/>
        <v>78</v>
      </c>
      <c r="G297">
        <f t="shared" si="150"/>
        <v>-1.1273200005234685E-2</v>
      </c>
      <c r="I297" s="19">
        <f>G297</f>
        <v>-1.1273200005234685E-2</v>
      </c>
      <c r="P297" s="14">
        <f t="shared" si="151"/>
        <v>0.1911874321463273</v>
      </c>
      <c r="Q297" s="13">
        <f t="shared" si="152"/>
        <v>28201.254999999997</v>
      </c>
      <c r="R297">
        <f t="shared" si="153"/>
        <v>4.0990307571210097E-2</v>
      </c>
      <c r="S297" s="5">
        <f>S$16</f>
        <v>0.1</v>
      </c>
      <c r="T297">
        <f t="shared" si="154"/>
        <v>4.09903075712101E-3</v>
      </c>
      <c r="Z297">
        <f t="shared" si="155"/>
        <v>78</v>
      </c>
      <c r="AA297" s="139">
        <f t="shared" si="156"/>
        <v>6.8960791038676084E-3</v>
      </c>
      <c r="AB297" s="139">
        <f t="shared" si="157"/>
        <v>0.17301815303722501</v>
      </c>
      <c r="AC297" s="139">
        <f t="shared" si="158"/>
        <v>-0.20246063215156199</v>
      </c>
      <c r="AD297" s="139">
        <f t="shared" si="169"/>
        <v>-1.8169279109102293E-2</v>
      </c>
      <c r="AE297" s="139">
        <f t="shared" si="159"/>
        <v>3.3012270334446108E-5</v>
      </c>
      <c r="AF297">
        <f t="shared" si="170"/>
        <v>-0.20246063215156199</v>
      </c>
      <c r="AG297" s="165"/>
      <c r="AH297">
        <f t="shared" si="160"/>
        <v>-0.18429135304245969</v>
      </c>
      <c r="AI297">
        <f t="shared" si="161"/>
        <v>0.63148736252755988</v>
      </c>
      <c r="AJ297">
        <f t="shared" si="162"/>
        <v>-0.99627073468724225</v>
      </c>
      <c r="AK297">
        <f t="shared" si="163"/>
        <v>-0.20458077097007152</v>
      </c>
      <c r="AL297">
        <f t="shared" si="164"/>
        <v>0.50679057878517841</v>
      </c>
      <c r="AM297">
        <f t="shared" si="165"/>
        <v>0.25896173391480409</v>
      </c>
      <c r="AN297" s="139">
        <f t="shared" si="173"/>
        <v>7.0544037562886404</v>
      </c>
      <c r="AO297" s="139">
        <f t="shared" si="173"/>
        <v>7.0546562290024051</v>
      </c>
      <c r="AP297" s="139">
        <f t="shared" si="173"/>
        <v>7.0538210115659217</v>
      </c>
      <c r="AQ297" s="139">
        <f t="shared" si="173"/>
        <v>7.0565866315230759</v>
      </c>
      <c r="AR297" s="139">
        <f t="shared" si="173"/>
        <v>7.0474571588818851</v>
      </c>
      <c r="AS297" s="139">
        <f t="shared" si="173"/>
        <v>7.0779109882969147</v>
      </c>
      <c r="AT297" s="139">
        <f t="shared" si="173"/>
        <v>6.9795316143840305</v>
      </c>
      <c r="AU297" s="139">
        <f t="shared" si="167"/>
        <v>7.3482634264658557</v>
      </c>
    </row>
    <row r="298" spans="1:48" ht="12.95" customHeight="1" x14ac:dyDescent="0.2">
      <c r="A298" s="86" t="s">
        <v>337</v>
      </c>
      <c r="B298" s="87" t="str">
        <f>IF(INT(E298)=E298,"I","II")</f>
        <v>II</v>
      </c>
      <c r="C298" s="100">
        <v>43259.433499999999</v>
      </c>
      <c r="D298" s="100"/>
      <c r="E298" s="86">
        <f t="shared" si="149"/>
        <v>89.999919531087485</v>
      </c>
      <c r="F298" s="86">
        <f t="shared" si="168"/>
        <v>90</v>
      </c>
      <c r="G298" s="86">
        <f t="shared" si="150"/>
        <v>-2.6600000273901969E-4</v>
      </c>
      <c r="H298" s="86"/>
      <c r="I298" s="86"/>
      <c r="J298" s="86">
        <f>G298</f>
        <v>-2.6600000273901969E-4</v>
      </c>
      <c r="K298" s="86"/>
      <c r="L298" s="86"/>
      <c r="M298" s="86"/>
      <c r="N298" s="86"/>
      <c r="O298" s="86">
        <f ca="1">+C$11+C$12*F298</f>
        <v>-0.10048310554834003</v>
      </c>
      <c r="P298" s="88">
        <f t="shared" si="151"/>
        <v>0.19095475727839081</v>
      </c>
      <c r="Q298" s="89">
        <f t="shared" si="152"/>
        <v>28240.933499999999</v>
      </c>
      <c r="R298" s="86">
        <f t="shared" si="153"/>
        <v>3.6565378015168765E-2</v>
      </c>
      <c r="S298" s="5">
        <f>S$17</f>
        <v>1</v>
      </c>
      <c r="T298">
        <f t="shared" si="154"/>
        <v>3.6565378015168765E-2</v>
      </c>
      <c r="Z298">
        <f t="shared" si="155"/>
        <v>90</v>
      </c>
      <c r="AA298" s="139">
        <f t="shared" si="156"/>
        <v>7.0257737524274111E-3</v>
      </c>
      <c r="AB298" s="139">
        <f t="shared" si="157"/>
        <v>0.18366298352322438</v>
      </c>
      <c r="AC298" s="139">
        <f t="shared" si="158"/>
        <v>-0.19122075728112983</v>
      </c>
      <c r="AD298" s="139">
        <f t="shared" si="169"/>
        <v>-7.2917737551664308E-3</v>
      </c>
      <c r="AE298" s="139">
        <f t="shared" si="159"/>
        <v>5.3169964496533948E-5</v>
      </c>
      <c r="AF298">
        <f t="shared" si="170"/>
        <v>-0.19122075728112983</v>
      </c>
      <c r="AG298" s="165"/>
      <c r="AH298">
        <f t="shared" si="160"/>
        <v>-0.1839289835259634</v>
      </c>
      <c r="AI298">
        <f t="shared" si="161"/>
        <v>0.63217492907853745</v>
      </c>
      <c r="AJ298">
        <f t="shared" si="162"/>
        <v>-0.99597603219131603</v>
      </c>
      <c r="AK298">
        <f t="shared" si="163"/>
        <v>-0.20581441404630521</v>
      </c>
      <c r="AL298">
        <f t="shared" si="164"/>
        <v>0.51014132914860644</v>
      </c>
      <c r="AM298">
        <f t="shared" si="165"/>
        <v>0.26075023936341302</v>
      </c>
      <c r="AN298" s="139">
        <f t="shared" si="173"/>
        <v>7.0592129070146719</v>
      </c>
      <c r="AO298" s="139">
        <f t="shared" si="173"/>
        <v>7.0594587190257254</v>
      </c>
      <c r="AP298" s="139">
        <f t="shared" si="173"/>
        <v>7.0586417068122032</v>
      </c>
      <c r="AQ298" s="139">
        <f t="shared" si="173"/>
        <v>7.0613597697947057</v>
      </c>
      <c r="AR298" s="139">
        <f t="shared" si="173"/>
        <v>7.0523450545322381</v>
      </c>
      <c r="AS298" s="139">
        <f t="shared" si="173"/>
        <v>7.0825587686183784</v>
      </c>
      <c r="AT298" s="139">
        <f t="shared" si="173"/>
        <v>6.9845181581216691</v>
      </c>
      <c r="AU298" s="139">
        <f t="shared" si="167"/>
        <v>7.3545203086686257</v>
      </c>
    </row>
    <row r="299" spans="1:48" ht="12.95" customHeight="1" x14ac:dyDescent="0.2">
      <c r="A299" s="19" t="s">
        <v>188</v>
      </c>
      <c r="C299" s="8">
        <v>43292.502999999997</v>
      </c>
      <c r="E299">
        <f t="shared" si="149"/>
        <v>100.00392966605557</v>
      </c>
      <c r="F299">
        <f t="shared" si="168"/>
        <v>100</v>
      </c>
      <c r="G299">
        <f t="shared" si="150"/>
        <v>1.2989999995625112E-2</v>
      </c>
      <c r="I299" s="19">
        <f>G299</f>
        <v>1.2989999995625112E-2</v>
      </c>
      <c r="P299" s="14">
        <f t="shared" si="151"/>
        <v>0.19076248305243212</v>
      </c>
      <c r="Q299" s="13">
        <f t="shared" si="152"/>
        <v>28274.002999999997</v>
      </c>
      <c r="R299">
        <f t="shared" si="153"/>
        <v>3.1603055732182736E-2</v>
      </c>
      <c r="S299" s="5">
        <f>S$16</f>
        <v>0.1</v>
      </c>
      <c r="T299">
        <f t="shared" si="154"/>
        <v>3.1603055732182736E-3</v>
      </c>
      <c r="Z299">
        <f t="shared" si="155"/>
        <v>100</v>
      </c>
      <c r="AA299" s="139">
        <f t="shared" si="156"/>
        <v>7.1390291775261239E-3</v>
      </c>
      <c r="AB299" s="139">
        <f t="shared" si="157"/>
        <v>0.19661345387053111</v>
      </c>
      <c r="AC299" s="139">
        <f t="shared" si="158"/>
        <v>-0.17777248305680701</v>
      </c>
      <c r="AD299" s="139">
        <f t="shared" si="169"/>
        <v>5.8509708180989883E-3</v>
      </c>
      <c r="AE299" s="139">
        <f t="shared" si="159"/>
        <v>3.4233859514245948E-6</v>
      </c>
      <c r="AF299">
        <f t="shared" si="170"/>
        <v>-0.17777248305680701</v>
      </c>
      <c r="AG299" s="165"/>
      <c r="AH299">
        <f t="shared" si="160"/>
        <v>-0.183623453874906</v>
      </c>
      <c r="AI299">
        <f t="shared" si="161"/>
        <v>0.63275220973512036</v>
      </c>
      <c r="AJ299">
        <f t="shared" si="162"/>
        <v>-0.99572138925090481</v>
      </c>
      <c r="AK299">
        <f t="shared" si="163"/>
        <v>-0.2068427334308989</v>
      </c>
      <c r="AL299">
        <f t="shared" si="164"/>
        <v>0.51293919795339671</v>
      </c>
      <c r="AM299">
        <f t="shared" si="165"/>
        <v>0.26224483443948982</v>
      </c>
      <c r="AN299" s="139">
        <f t="shared" si="173"/>
        <v>7.0632245205899507</v>
      </c>
      <c r="AO299" s="139">
        <f t="shared" si="173"/>
        <v>7.063464844670083</v>
      </c>
      <c r="AP299" s="139">
        <f t="shared" si="173"/>
        <v>7.062662908484616</v>
      </c>
      <c r="AQ299" s="139">
        <f t="shared" si="173"/>
        <v>7.0653413726350163</v>
      </c>
      <c r="AR299" s="139">
        <f t="shared" si="173"/>
        <v>7.0564228135173588</v>
      </c>
      <c r="AS299" s="139">
        <f t="shared" si="173"/>
        <v>7.0864335331553487</v>
      </c>
      <c r="AT299" s="139">
        <f t="shared" si="173"/>
        <v>6.9886846740807949</v>
      </c>
      <c r="AU299" s="139">
        <f t="shared" si="167"/>
        <v>7.359734377170934</v>
      </c>
    </row>
    <row r="300" spans="1:48" ht="12.95" customHeight="1" x14ac:dyDescent="0.2">
      <c r="A300" s="19" t="s">
        <v>69</v>
      </c>
      <c r="C300" s="8">
        <v>43325.555099999998</v>
      </c>
      <c r="E300">
        <f t="shared" si="149"/>
        <v>110.00267604510601</v>
      </c>
      <c r="F300">
        <f t="shared" si="168"/>
        <v>110</v>
      </c>
      <c r="G300">
        <f t="shared" si="150"/>
        <v>8.8459999969927594E-3</v>
      </c>
      <c r="J300">
        <f>G300</f>
        <v>8.8459999969927594E-3</v>
      </c>
      <c r="P300" s="14">
        <f t="shared" si="151"/>
        <v>0.1905716829149478</v>
      </c>
      <c r="Q300" s="13">
        <f t="shared" si="152"/>
        <v>28307.055099999998</v>
      </c>
      <c r="R300">
        <f t="shared" si="153"/>
        <v>3.3024223831997136E-2</v>
      </c>
      <c r="S300" s="5">
        <f>S$17</f>
        <v>1</v>
      </c>
      <c r="T300">
        <f t="shared" si="154"/>
        <v>3.3024223831997136E-2</v>
      </c>
      <c r="Z300">
        <f t="shared" si="155"/>
        <v>110</v>
      </c>
      <c r="AA300" s="139">
        <f t="shared" si="156"/>
        <v>7.2569959055442113E-3</v>
      </c>
      <c r="AB300" s="139">
        <f t="shared" si="157"/>
        <v>0.19216068700639635</v>
      </c>
      <c r="AC300" s="139">
        <f t="shared" si="158"/>
        <v>-0.18172568291795504</v>
      </c>
      <c r="AD300" s="139">
        <f t="shared" si="169"/>
        <v>1.5890040914485482E-3</v>
      </c>
      <c r="AE300" s="139">
        <f t="shared" si="159"/>
        <v>2.5249340026402261E-6</v>
      </c>
      <c r="AF300">
        <f t="shared" si="170"/>
        <v>-0.18172568291795504</v>
      </c>
      <c r="AG300" s="165"/>
      <c r="AH300">
        <f t="shared" si="160"/>
        <v>-0.18331468700940359</v>
      </c>
      <c r="AI300">
        <f t="shared" si="161"/>
        <v>0.63333342779994473</v>
      </c>
      <c r="AJ300">
        <f t="shared" si="162"/>
        <v>-0.99545846513516767</v>
      </c>
      <c r="AK300">
        <f t="shared" si="163"/>
        <v>-0.20787130792551561</v>
      </c>
      <c r="AL300">
        <f t="shared" si="164"/>
        <v>0.51574217844754766</v>
      </c>
      <c r="AM300">
        <f t="shared" si="165"/>
        <v>0.26374326017165711</v>
      </c>
      <c r="AN300" s="139">
        <f t="shared" si="173"/>
        <v>7.0672397859349818</v>
      </c>
      <c r="AO300" s="139">
        <f t="shared" si="173"/>
        <v>7.0674746802139419</v>
      </c>
      <c r="AP300" s="139">
        <f t="shared" si="173"/>
        <v>7.0666877296325934</v>
      </c>
      <c r="AQ300" s="139">
        <f t="shared" si="173"/>
        <v>7.0693266355599249</v>
      </c>
      <c r="AR300" s="139">
        <f t="shared" si="173"/>
        <v>7.0605046835354139</v>
      </c>
      <c r="AS300" s="139">
        <f t="shared" si="173"/>
        <v>7.0903098168315735</v>
      </c>
      <c r="AT300" s="139">
        <f t="shared" si="173"/>
        <v>6.9928612775636605</v>
      </c>
      <c r="AU300" s="139">
        <f t="shared" si="167"/>
        <v>7.3649484456732432</v>
      </c>
    </row>
    <row r="301" spans="1:48" ht="12.95" customHeight="1" x14ac:dyDescent="0.2">
      <c r="A301" s="19" t="s">
        <v>189</v>
      </c>
      <c r="C301" s="8">
        <v>43391.661999999997</v>
      </c>
      <c r="E301">
        <f t="shared" si="149"/>
        <v>130.00098559291757</v>
      </c>
      <c r="F301">
        <f t="shared" si="168"/>
        <v>130</v>
      </c>
      <c r="G301">
        <f t="shared" si="150"/>
        <v>3.2579999970039353E-3</v>
      </c>
      <c r="I301" s="19">
        <f>G301</f>
        <v>3.2579999970039353E-3</v>
      </c>
      <c r="P301" s="14">
        <f t="shared" si="151"/>
        <v>0.19019450490540218</v>
      </c>
      <c r="Q301" s="13">
        <f t="shared" si="152"/>
        <v>28373.161999999997</v>
      </c>
      <c r="R301">
        <f t="shared" si="153"/>
        <v>3.4945256867367602E-2</v>
      </c>
      <c r="S301" s="5">
        <f>S$16</f>
        <v>0.1</v>
      </c>
      <c r="T301">
        <f t="shared" si="154"/>
        <v>3.4945256867367604E-3</v>
      </c>
      <c r="Z301">
        <f t="shared" si="155"/>
        <v>130</v>
      </c>
      <c r="AA301" s="139">
        <f t="shared" si="156"/>
        <v>7.5070834068896863E-3</v>
      </c>
      <c r="AB301" s="139">
        <f t="shared" si="157"/>
        <v>0.18594542149551643</v>
      </c>
      <c r="AC301" s="139">
        <f t="shared" si="158"/>
        <v>-0.18693650490839825</v>
      </c>
      <c r="AD301" s="139">
        <f t="shared" si="169"/>
        <v>-4.2490834098857511E-3</v>
      </c>
      <c r="AE301" s="139">
        <f t="shared" si="159"/>
        <v>1.8054709824166321E-6</v>
      </c>
      <c r="AF301">
        <f t="shared" si="170"/>
        <v>-0.18693650490839825</v>
      </c>
      <c r="AG301" s="165"/>
      <c r="AH301">
        <f t="shared" si="160"/>
        <v>-0.1826874214985125</v>
      </c>
      <c r="AI301">
        <f t="shared" si="161"/>
        <v>0.63450775417711502</v>
      </c>
      <c r="AJ301">
        <f t="shared" si="162"/>
        <v>-0.99490759451105715</v>
      </c>
      <c r="AK301">
        <f t="shared" si="163"/>
        <v>-0.20992921204764886</v>
      </c>
      <c r="AL301">
        <f t="shared" si="164"/>
        <v>0.5213636328429514</v>
      </c>
      <c r="AM301">
        <f t="shared" si="165"/>
        <v>0.26675174111967714</v>
      </c>
      <c r="AN301" s="139">
        <f t="shared" si="173"/>
        <v>7.0752813714350546</v>
      </c>
      <c r="AO301" s="139">
        <f t="shared" si="173"/>
        <v>7.0755055846601307</v>
      </c>
      <c r="AP301" s="139">
        <f t="shared" si="173"/>
        <v>7.0747483191673037</v>
      </c>
      <c r="AQ301" s="139">
        <f t="shared" si="173"/>
        <v>7.0773082732790078</v>
      </c>
      <c r="AR301" s="139">
        <f t="shared" si="173"/>
        <v>7.0686807893591057</v>
      </c>
      <c r="AS301" s="139">
        <f t="shared" si="173"/>
        <v>7.0980671380750131</v>
      </c>
      <c r="AT301" s="139">
        <f t="shared" si="173"/>
        <v>7.0012448596455528</v>
      </c>
      <c r="AU301" s="139">
        <f t="shared" si="167"/>
        <v>7.3753765826778608</v>
      </c>
    </row>
    <row r="302" spans="1:48" ht="12.95" customHeight="1" x14ac:dyDescent="0.2">
      <c r="A302" s="19" t="s">
        <v>191</v>
      </c>
      <c r="C302" s="8">
        <v>43517.281000000003</v>
      </c>
      <c r="E302">
        <f t="shared" si="149"/>
        <v>168.00258069247155</v>
      </c>
      <c r="F302">
        <f t="shared" si="168"/>
        <v>168</v>
      </c>
      <c r="G302">
        <f t="shared" si="150"/>
        <v>8.5308000052464195E-3</v>
      </c>
      <c r="I302" s="19">
        <f>G302</f>
        <v>8.5308000052464195E-3</v>
      </c>
      <c r="P302" s="14">
        <f t="shared" si="151"/>
        <v>0.1894941111422527</v>
      </c>
      <c r="Q302" s="13">
        <f t="shared" si="152"/>
        <v>28498.781000000003</v>
      </c>
      <c r="R302">
        <f t="shared" si="153"/>
        <v>3.274771997766894E-2</v>
      </c>
      <c r="S302" s="5">
        <f>S$16</f>
        <v>0.1</v>
      </c>
      <c r="T302">
        <f t="shared" si="154"/>
        <v>3.2747719977668944E-3</v>
      </c>
      <c r="Z302">
        <f t="shared" si="155"/>
        <v>168</v>
      </c>
      <c r="AA302" s="139">
        <f t="shared" si="156"/>
        <v>8.0343687266885289E-3</v>
      </c>
      <c r="AB302" s="139">
        <f t="shared" si="157"/>
        <v>0.18999054242081059</v>
      </c>
      <c r="AC302" s="139">
        <f t="shared" si="158"/>
        <v>-0.18096331113700628</v>
      </c>
      <c r="AD302" s="139">
        <f t="shared" si="169"/>
        <v>4.964312785578906E-4</v>
      </c>
      <c r="AE302" s="139">
        <f t="shared" si="159"/>
        <v>2.4644401433062198E-8</v>
      </c>
      <c r="AF302">
        <f t="shared" si="170"/>
        <v>-0.18096331113700628</v>
      </c>
      <c r="AG302" s="165"/>
      <c r="AH302">
        <f t="shared" si="160"/>
        <v>-0.18145974241556417</v>
      </c>
      <c r="AI302">
        <f t="shared" si="161"/>
        <v>0.63678314706634054</v>
      </c>
      <c r="AJ302">
        <f t="shared" si="162"/>
        <v>-0.99376788494948121</v>
      </c>
      <c r="AK302">
        <f t="shared" si="163"/>
        <v>-0.21384193595403891</v>
      </c>
      <c r="AL302">
        <f t="shared" si="164"/>
        <v>0.53210231117693785</v>
      </c>
      <c r="AM302">
        <f t="shared" si="165"/>
        <v>0.27251144849035902</v>
      </c>
      <c r="AN302" s="139">
        <f t="shared" si="173"/>
        <v>7.0906016200464785</v>
      </c>
      <c r="AO302" s="139">
        <f t="shared" si="173"/>
        <v>7.090806218930136</v>
      </c>
      <c r="AP302" s="139">
        <f t="shared" si="173"/>
        <v>7.0901042153030822</v>
      </c>
      <c r="AQ302" s="139">
        <f t="shared" si="173"/>
        <v>7.092515028392401</v>
      </c>
      <c r="AR302" s="139">
        <f t="shared" si="173"/>
        <v>7.0842610206440071</v>
      </c>
      <c r="AS302" s="139">
        <f t="shared" si="173"/>
        <v>7.1128247651077734</v>
      </c>
      <c r="AT302" s="139">
        <f t="shared" si="173"/>
        <v>7.0172859329028627</v>
      </c>
      <c r="AU302" s="139">
        <f t="shared" si="167"/>
        <v>7.3951900429866342</v>
      </c>
    </row>
    <row r="303" spans="1:48" ht="12.95" customHeight="1" x14ac:dyDescent="0.2">
      <c r="A303" s="86" t="s">
        <v>337</v>
      </c>
      <c r="B303" s="87" t="str">
        <f>IF(INT(E303)=E303,"I","II")</f>
        <v>II</v>
      </c>
      <c r="C303" s="100">
        <v>43517.284</v>
      </c>
      <c r="D303" s="100"/>
      <c r="E303" s="86">
        <f t="shared" si="149"/>
        <v>168.00348823659451</v>
      </c>
      <c r="F303" s="86">
        <f t="shared" si="168"/>
        <v>168</v>
      </c>
      <c r="G303" s="86">
        <f t="shared" si="150"/>
        <v>1.1530800002219621E-2</v>
      </c>
      <c r="H303" s="86"/>
      <c r="I303" s="86"/>
      <c r="J303" s="86">
        <f>G303</f>
        <v>1.1530800002219621E-2</v>
      </c>
      <c r="K303" s="86"/>
      <c r="L303" s="86"/>
      <c r="M303" s="86"/>
      <c r="N303" s="86"/>
      <c r="O303" s="86">
        <f ca="1">+C$11+C$12*F303</f>
        <v>-9.0459255286199983E-2</v>
      </c>
      <c r="P303" s="88">
        <f t="shared" si="151"/>
        <v>0.1894941111422527</v>
      </c>
      <c r="Q303" s="89">
        <f t="shared" si="152"/>
        <v>28498.784</v>
      </c>
      <c r="R303" s="86">
        <f t="shared" si="153"/>
        <v>3.1670940111924221E-2</v>
      </c>
      <c r="S303" s="5">
        <f>S$17</f>
        <v>1</v>
      </c>
      <c r="T303">
        <f t="shared" si="154"/>
        <v>3.1670940111924221E-2</v>
      </c>
      <c r="Z303">
        <f t="shared" si="155"/>
        <v>168</v>
      </c>
      <c r="AA303" s="139">
        <f t="shared" si="156"/>
        <v>8.0343687266885289E-3</v>
      </c>
      <c r="AB303" s="139">
        <f t="shared" si="157"/>
        <v>0.19299054241778379</v>
      </c>
      <c r="AC303" s="139">
        <f t="shared" si="158"/>
        <v>-0.17796331114003308</v>
      </c>
      <c r="AD303" s="139">
        <f t="shared" si="169"/>
        <v>3.4964312755310922E-3</v>
      </c>
      <c r="AE303" s="139">
        <f t="shared" si="159"/>
        <v>1.2225031664511981E-5</v>
      </c>
      <c r="AF303">
        <f t="shared" si="170"/>
        <v>-0.17796331114003308</v>
      </c>
      <c r="AG303" s="165"/>
      <c r="AH303">
        <f t="shared" si="160"/>
        <v>-0.18145974241556417</v>
      </c>
      <c r="AI303">
        <f t="shared" si="161"/>
        <v>0.63678314706634054</v>
      </c>
      <c r="AJ303">
        <f t="shared" si="162"/>
        <v>-0.99376788494948121</v>
      </c>
      <c r="AK303">
        <f t="shared" si="163"/>
        <v>-0.21384193595403891</v>
      </c>
      <c r="AL303">
        <f t="shared" si="164"/>
        <v>0.53210231117693785</v>
      </c>
      <c r="AM303">
        <f t="shared" si="165"/>
        <v>0.27251144849035902</v>
      </c>
      <c r="AN303" s="139">
        <f t="shared" si="173"/>
        <v>7.0906016200464785</v>
      </c>
      <c r="AO303" s="139">
        <f t="shared" si="173"/>
        <v>7.090806218930136</v>
      </c>
      <c r="AP303" s="139">
        <f t="shared" si="173"/>
        <v>7.0901042153030822</v>
      </c>
      <c r="AQ303" s="139">
        <f t="shared" si="173"/>
        <v>7.092515028392401</v>
      </c>
      <c r="AR303" s="139">
        <f t="shared" si="173"/>
        <v>7.0842610206440071</v>
      </c>
      <c r="AS303" s="139">
        <f t="shared" si="173"/>
        <v>7.1128247651077734</v>
      </c>
      <c r="AT303" s="139">
        <f t="shared" si="173"/>
        <v>7.0172859329028627</v>
      </c>
      <c r="AU303" s="139">
        <f t="shared" si="167"/>
        <v>7.3951900429866342</v>
      </c>
    </row>
    <row r="304" spans="1:48" ht="12.95" customHeight="1" x14ac:dyDescent="0.2">
      <c r="A304" s="19" t="s">
        <v>237</v>
      </c>
      <c r="C304" s="8">
        <v>43629.661999999997</v>
      </c>
      <c r="E304">
        <f t="shared" si="149"/>
        <v>201.99948608801313</v>
      </c>
      <c r="F304">
        <f t="shared" si="168"/>
        <v>202</v>
      </c>
      <c r="G304">
        <f t="shared" si="150"/>
        <v>-1.6988000061246566E-3</v>
      </c>
      <c r="I304" s="19">
        <f>G304</f>
        <v>-1.6988000061246566E-3</v>
      </c>
      <c r="P304" s="14">
        <f t="shared" si="151"/>
        <v>0.18888548588130799</v>
      </c>
      <c r="Q304" s="13">
        <f t="shared" si="152"/>
        <v>28611.161999999997</v>
      </c>
      <c r="R304">
        <f t="shared" si="153"/>
        <v>3.6322370027222661E-2</v>
      </c>
      <c r="S304" s="5">
        <f>S$16</f>
        <v>0.1</v>
      </c>
      <c r="T304">
        <f t="shared" si="154"/>
        <v>3.6322370027222664E-3</v>
      </c>
      <c r="Z304">
        <f t="shared" si="155"/>
        <v>202</v>
      </c>
      <c r="AA304" s="139">
        <f t="shared" si="156"/>
        <v>8.5642311055476872E-3</v>
      </c>
      <c r="AB304" s="139">
        <f t="shared" si="157"/>
        <v>0.17862245476963565</v>
      </c>
      <c r="AC304" s="139">
        <f t="shared" si="158"/>
        <v>-0.19058428588743265</v>
      </c>
      <c r="AD304" s="139">
        <f t="shared" si="169"/>
        <v>-1.0263031111672344E-2</v>
      </c>
      <c r="AE304" s="139">
        <f t="shared" si="159"/>
        <v>1.0532980759915447E-5</v>
      </c>
      <c r="AF304">
        <f t="shared" si="170"/>
        <v>-0.19058428588743265</v>
      </c>
      <c r="AG304" s="165"/>
      <c r="AH304">
        <f t="shared" si="160"/>
        <v>-0.1803212547757603</v>
      </c>
      <c r="AI304">
        <f t="shared" si="161"/>
        <v>0.63886885063820564</v>
      </c>
      <c r="AJ304">
        <f t="shared" si="162"/>
        <v>-0.99264302881513089</v>
      </c>
      <c r="AK304">
        <f t="shared" si="163"/>
        <v>-0.21734568960122549</v>
      </c>
      <c r="AL304">
        <f t="shared" si="164"/>
        <v>0.54177646313127725</v>
      </c>
      <c r="AM304">
        <f t="shared" si="165"/>
        <v>0.27771463697958931</v>
      </c>
      <c r="AN304" s="139">
        <f t="shared" si="173"/>
        <v>7.1043559697896619</v>
      </c>
      <c r="AO304" s="139">
        <f t="shared" si="173"/>
        <v>7.1045438053672552</v>
      </c>
      <c r="AP304" s="139">
        <f t="shared" si="173"/>
        <v>7.1038898551118335</v>
      </c>
      <c r="AQ304" s="139">
        <f t="shared" si="173"/>
        <v>7.1061685745993488</v>
      </c>
      <c r="AR304" s="139">
        <f t="shared" si="173"/>
        <v>7.0982522257024065</v>
      </c>
      <c r="AS304" s="139">
        <f t="shared" si="173"/>
        <v>7.1260516843728645</v>
      </c>
      <c r="AT304" s="139">
        <f t="shared" si="173"/>
        <v>7.0317641776880002</v>
      </c>
      <c r="AU304" s="139">
        <f t="shared" si="167"/>
        <v>7.4129178758944843</v>
      </c>
      <c r="AV304" s="139"/>
    </row>
    <row r="305" spans="1:48" ht="12.95" customHeight="1" x14ac:dyDescent="0.2">
      <c r="A305" s="19" t="s">
        <v>69</v>
      </c>
      <c r="C305" s="8">
        <v>43692.473899999997</v>
      </c>
      <c r="E305">
        <f t="shared" si="149"/>
        <v>221.0010096730885</v>
      </c>
      <c r="F305">
        <f t="shared" si="168"/>
        <v>221</v>
      </c>
      <c r="G305">
        <f t="shared" si="150"/>
        <v>3.3375999992131256E-3</v>
      </c>
      <c r="J305">
        <f>G305</f>
        <v>3.3375999992131256E-3</v>
      </c>
      <c r="P305" s="14">
        <f t="shared" si="151"/>
        <v>0.18855279380036599</v>
      </c>
      <c r="Q305" s="13">
        <f t="shared" si="152"/>
        <v>28673.973899999997</v>
      </c>
      <c r="R305">
        <f t="shared" si="153"/>
        <v>3.4304668014798617E-2</v>
      </c>
      <c r="S305" s="5">
        <f>S$17</f>
        <v>1</v>
      </c>
      <c r="T305">
        <f t="shared" si="154"/>
        <v>3.4304668014798617E-2</v>
      </c>
      <c r="Z305">
        <f t="shared" si="155"/>
        <v>221</v>
      </c>
      <c r="AA305" s="139">
        <f t="shared" si="156"/>
        <v>8.8843012624474083E-3</v>
      </c>
      <c r="AB305" s="139">
        <f t="shared" si="157"/>
        <v>0.18300609253713171</v>
      </c>
      <c r="AC305" s="139">
        <f t="shared" si="158"/>
        <v>-0.18521519380115287</v>
      </c>
      <c r="AD305" s="139">
        <f t="shared" si="169"/>
        <v>-5.5467012632342827E-3</v>
      </c>
      <c r="AE305" s="139">
        <f t="shared" si="159"/>
        <v>3.0765894903564787E-5</v>
      </c>
      <c r="AF305">
        <f t="shared" si="170"/>
        <v>-0.18521519380115287</v>
      </c>
      <c r="AG305" s="165"/>
      <c r="AH305">
        <f t="shared" si="160"/>
        <v>-0.17966849253791858</v>
      </c>
      <c r="AI305">
        <f t="shared" si="161"/>
        <v>0.64005520519522707</v>
      </c>
      <c r="AJ305">
        <f t="shared" si="162"/>
        <v>-0.99197045622065017</v>
      </c>
      <c r="AK305">
        <f t="shared" si="163"/>
        <v>-0.21930481189557349</v>
      </c>
      <c r="AL305">
        <f t="shared" si="164"/>
        <v>0.54721033591434642</v>
      </c>
      <c r="AM305">
        <f t="shared" si="165"/>
        <v>0.28064333523612323</v>
      </c>
      <c r="AN305" s="139">
        <f t="shared" si="173"/>
        <v>7.1120618543589824</v>
      </c>
      <c r="AO305" s="139">
        <f t="shared" si="173"/>
        <v>7.1122406565887299</v>
      </c>
      <c r="AP305" s="139">
        <f t="shared" si="173"/>
        <v>7.1116129398777321</v>
      </c>
      <c r="AQ305" s="139">
        <f t="shared" si="173"/>
        <v>7.1138185489050798</v>
      </c>
      <c r="AR305" s="139">
        <f t="shared" si="173"/>
        <v>7.1060919505163049</v>
      </c>
      <c r="AS305" s="139">
        <f t="shared" si="173"/>
        <v>7.1334533590274498</v>
      </c>
      <c r="AT305" s="139">
        <f t="shared" si="173"/>
        <v>7.0399070701714948</v>
      </c>
      <c r="AU305" s="139">
        <f t="shared" si="167"/>
        <v>7.422824606048871</v>
      </c>
      <c r="AV305" s="139"/>
    </row>
    <row r="306" spans="1:48" ht="12.95" customHeight="1" x14ac:dyDescent="0.2">
      <c r="A306" s="19" t="s">
        <v>192</v>
      </c>
      <c r="C306" s="8">
        <v>43983.385999999999</v>
      </c>
      <c r="E306">
        <f t="shared" si="149"/>
        <v>309.00619864737166</v>
      </c>
      <c r="F306">
        <f t="shared" si="168"/>
        <v>309</v>
      </c>
      <c r="G306">
        <f t="shared" si="150"/>
        <v>2.0490399998379871E-2</v>
      </c>
      <c r="I306" s="19">
        <f>G306</f>
        <v>2.0490399998379871E-2</v>
      </c>
      <c r="P306" s="14">
        <f t="shared" si="151"/>
        <v>0.18708130424769079</v>
      </c>
      <c r="Q306" s="13">
        <f t="shared" si="152"/>
        <v>28964.885999999999</v>
      </c>
      <c r="R306">
        <f t="shared" si="153"/>
        <v>2.7752529378603077E-2</v>
      </c>
      <c r="S306" s="5">
        <f>S$16</f>
        <v>0.1</v>
      </c>
      <c r="T306">
        <f t="shared" si="154"/>
        <v>2.7752529378603078E-3</v>
      </c>
      <c r="Z306">
        <f t="shared" si="155"/>
        <v>309</v>
      </c>
      <c r="AA306" s="139">
        <f t="shared" si="156"/>
        <v>1.059202612126306E-2</v>
      </c>
      <c r="AB306" s="139">
        <f t="shared" si="157"/>
        <v>0.1969796781248076</v>
      </c>
      <c r="AC306" s="139">
        <f t="shared" si="158"/>
        <v>-0.16659090424931092</v>
      </c>
      <c r="AD306" s="139">
        <f t="shared" si="169"/>
        <v>9.8983738771168117E-3</v>
      </c>
      <c r="AE306" s="139">
        <f t="shared" si="159"/>
        <v>9.7977805411188515E-6</v>
      </c>
      <c r="AF306">
        <f t="shared" si="170"/>
        <v>-0.16659090424931092</v>
      </c>
      <c r="AG306" s="165"/>
      <c r="AH306">
        <f t="shared" si="160"/>
        <v>-0.17648927812642773</v>
      </c>
      <c r="AI306">
        <f t="shared" si="161"/>
        <v>0.64574932606703128</v>
      </c>
      <c r="AJ306">
        <f t="shared" si="162"/>
        <v>-0.98843300273674239</v>
      </c>
      <c r="AK306">
        <f t="shared" si="163"/>
        <v>-0.22838851951365774</v>
      </c>
      <c r="AL306">
        <f t="shared" si="164"/>
        <v>0.57264655959833</v>
      </c>
      <c r="AM306">
        <f t="shared" si="165"/>
        <v>0.29441302416905213</v>
      </c>
      <c r="AN306" s="139">
        <f t="shared" si="173"/>
        <v>7.1479417021374516</v>
      </c>
      <c r="AO306" s="139">
        <f t="shared" si="173"/>
        <v>7.1480819065168966</v>
      </c>
      <c r="AP306" s="139">
        <f t="shared" si="173"/>
        <v>7.1475692977802598</v>
      </c>
      <c r="AQ306" s="139">
        <f t="shared" si="173"/>
        <v>7.1494449735806596</v>
      </c>
      <c r="AR306" s="139">
        <f t="shared" si="173"/>
        <v>7.1426016518541342</v>
      </c>
      <c r="AS306" s="139">
        <f t="shared" si="173"/>
        <v>7.1678421312289693</v>
      </c>
      <c r="AT306" s="139">
        <f t="shared" si="173"/>
        <v>7.0781142634884668</v>
      </c>
      <c r="AU306" s="139">
        <f t="shared" si="167"/>
        <v>7.4687084088691886</v>
      </c>
      <c r="AV306" s="139"/>
    </row>
    <row r="307" spans="1:48" ht="12.95" customHeight="1" x14ac:dyDescent="0.2">
      <c r="A307" s="86" t="s">
        <v>337</v>
      </c>
      <c r="B307" s="87" t="str">
        <f>IF(INT(E307)=E307,"I","II")</f>
        <v>II</v>
      </c>
      <c r="C307" s="100">
        <v>44016.4274</v>
      </c>
      <c r="D307" s="100"/>
      <c r="E307" s="86">
        <f t="shared" si="149"/>
        <v>319.00170811904724</v>
      </c>
      <c r="F307" s="86">
        <f t="shared" si="168"/>
        <v>319</v>
      </c>
      <c r="G307" s="86">
        <f t="shared" si="150"/>
        <v>5.6464000008418225E-3</v>
      </c>
      <c r="H307" s="86"/>
      <c r="I307" s="86"/>
      <c r="J307" s="86">
        <f>G307</f>
        <v>5.6464000008418225E-3</v>
      </c>
      <c r="K307" s="86"/>
      <c r="L307" s="86"/>
      <c r="M307" s="86"/>
      <c r="N307" s="86"/>
      <c r="O307" s="86">
        <f ca="1">+C$11+C$12*F307</f>
        <v>-7.105410926590322E-2</v>
      </c>
      <c r="P307" s="88">
        <f t="shared" si="151"/>
        <v>0.1869213125593201</v>
      </c>
      <c r="Q307" s="89">
        <f t="shared" si="152"/>
        <v>28997.9274</v>
      </c>
      <c r="R307" s="86">
        <f t="shared" si="153"/>
        <v>3.2860593923083943E-2</v>
      </c>
      <c r="S307" s="5">
        <f>S$17</f>
        <v>1</v>
      </c>
      <c r="T307">
        <f t="shared" si="154"/>
        <v>3.2860593923083943E-2</v>
      </c>
      <c r="Z307">
        <f t="shared" si="155"/>
        <v>319</v>
      </c>
      <c r="AA307" s="139">
        <f t="shared" si="156"/>
        <v>1.0809635080422458E-2</v>
      </c>
      <c r="AB307" s="139">
        <f t="shared" si="157"/>
        <v>0.18175807747973946</v>
      </c>
      <c r="AC307" s="139">
        <f t="shared" si="158"/>
        <v>-0.18127491255847827</v>
      </c>
      <c r="AD307" s="139">
        <f t="shared" si="169"/>
        <v>-5.1632350795806359E-3</v>
      </c>
      <c r="AE307" s="139">
        <f t="shared" si="159"/>
        <v>2.6658996487012055E-5</v>
      </c>
      <c r="AF307">
        <f t="shared" si="170"/>
        <v>-0.18127491255847827</v>
      </c>
      <c r="AG307" s="165"/>
      <c r="AH307">
        <f t="shared" si="160"/>
        <v>-0.17611167747889764</v>
      </c>
      <c r="AI307">
        <f t="shared" si="161"/>
        <v>0.64641757010333523</v>
      </c>
      <c r="AJ307">
        <f t="shared" si="162"/>
        <v>-0.98798605523858052</v>
      </c>
      <c r="AK307">
        <f t="shared" si="163"/>
        <v>-0.2294217101670481</v>
      </c>
      <c r="AL307">
        <f t="shared" si="164"/>
        <v>0.57556586335520143</v>
      </c>
      <c r="AM307">
        <f t="shared" si="165"/>
        <v>0.29599988031806668</v>
      </c>
      <c r="AN307" s="139">
        <f t="shared" si="173"/>
        <v>7.1520391925394549</v>
      </c>
      <c r="AO307" s="139">
        <f t="shared" si="173"/>
        <v>7.1521753548234068</v>
      </c>
      <c r="AP307" s="139">
        <f t="shared" si="173"/>
        <v>7.1516751158200087</v>
      </c>
      <c r="AQ307" s="139">
        <f t="shared" si="173"/>
        <v>7.1535143724638672</v>
      </c>
      <c r="AR307" s="139">
        <f t="shared" si="173"/>
        <v>7.1467714160096003</v>
      </c>
      <c r="AS307" s="139">
        <f t="shared" si="173"/>
        <v>7.1717622215693027</v>
      </c>
      <c r="AT307" s="139">
        <f t="shared" si="173"/>
        <v>7.0825077283318594</v>
      </c>
      <c r="AU307" s="139">
        <f t="shared" si="167"/>
        <v>7.473922477371497</v>
      </c>
    </row>
    <row r="308" spans="1:48" ht="12.95" customHeight="1" x14ac:dyDescent="0.2">
      <c r="A308" s="19" t="s">
        <v>237</v>
      </c>
      <c r="C308" s="8">
        <v>44019.724999999999</v>
      </c>
      <c r="E308">
        <f t="shared" si="149"/>
        <v>319.99928062002408</v>
      </c>
      <c r="F308">
        <f t="shared" si="168"/>
        <v>320</v>
      </c>
      <c r="G308">
        <f t="shared" si="150"/>
        <v>-2.3780000046826899E-3</v>
      </c>
      <c r="I308" s="19">
        <f>G308</f>
        <v>-2.3780000046826899E-3</v>
      </c>
      <c r="P308" s="14">
        <f t="shared" si="151"/>
        <v>0.18690539446534915</v>
      </c>
      <c r="Q308" s="13">
        <f t="shared" si="152"/>
        <v>29001.224999999999</v>
      </c>
      <c r="R308">
        <f t="shared" si="153"/>
        <v>3.5828203422097679E-2</v>
      </c>
      <c r="S308" s="5">
        <f>S$16</f>
        <v>0.1</v>
      </c>
      <c r="T308">
        <f t="shared" si="154"/>
        <v>3.5828203422097679E-3</v>
      </c>
      <c r="Z308">
        <f t="shared" si="155"/>
        <v>320</v>
      </c>
      <c r="AA308" s="139">
        <f t="shared" si="156"/>
        <v>1.0831661273964427E-2</v>
      </c>
      <c r="AB308" s="139">
        <f t="shared" si="157"/>
        <v>0.17369573318670203</v>
      </c>
      <c r="AC308" s="139">
        <f t="shared" si="158"/>
        <v>-0.18928339447003184</v>
      </c>
      <c r="AD308" s="139">
        <f t="shared" si="169"/>
        <v>-1.3209661278647117E-2</v>
      </c>
      <c r="AE308" s="139">
        <f t="shared" si="159"/>
        <v>1.7449515109658898E-5</v>
      </c>
      <c r="AF308">
        <f t="shared" si="170"/>
        <v>-0.18928339447003184</v>
      </c>
      <c r="AG308" s="165"/>
      <c r="AH308">
        <f t="shared" si="160"/>
        <v>-0.17607373319138472</v>
      </c>
      <c r="AI308">
        <f t="shared" si="161"/>
        <v>0.64648463647924714</v>
      </c>
      <c r="AJ308">
        <f t="shared" si="162"/>
        <v>-0.98794084596367049</v>
      </c>
      <c r="AK308">
        <f t="shared" si="163"/>
        <v>-0.22952503911859556</v>
      </c>
      <c r="AL308">
        <f t="shared" si="164"/>
        <v>0.57585812547728377</v>
      </c>
      <c r="AM308">
        <f t="shared" si="165"/>
        <v>0.29615882166390212</v>
      </c>
      <c r="AN308" s="139">
        <f t="shared" si="173"/>
        <v>7.1524491737189706</v>
      </c>
      <c r="AO308" s="139">
        <f t="shared" si="173"/>
        <v>7.1525849356959874</v>
      </c>
      <c r="AP308" s="139">
        <f t="shared" si="173"/>
        <v>7.1520859253091853</v>
      </c>
      <c r="AQ308" s="139">
        <f t="shared" si="173"/>
        <v>7.1539215536153087</v>
      </c>
      <c r="AR308" s="139">
        <f t="shared" si="173"/>
        <v>7.1471886292006035</v>
      </c>
      <c r="AS308" s="139">
        <f t="shared" si="173"/>
        <v>7.1721543791758062</v>
      </c>
      <c r="AT308" s="139">
        <f t="shared" si="173"/>
        <v>7.0829476597153347</v>
      </c>
      <c r="AU308" s="139">
        <f t="shared" si="167"/>
        <v>7.4744438842217278</v>
      </c>
    </row>
    <row r="309" spans="1:48" ht="12.95" customHeight="1" x14ac:dyDescent="0.2">
      <c r="A309" s="86" t="s">
        <v>337</v>
      </c>
      <c r="B309" s="87" t="str">
        <f>IF(INT(E309)=E309,"I","II")</f>
        <v>II</v>
      </c>
      <c r="C309" s="100">
        <v>44223.031000000003</v>
      </c>
      <c r="D309" s="100"/>
      <c r="E309" s="86">
        <f t="shared" si="149"/>
        <v>381.50233583706688</v>
      </c>
      <c r="F309" s="86">
        <f t="shared" si="168"/>
        <v>381.5</v>
      </c>
      <c r="G309" s="86">
        <f t="shared" si="150"/>
        <v>7.7214000048115849E-3</v>
      </c>
      <c r="H309" s="86"/>
      <c r="I309" s="86"/>
      <c r="J309" s="86">
        <f>G309</f>
        <v>7.7214000048115849E-3</v>
      </c>
      <c r="K309" s="86"/>
      <c r="L309" s="86"/>
      <c r="M309" s="86"/>
      <c r="N309" s="86"/>
      <c r="O309" s="86">
        <f ca="1">+C$11+C$12*F309</f>
        <v>-6.3022177966111509E-2</v>
      </c>
      <c r="P309" s="88">
        <f t="shared" si="151"/>
        <v>0.18595476182400023</v>
      </c>
      <c r="Q309" s="89">
        <f t="shared" si="152"/>
        <v>29204.531000000003</v>
      </c>
      <c r="R309" s="86">
        <f t="shared" si="153"/>
        <v>3.1767131265369813E-2</v>
      </c>
      <c r="S309" s="5">
        <f>S$17</f>
        <v>1</v>
      </c>
      <c r="T309">
        <f t="shared" si="154"/>
        <v>3.1767131265369813E-2</v>
      </c>
      <c r="Z309">
        <f t="shared" si="155"/>
        <v>381.5</v>
      </c>
      <c r="AA309" s="139">
        <f t="shared" si="156"/>
        <v>1.2279226470081839E-2</v>
      </c>
      <c r="AB309" s="139">
        <f t="shared" si="157"/>
        <v>0.18139693535872997</v>
      </c>
      <c r="AC309" s="139">
        <f t="shared" si="158"/>
        <v>-0.17823336181918864</v>
      </c>
      <c r="AD309" s="139">
        <f t="shared" si="169"/>
        <v>-4.5578264652702538E-3</v>
      </c>
      <c r="AE309" s="139">
        <f t="shared" si="159"/>
        <v>2.0773782087517936E-5</v>
      </c>
      <c r="AF309">
        <f t="shared" si="170"/>
        <v>-0.17823336181918864</v>
      </c>
      <c r="AG309" s="165"/>
      <c r="AH309">
        <f t="shared" si="160"/>
        <v>-0.17367553535391839</v>
      </c>
      <c r="AI309">
        <f t="shared" si="161"/>
        <v>0.65069488107573981</v>
      </c>
      <c r="AJ309">
        <f t="shared" si="162"/>
        <v>-0.98497806363079143</v>
      </c>
      <c r="AK309">
        <f t="shared" si="163"/>
        <v>-0.23588300006764226</v>
      </c>
      <c r="AL309">
        <f t="shared" si="164"/>
        <v>0.59395033445147039</v>
      </c>
      <c r="AM309">
        <f t="shared" si="165"/>
        <v>0.30602506201598578</v>
      </c>
      <c r="AN309" s="139">
        <f t="shared" ref="AN309:AT324" si="174">$AU309+$AB$7*SIN(AO309)</f>
        <v>7.1777454454919178</v>
      </c>
      <c r="AO309" s="139">
        <f t="shared" si="174"/>
        <v>7.1778579551574175</v>
      </c>
      <c r="AP309" s="139">
        <f t="shared" si="174"/>
        <v>7.1774315050272568</v>
      </c>
      <c r="AQ309" s="139">
        <f t="shared" si="174"/>
        <v>7.1790490976991919</v>
      </c>
      <c r="AR309" s="139">
        <f t="shared" si="174"/>
        <v>7.1729304662639306</v>
      </c>
      <c r="AS309" s="139">
        <f t="shared" si="174"/>
        <v>7.1963268522186583</v>
      </c>
      <c r="AT309" s="139">
        <f t="shared" si="174"/>
        <v>7.1102088336002547</v>
      </c>
      <c r="AU309" s="139">
        <f t="shared" si="167"/>
        <v>7.5065104055109266</v>
      </c>
    </row>
    <row r="310" spans="1:48" ht="12.95" customHeight="1" x14ac:dyDescent="0.2">
      <c r="A310" s="19" t="s">
        <v>193</v>
      </c>
      <c r="C310" s="8">
        <v>44472.599000000002</v>
      </c>
      <c r="E310">
        <f t="shared" si="149"/>
        <v>457.00032647387349</v>
      </c>
      <c r="F310">
        <f t="shared" si="168"/>
        <v>457</v>
      </c>
      <c r="G310">
        <f t="shared" si="150"/>
        <v>1.0792000030050986E-3</v>
      </c>
      <c r="I310" s="19">
        <f>G310</f>
        <v>1.0792000030050986E-3</v>
      </c>
      <c r="P310" s="14">
        <f t="shared" si="151"/>
        <v>0.18486396117480444</v>
      </c>
      <c r="Q310" s="13">
        <f t="shared" si="152"/>
        <v>29454.099000000002</v>
      </c>
      <c r="R310">
        <f t="shared" si="153"/>
        <v>3.3776838438975325E-2</v>
      </c>
      <c r="S310" s="5">
        <f>S$16</f>
        <v>0.1</v>
      </c>
      <c r="T310">
        <f t="shared" si="154"/>
        <v>3.3776838438975328E-3</v>
      </c>
      <c r="Z310">
        <f t="shared" si="155"/>
        <v>457</v>
      </c>
      <c r="AA310" s="139">
        <f t="shared" si="156"/>
        <v>1.4307756856079129E-2</v>
      </c>
      <c r="AB310" s="139">
        <f t="shared" si="157"/>
        <v>0.17163540432173041</v>
      </c>
      <c r="AC310" s="139">
        <f t="shared" si="158"/>
        <v>-0.18378476117179934</v>
      </c>
      <c r="AD310" s="139">
        <f t="shared" si="169"/>
        <v>-1.3228556853074031E-2</v>
      </c>
      <c r="AE310" s="139">
        <f t="shared" si="159"/>
        <v>1.749947164150119E-5</v>
      </c>
      <c r="AF310">
        <f t="shared" si="170"/>
        <v>-0.18378476117179934</v>
      </c>
      <c r="AG310" s="165"/>
      <c r="AH310">
        <f t="shared" si="160"/>
        <v>-0.17055620431872531</v>
      </c>
      <c r="AI310">
        <f t="shared" si="161"/>
        <v>0.65609994900302948</v>
      </c>
      <c r="AJ310">
        <f t="shared" si="162"/>
        <v>-0.98083600848849273</v>
      </c>
      <c r="AK310">
        <f t="shared" si="163"/>
        <v>-0.24369573396324345</v>
      </c>
      <c r="AL310">
        <f t="shared" si="164"/>
        <v>0.61649027922033617</v>
      </c>
      <c r="AM310">
        <f t="shared" si="165"/>
        <v>0.31839366405654723</v>
      </c>
      <c r="AN310" s="139">
        <f t="shared" si="174"/>
        <v>7.2090289020257865</v>
      </c>
      <c r="AO310" s="139">
        <f t="shared" si="174"/>
        <v>7.2091165241802386</v>
      </c>
      <c r="AP310" s="139">
        <f t="shared" si="174"/>
        <v>7.2087707555313116</v>
      </c>
      <c r="AQ310" s="139">
        <f t="shared" si="174"/>
        <v>7.2101361299102056</v>
      </c>
      <c r="AR310" s="139">
        <f t="shared" si="174"/>
        <v>7.2047588615546774</v>
      </c>
      <c r="AS310" s="139">
        <f t="shared" si="174"/>
        <v>7.2261645721308021</v>
      </c>
      <c r="AT310" s="139">
        <f t="shared" si="174"/>
        <v>7.1442334403271506</v>
      </c>
      <c r="AU310" s="139">
        <f t="shared" si="167"/>
        <v>7.545876622703358</v>
      </c>
    </row>
    <row r="311" spans="1:48" ht="12.95" customHeight="1" x14ac:dyDescent="0.2">
      <c r="A311" s="86" t="s">
        <v>337</v>
      </c>
      <c r="B311" s="87" t="str">
        <f>IF(INT(E311)=E311,"I","II")</f>
        <v>II</v>
      </c>
      <c r="C311" s="100">
        <v>44581.697</v>
      </c>
      <c r="D311" s="100"/>
      <c r="E311" s="86">
        <f t="shared" si="149"/>
        <v>490.00407608317516</v>
      </c>
      <c r="F311" s="86">
        <f t="shared" si="168"/>
        <v>490</v>
      </c>
      <c r="G311" s="86">
        <f t="shared" si="150"/>
        <v>1.3473999999405351E-2</v>
      </c>
      <c r="H311" s="86"/>
      <c r="I311" s="86"/>
      <c r="J311" s="86">
        <f>G311</f>
        <v>1.3473999999405351E-2</v>
      </c>
      <c r="K311" s="86"/>
      <c r="L311" s="86"/>
      <c r="M311" s="86"/>
      <c r="N311" s="86"/>
      <c r="O311" s="86">
        <f ca="1">+C$11+C$12*F311</f>
        <v>-4.9078745229673107E-2</v>
      </c>
      <c r="P311" s="88">
        <f t="shared" si="151"/>
        <v>0.18441357725002808</v>
      </c>
      <c r="Q311" s="89">
        <f t="shared" si="152"/>
        <v>29563.197</v>
      </c>
      <c r="R311" s="86">
        <f t="shared" si="153"/>
        <v>2.9220339070621614E-2</v>
      </c>
      <c r="S311" s="5">
        <f>S$17</f>
        <v>1</v>
      </c>
      <c r="T311">
        <f t="shared" si="154"/>
        <v>2.9220339070621614E-2</v>
      </c>
      <c r="Z311">
        <f t="shared" si="155"/>
        <v>490</v>
      </c>
      <c r="AA311" s="139">
        <f t="shared" si="156"/>
        <v>1.5281997594389751E-2</v>
      </c>
      <c r="AB311" s="139">
        <f t="shared" si="157"/>
        <v>0.18260557965504368</v>
      </c>
      <c r="AC311" s="139">
        <f t="shared" si="158"/>
        <v>-0.17093957725062273</v>
      </c>
      <c r="AD311" s="139">
        <f t="shared" si="169"/>
        <v>-1.8079975949844007E-3</v>
      </c>
      <c r="AE311" s="139">
        <f t="shared" si="159"/>
        <v>3.2688553034693773E-6</v>
      </c>
      <c r="AF311">
        <f t="shared" si="170"/>
        <v>-0.17093957725062273</v>
      </c>
      <c r="AG311" s="165"/>
      <c r="AH311">
        <f t="shared" si="160"/>
        <v>-0.16913157965563833</v>
      </c>
      <c r="AI311">
        <f t="shared" si="161"/>
        <v>0.65854686283772956</v>
      </c>
      <c r="AJ311">
        <f t="shared" si="162"/>
        <v>-0.97884460826801267</v>
      </c>
      <c r="AK311">
        <f t="shared" si="163"/>
        <v>-0.24711254713115374</v>
      </c>
      <c r="AL311">
        <f t="shared" si="164"/>
        <v>0.62646115239661448</v>
      </c>
      <c r="AM311">
        <f t="shared" si="165"/>
        <v>0.32389327217661279</v>
      </c>
      <c r="AN311" s="139">
        <f t="shared" si="174"/>
        <v>7.2227846287338338</v>
      </c>
      <c r="AO311" s="139">
        <f t="shared" si="174"/>
        <v>7.2228626150258091</v>
      </c>
      <c r="AP311" s="139">
        <f t="shared" si="174"/>
        <v>7.2225491068856211</v>
      </c>
      <c r="AQ311" s="139">
        <f t="shared" si="174"/>
        <v>7.2238102402304332</v>
      </c>
      <c r="AR311" s="139">
        <f t="shared" si="174"/>
        <v>7.2187502881230206</v>
      </c>
      <c r="AS311" s="139">
        <f t="shared" si="174"/>
        <v>7.2392692002273229</v>
      </c>
      <c r="AT311" s="139">
        <f t="shared" si="174"/>
        <v>7.1593001265739709</v>
      </c>
      <c r="AU311" s="139">
        <f t="shared" si="167"/>
        <v>7.5630830487609773</v>
      </c>
    </row>
    <row r="312" spans="1:48" ht="12.95" customHeight="1" x14ac:dyDescent="0.2">
      <c r="A312" s="19" t="s">
        <v>194</v>
      </c>
      <c r="C312" s="8">
        <v>44581.703000000001</v>
      </c>
      <c r="E312">
        <f t="shared" si="149"/>
        <v>490.00589117142329</v>
      </c>
      <c r="F312">
        <f t="shared" si="168"/>
        <v>490</v>
      </c>
      <c r="G312">
        <f t="shared" si="150"/>
        <v>1.9474000000627711E-2</v>
      </c>
      <c r="I312" s="19">
        <f t="shared" ref="I312:I317" si="175">G312</f>
        <v>1.9474000000627711E-2</v>
      </c>
      <c r="P312" s="14">
        <f t="shared" si="151"/>
        <v>0.18441357725002808</v>
      </c>
      <c r="Q312" s="13">
        <f t="shared" si="152"/>
        <v>29563.203000000001</v>
      </c>
      <c r="R312">
        <f t="shared" si="153"/>
        <v>2.7205064143210909E-2</v>
      </c>
      <c r="S312" s="5">
        <f t="shared" ref="S312:S317" si="176">S$16</f>
        <v>0.1</v>
      </c>
      <c r="T312">
        <f t="shared" si="154"/>
        <v>2.720506414321091E-3</v>
      </c>
      <c r="Z312">
        <f t="shared" si="155"/>
        <v>490</v>
      </c>
      <c r="AA312" s="139">
        <f t="shared" si="156"/>
        <v>1.5281997594389751E-2</v>
      </c>
      <c r="AB312" s="139">
        <f t="shared" si="157"/>
        <v>0.18860557965626604</v>
      </c>
      <c r="AC312" s="139">
        <f t="shared" si="158"/>
        <v>-0.16493957724940037</v>
      </c>
      <c r="AD312" s="139">
        <f t="shared" si="169"/>
        <v>4.1920024062379602E-3</v>
      </c>
      <c r="AE312" s="139">
        <f t="shared" si="159"/>
        <v>1.7572884173904848E-6</v>
      </c>
      <c r="AF312">
        <f t="shared" si="170"/>
        <v>-0.16493957724940037</v>
      </c>
      <c r="AG312" s="165"/>
      <c r="AH312">
        <f t="shared" si="160"/>
        <v>-0.16913157965563833</v>
      </c>
      <c r="AI312">
        <f t="shared" si="161"/>
        <v>0.65854686283772956</v>
      </c>
      <c r="AJ312">
        <f t="shared" si="162"/>
        <v>-0.97884460826801267</v>
      </c>
      <c r="AK312">
        <f t="shared" si="163"/>
        <v>-0.24711254713115374</v>
      </c>
      <c r="AL312">
        <f t="shared" si="164"/>
        <v>0.62646115239661448</v>
      </c>
      <c r="AM312">
        <f t="shared" si="165"/>
        <v>0.32389327217661279</v>
      </c>
      <c r="AN312" s="139">
        <f t="shared" si="174"/>
        <v>7.2227846287338338</v>
      </c>
      <c r="AO312" s="139">
        <f t="shared" si="174"/>
        <v>7.2228626150258091</v>
      </c>
      <c r="AP312" s="139">
        <f t="shared" si="174"/>
        <v>7.2225491068856211</v>
      </c>
      <c r="AQ312" s="139">
        <f t="shared" si="174"/>
        <v>7.2238102402304332</v>
      </c>
      <c r="AR312" s="139">
        <f t="shared" si="174"/>
        <v>7.2187502881230206</v>
      </c>
      <c r="AS312" s="139">
        <f t="shared" si="174"/>
        <v>7.2392692002273229</v>
      </c>
      <c r="AT312" s="139">
        <f t="shared" si="174"/>
        <v>7.1593001265739709</v>
      </c>
      <c r="AU312" s="139">
        <f t="shared" si="167"/>
        <v>7.5630830487609773</v>
      </c>
    </row>
    <row r="313" spans="1:48" ht="12.95" customHeight="1" x14ac:dyDescent="0.2">
      <c r="A313" s="19" t="s">
        <v>237</v>
      </c>
      <c r="C313" s="8">
        <v>44614.745000000003</v>
      </c>
      <c r="E313">
        <f t="shared" si="149"/>
        <v>500.00158215192346</v>
      </c>
      <c r="F313">
        <f t="shared" si="168"/>
        <v>500</v>
      </c>
      <c r="G313">
        <f t="shared" si="150"/>
        <v>5.230000002484303E-3</v>
      </c>
      <c r="I313" s="19">
        <f t="shared" si="175"/>
        <v>5.230000002484303E-3</v>
      </c>
      <c r="P313" s="14">
        <f t="shared" si="151"/>
        <v>0.18428026656304294</v>
      </c>
      <c r="Q313" s="13">
        <f t="shared" si="152"/>
        <v>29596.245000000003</v>
      </c>
      <c r="R313">
        <f t="shared" si="153"/>
        <v>3.2058997955407106E-2</v>
      </c>
      <c r="S313" s="5">
        <f t="shared" si="176"/>
        <v>0.1</v>
      </c>
      <c r="T313">
        <f t="shared" si="154"/>
        <v>3.2058997955407109E-3</v>
      </c>
      <c r="Z313">
        <f t="shared" si="155"/>
        <v>500</v>
      </c>
      <c r="AA313" s="139">
        <f t="shared" si="156"/>
        <v>1.5587789689208265E-2</v>
      </c>
      <c r="AB313" s="139">
        <f t="shared" si="157"/>
        <v>0.17392247687631898</v>
      </c>
      <c r="AC313" s="139">
        <f t="shared" si="158"/>
        <v>-0.17905026656055864</v>
      </c>
      <c r="AD313" s="139">
        <f t="shared" si="169"/>
        <v>-1.0357789686723962E-2</v>
      </c>
      <c r="AE313" s="139">
        <f t="shared" si="159"/>
        <v>1.0728380719440528E-5</v>
      </c>
      <c r="AF313">
        <f t="shared" si="170"/>
        <v>-0.17905026656055864</v>
      </c>
      <c r="AG313" s="165"/>
      <c r="AH313">
        <f t="shared" si="160"/>
        <v>-0.16869247687383468</v>
      </c>
      <c r="AI313">
        <f t="shared" si="161"/>
        <v>0.65929871883789759</v>
      </c>
      <c r="AJ313">
        <f t="shared" si="162"/>
        <v>-0.97821887541900054</v>
      </c>
      <c r="AK313">
        <f t="shared" si="163"/>
        <v>-0.24814812681562781</v>
      </c>
      <c r="AL313">
        <f t="shared" si="164"/>
        <v>0.6294973531778848</v>
      </c>
      <c r="AM313">
        <f t="shared" si="165"/>
        <v>0.32557145815733307</v>
      </c>
      <c r="AN313" s="139">
        <f t="shared" si="174"/>
        <v>7.2269631560389351</v>
      </c>
      <c r="AO313" s="139">
        <f t="shared" si="174"/>
        <v>7.2270383682194801</v>
      </c>
      <c r="AP313" s="139">
        <f t="shared" si="174"/>
        <v>7.2267342705582029</v>
      </c>
      <c r="AQ313" s="139">
        <f t="shared" si="174"/>
        <v>7.2279645837472559</v>
      </c>
      <c r="AR313" s="139">
        <f t="shared" si="174"/>
        <v>7.2229997949583851</v>
      </c>
      <c r="AS313" s="139">
        <f t="shared" si="174"/>
        <v>7.2432484443218712</v>
      </c>
      <c r="AT313" s="139">
        <f t="shared" si="174"/>
        <v>7.1638893618822461</v>
      </c>
      <c r="AU313" s="139">
        <f t="shared" si="167"/>
        <v>7.5682971172632865</v>
      </c>
    </row>
    <row r="314" spans="1:48" ht="12.95" customHeight="1" x14ac:dyDescent="0.2">
      <c r="A314" s="19" t="s">
        <v>237</v>
      </c>
      <c r="C314" s="8">
        <v>44852.771999999997</v>
      </c>
      <c r="E314">
        <f t="shared" si="149"/>
        <v>572.00825054413235</v>
      </c>
      <c r="F314">
        <f t="shared" si="168"/>
        <v>572</v>
      </c>
      <c r="G314">
        <f t="shared" si="150"/>
        <v>2.7273199993942399E-2</v>
      </c>
      <c r="I314" s="19">
        <f t="shared" si="175"/>
        <v>2.7273199993942399E-2</v>
      </c>
      <c r="P314" s="14">
        <f t="shared" si="151"/>
        <v>0.18336394470851242</v>
      </c>
      <c r="Q314" s="13">
        <f t="shared" si="152"/>
        <v>29834.271999999997</v>
      </c>
      <c r="R314">
        <f t="shared" si="153"/>
        <v>2.4364320585549069E-2</v>
      </c>
      <c r="S314" s="5">
        <f t="shared" si="176"/>
        <v>0.1</v>
      </c>
      <c r="T314">
        <f t="shared" si="154"/>
        <v>2.4364320585549071E-3</v>
      </c>
      <c r="Z314">
        <f t="shared" si="155"/>
        <v>572</v>
      </c>
      <c r="AA314" s="139">
        <f t="shared" si="156"/>
        <v>1.7935229695174193E-2</v>
      </c>
      <c r="AB314" s="139">
        <f t="shared" si="157"/>
        <v>0.19270191500728062</v>
      </c>
      <c r="AC314" s="139">
        <f t="shared" si="158"/>
        <v>-0.15609074471457002</v>
      </c>
      <c r="AD314" s="139">
        <f t="shared" si="169"/>
        <v>9.3379702987682056E-3</v>
      </c>
      <c r="AE314" s="139">
        <f t="shared" si="159"/>
        <v>8.7197689300677174E-6</v>
      </c>
      <c r="AF314">
        <f t="shared" si="170"/>
        <v>-0.15609074471457002</v>
      </c>
      <c r="AG314" s="165"/>
      <c r="AH314">
        <f t="shared" si="160"/>
        <v>-0.16542871501333822</v>
      </c>
      <c r="AI314">
        <f t="shared" si="161"/>
        <v>0.66485757697153569</v>
      </c>
      <c r="AJ314">
        <f t="shared" si="162"/>
        <v>-0.97340008230774455</v>
      </c>
      <c r="AK314">
        <f t="shared" si="163"/>
        <v>-0.25560597041973165</v>
      </c>
      <c r="AL314">
        <f t="shared" si="164"/>
        <v>0.65156618616545969</v>
      </c>
      <c r="AM314">
        <f t="shared" si="165"/>
        <v>0.33781998706140975</v>
      </c>
      <c r="AN314" s="139">
        <f t="shared" si="174"/>
        <v>7.2571911083535863</v>
      </c>
      <c r="AO314" s="139">
        <f t="shared" si="174"/>
        <v>7.2572482887256609</v>
      </c>
      <c r="AP314" s="139">
        <f t="shared" si="174"/>
        <v>7.2570069156991241</v>
      </c>
      <c r="AQ314" s="139">
        <f t="shared" si="174"/>
        <v>7.2580263970034666</v>
      </c>
      <c r="AR314" s="139">
        <f t="shared" si="174"/>
        <v>7.253730793638355</v>
      </c>
      <c r="AS314" s="139">
        <f t="shared" si="174"/>
        <v>7.2720188663192218</v>
      </c>
      <c r="AT314" s="139">
        <f t="shared" si="174"/>
        <v>7.1972574054424401</v>
      </c>
      <c r="AU314" s="139">
        <f t="shared" si="167"/>
        <v>7.6058384104799091</v>
      </c>
    </row>
    <row r="315" spans="1:48" ht="12.95" customHeight="1" x14ac:dyDescent="0.2">
      <c r="A315" s="19" t="s">
        <v>195</v>
      </c>
      <c r="C315" s="8">
        <v>44869.294999999998</v>
      </c>
      <c r="E315">
        <f t="shared" si="149"/>
        <v>577.00670106379857</v>
      </c>
      <c r="F315">
        <f t="shared" si="168"/>
        <v>577</v>
      </c>
      <c r="G315">
        <f t="shared" si="150"/>
        <v>2.2151199998916127E-2</v>
      </c>
      <c r="I315" s="19">
        <f t="shared" si="175"/>
        <v>2.2151199998916127E-2</v>
      </c>
      <c r="P315" s="14">
        <f t="shared" si="151"/>
        <v>0.18330314886670535</v>
      </c>
      <c r="Q315" s="13">
        <f t="shared" si="152"/>
        <v>29850.794999999998</v>
      </c>
      <c r="R315">
        <f t="shared" si="153"/>
        <v>2.5969950623886552E-2</v>
      </c>
      <c r="S315" s="5">
        <f t="shared" si="176"/>
        <v>0.1</v>
      </c>
      <c r="T315">
        <f t="shared" si="154"/>
        <v>2.5969950623886554E-3</v>
      </c>
      <c r="Z315">
        <f t="shared" si="155"/>
        <v>577</v>
      </c>
      <c r="AA315" s="139">
        <f t="shared" si="156"/>
        <v>1.8107781723200822E-2</v>
      </c>
      <c r="AB315" s="139">
        <f t="shared" si="157"/>
        <v>0.18734656714242065</v>
      </c>
      <c r="AC315" s="139">
        <f t="shared" si="158"/>
        <v>-0.16115194886778922</v>
      </c>
      <c r="AD315" s="139">
        <f t="shared" si="169"/>
        <v>4.0434182757153048E-3</v>
      </c>
      <c r="AE315" s="139">
        <f t="shared" si="159"/>
        <v>1.6349231352388531E-6</v>
      </c>
      <c r="AF315">
        <f t="shared" si="170"/>
        <v>-0.16115194886778922</v>
      </c>
      <c r="AG315" s="165"/>
      <c r="AH315">
        <f t="shared" si="160"/>
        <v>-0.16519536714350452</v>
      </c>
      <c r="AI315">
        <f t="shared" si="161"/>
        <v>0.66525325632670995</v>
      </c>
      <c r="AJ315">
        <f t="shared" si="162"/>
        <v>-0.97304461112752993</v>
      </c>
      <c r="AK315">
        <f t="shared" si="163"/>
        <v>-0.25612394153560025</v>
      </c>
      <c r="AL315">
        <f t="shared" si="164"/>
        <v>0.65311262410889692</v>
      </c>
      <c r="AM315">
        <f t="shared" si="165"/>
        <v>0.33868167284599615</v>
      </c>
      <c r="AN315" s="139">
        <f t="shared" si="174"/>
        <v>7.259299745168204</v>
      </c>
      <c r="AO315" s="139">
        <f t="shared" si="174"/>
        <v>7.2593557965034803</v>
      </c>
      <c r="AP315" s="139">
        <f t="shared" si="174"/>
        <v>7.2591184520934684</v>
      </c>
      <c r="AQ315" s="139">
        <f t="shared" si="174"/>
        <v>7.2601240370895912</v>
      </c>
      <c r="AR315" s="139">
        <f t="shared" si="174"/>
        <v>7.2558737502089912</v>
      </c>
      <c r="AS315" s="139">
        <f t="shared" si="174"/>
        <v>7.2740250338651213</v>
      </c>
      <c r="AT315" s="139">
        <f t="shared" si="174"/>
        <v>7.199595947949879</v>
      </c>
      <c r="AU315" s="139">
        <f t="shared" si="167"/>
        <v>7.6084454447310641</v>
      </c>
    </row>
    <row r="316" spans="1:48" ht="12.95" customHeight="1" x14ac:dyDescent="0.2">
      <c r="A316" s="19" t="s">
        <v>237</v>
      </c>
      <c r="C316" s="8">
        <v>44885.811999999998</v>
      </c>
      <c r="E316">
        <f t="shared" si="149"/>
        <v>582.00333649521656</v>
      </c>
      <c r="F316">
        <f t="shared" si="168"/>
        <v>582</v>
      </c>
      <c r="G316">
        <f t="shared" si="150"/>
        <v>1.1029199995391537E-2</v>
      </c>
      <c r="I316" s="19">
        <f t="shared" si="175"/>
        <v>1.1029199995391537E-2</v>
      </c>
      <c r="P316" s="14">
        <f t="shared" si="151"/>
        <v>0.18324272154701685</v>
      </c>
      <c r="Q316" s="13">
        <f t="shared" si="152"/>
        <v>29867.311999999998</v>
      </c>
      <c r="R316">
        <f t="shared" si="153"/>
        <v>2.9657497005212113E-2</v>
      </c>
      <c r="S316" s="5">
        <f t="shared" si="176"/>
        <v>0.1</v>
      </c>
      <c r="T316">
        <f t="shared" si="154"/>
        <v>2.9657497005212115E-3</v>
      </c>
      <c r="Z316">
        <f t="shared" si="155"/>
        <v>582</v>
      </c>
      <c r="AA316" s="139">
        <f t="shared" si="156"/>
        <v>1.828157602995642E-2</v>
      </c>
      <c r="AB316" s="139">
        <f t="shared" si="157"/>
        <v>0.17599034551245196</v>
      </c>
      <c r="AC316" s="139">
        <f t="shared" si="158"/>
        <v>-0.17221352155162531</v>
      </c>
      <c r="AD316" s="139">
        <f t="shared" si="169"/>
        <v>-7.2523760345648836E-3</v>
      </c>
      <c r="AE316" s="139">
        <f t="shared" si="159"/>
        <v>5.2596958146731067E-6</v>
      </c>
      <c r="AF316">
        <f t="shared" si="170"/>
        <v>-0.17221352155162531</v>
      </c>
      <c r="AG316" s="165"/>
      <c r="AH316">
        <f t="shared" si="160"/>
        <v>-0.16496114551706043</v>
      </c>
      <c r="AI316">
        <f t="shared" si="161"/>
        <v>0.66565020857447776</v>
      </c>
      <c r="AJ316">
        <f t="shared" si="162"/>
        <v>-0.97268638571300903</v>
      </c>
      <c r="AK316">
        <f t="shared" si="163"/>
        <v>-0.25664191551909971</v>
      </c>
      <c r="AL316">
        <f t="shared" si="164"/>
        <v>0.65466090257950793</v>
      </c>
      <c r="AM316">
        <f t="shared" si="165"/>
        <v>0.33954483641807848</v>
      </c>
      <c r="AN316" s="139">
        <f t="shared" si="174"/>
        <v>7.2614096343114394</v>
      </c>
      <c r="AO316" s="139">
        <f t="shared" si="174"/>
        <v>7.2614645721441757</v>
      </c>
      <c r="AP316" s="139">
        <f t="shared" si="174"/>
        <v>7.2612312140800706</v>
      </c>
      <c r="AQ316" s="139">
        <f t="shared" si="174"/>
        <v>7.2622230019571434</v>
      </c>
      <c r="AR316" s="139">
        <f t="shared" si="174"/>
        <v>7.2580178683081753</v>
      </c>
      <c r="AS316" s="139">
        <f t="shared" si="174"/>
        <v>7.2760323195587606</v>
      </c>
      <c r="AT316" s="139">
        <f t="shared" si="174"/>
        <v>7.201937269253512</v>
      </c>
      <c r="AU316" s="139">
        <f t="shared" si="167"/>
        <v>7.6110524789822183</v>
      </c>
    </row>
    <row r="317" spans="1:48" ht="12.95" customHeight="1" x14ac:dyDescent="0.2">
      <c r="A317" s="19" t="s">
        <v>196</v>
      </c>
      <c r="C317" s="8">
        <v>44902.338000000003</v>
      </c>
      <c r="E317">
        <f t="shared" si="149"/>
        <v>587.00269455900786</v>
      </c>
      <c r="F317">
        <f t="shared" si="168"/>
        <v>587</v>
      </c>
      <c r="G317">
        <f t="shared" si="150"/>
        <v>8.907200004614424E-3</v>
      </c>
      <c r="I317" s="19">
        <f t="shared" si="175"/>
        <v>8.907200004614424E-3</v>
      </c>
      <c r="P317" s="14">
        <f t="shared" si="151"/>
        <v>0.18318266274944695</v>
      </c>
      <c r="Q317" s="13">
        <f t="shared" si="152"/>
        <v>29883.838000000003</v>
      </c>
      <c r="R317">
        <f t="shared" si="153"/>
        <v>3.0371936914925509E-2</v>
      </c>
      <c r="S317" s="5">
        <f t="shared" si="176"/>
        <v>0.1</v>
      </c>
      <c r="T317">
        <f t="shared" si="154"/>
        <v>3.0371936914925513E-3</v>
      </c>
      <c r="Z317">
        <f t="shared" si="155"/>
        <v>587</v>
      </c>
      <c r="AA317" s="139">
        <f t="shared" si="156"/>
        <v>1.845661333612203E-2</v>
      </c>
      <c r="AB317" s="139">
        <f t="shared" si="157"/>
        <v>0.17363324941793934</v>
      </c>
      <c r="AC317" s="139">
        <f t="shared" si="158"/>
        <v>-0.17427546274483252</v>
      </c>
      <c r="AD317" s="139">
        <f t="shared" si="169"/>
        <v>-9.5494133315076057E-3</v>
      </c>
      <c r="AE317" s="139">
        <f t="shared" si="159"/>
        <v>9.1191294975975193E-6</v>
      </c>
      <c r="AF317">
        <f t="shared" si="170"/>
        <v>-0.17427546274483252</v>
      </c>
      <c r="AG317" s="165"/>
      <c r="AH317">
        <f t="shared" si="160"/>
        <v>-0.16472604941332492</v>
      </c>
      <c r="AI317">
        <f t="shared" si="161"/>
        <v>0.66604843743793585</v>
      </c>
      <c r="AJ317">
        <f t="shared" si="162"/>
        <v>-0.97232539695734532</v>
      </c>
      <c r="AK317">
        <f t="shared" si="163"/>
        <v>-0.25715989129325484</v>
      </c>
      <c r="AL317">
        <f t="shared" si="164"/>
        <v>0.65621102863370362</v>
      </c>
      <c r="AM317">
        <f t="shared" si="165"/>
        <v>0.34040948472243027</v>
      </c>
      <c r="AN317" s="139">
        <f t="shared" si="174"/>
        <v>7.2635207798610368</v>
      </c>
      <c r="AO317" s="139">
        <f t="shared" si="174"/>
        <v>7.263574619634583</v>
      </c>
      <c r="AP317" s="139">
        <f t="shared" si="174"/>
        <v>7.2633452057104515</v>
      </c>
      <c r="AQ317" s="139">
        <f t="shared" si="174"/>
        <v>7.2643232960528019</v>
      </c>
      <c r="AR317" s="139">
        <f t="shared" si="174"/>
        <v>7.2601631500279193</v>
      </c>
      <c r="AS317" s="139">
        <f t="shared" si="174"/>
        <v>7.2780407327604753</v>
      </c>
      <c r="AT317" s="139">
        <f t="shared" si="174"/>
        <v>7.2042813711592899</v>
      </c>
      <c r="AU317" s="139">
        <f t="shared" si="167"/>
        <v>7.6136595132333724</v>
      </c>
    </row>
    <row r="318" spans="1:48" ht="12.95" customHeight="1" x14ac:dyDescent="0.2">
      <c r="A318" s="86" t="s">
        <v>337</v>
      </c>
      <c r="B318" s="87" t="str">
        <f>IF(INT(E318)=E318,"I","II")</f>
        <v>II</v>
      </c>
      <c r="C318" s="100">
        <v>44902.347699999998</v>
      </c>
      <c r="D318" s="100"/>
      <c r="E318" s="86">
        <f t="shared" si="149"/>
        <v>587.00562895167354</v>
      </c>
      <c r="F318" s="86">
        <f t="shared" si="168"/>
        <v>587</v>
      </c>
      <c r="G318" s="86">
        <f t="shared" si="150"/>
        <v>1.8607199999678414E-2</v>
      </c>
      <c r="H318" s="86"/>
      <c r="I318" s="86"/>
      <c r="J318" s="86">
        <f>G318</f>
        <v>1.8607199999678414E-2</v>
      </c>
      <c r="K318" s="86"/>
      <c r="L318" s="86"/>
      <c r="M318" s="86"/>
      <c r="N318" s="86"/>
      <c r="O318" s="86">
        <f ca="1">+C$11+C$12*F318</f>
        <v>-3.6613187852396381E-2</v>
      </c>
      <c r="P318" s="88">
        <f t="shared" si="151"/>
        <v>0.18318266274944695</v>
      </c>
      <c r="Q318" s="89">
        <f t="shared" si="152"/>
        <v>29883.847699999998</v>
      </c>
      <c r="R318" s="86">
        <f t="shared" si="153"/>
        <v>2.708508293930045E-2</v>
      </c>
      <c r="S318" s="5">
        <f>S$17</f>
        <v>1</v>
      </c>
      <c r="T318">
        <f t="shared" si="154"/>
        <v>2.708508293930045E-2</v>
      </c>
      <c r="Z318">
        <f t="shared" si="155"/>
        <v>587</v>
      </c>
      <c r="AA318" s="139">
        <f t="shared" si="156"/>
        <v>1.845661333612203E-2</v>
      </c>
      <c r="AB318" s="139">
        <f t="shared" si="157"/>
        <v>0.18333324941300333</v>
      </c>
      <c r="AC318" s="139">
        <f t="shared" si="158"/>
        <v>-0.16457546274976853</v>
      </c>
      <c r="AD318" s="139">
        <f t="shared" si="169"/>
        <v>1.5058666355638461E-4</v>
      </c>
      <c r="AE318" s="139">
        <f t="shared" si="159"/>
        <v>2.2676343241043773E-8</v>
      </c>
      <c r="AF318">
        <f t="shared" si="170"/>
        <v>-0.16457546274976853</v>
      </c>
      <c r="AG318" s="165"/>
      <c r="AH318">
        <f t="shared" si="160"/>
        <v>-0.16472604941332492</v>
      </c>
      <c r="AI318">
        <f t="shared" si="161"/>
        <v>0.66604843743793585</v>
      </c>
      <c r="AJ318">
        <f t="shared" si="162"/>
        <v>-0.97232539695734532</v>
      </c>
      <c r="AK318">
        <f t="shared" si="163"/>
        <v>-0.25715989129325484</v>
      </c>
      <c r="AL318">
        <f t="shared" si="164"/>
        <v>0.65621102863370362</v>
      </c>
      <c r="AM318">
        <f t="shared" si="165"/>
        <v>0.34040948472243027</v>
      </c>
      <c r="AN318" s="139">
        <f t="shared" si="174"/>
        <v>7.2635207798610368</v>
      </c>
      <c r="AO318" s="139">
        <f t="shared" si="174"/>
        <v>7.263574619634583</v>
      </c>
      <c r="AP318" s="139">
        <f t="shared" si="174"/>
        <v>7.2633452057104515</v>
      </c>
      <c r="AQ318" s="139">
        <f t="shared" si="174"/>
        <v>7.2643232960528019</v>
      </c>
      <c r="AR318" s="139">
        <f t="shared" si="174"/>
        <v>7.2601631500279193</v>
      </c>
      <c r="AS318" s="139">
        <f t="shared" si="174"/>
        <v>7.2780407327604753</v>
      </c>
      <c r="AT318" s="139">
        <f t="shared" si="174"/>
        <v>7.2042813711592899</v>
      </c>
      <c r="AU318" s="139">
        <f t="shared" si="167"/>
        <v>7.6136595132333724</v>
      </c>
    </row>
    <row r="319" spans="1:48" ht="12.95" customHeight="1" x14ac:dyDescent="0.2">
      <c r="A319" s="19" t="s">
        <v>237</v>
      </c>
      <c r="C319" s="8">
        <v>44938.697999999997</v>
      </c>
      <c r="E319">
        <f t="shared" si="149"/>
        <v>598.00212934052547</v>
      </c>
      <c r="F319">
        <f t="shared" si="168"/>
        <v>598</v>
      </c>
      <c r="G319">
        <f t="shared" si="150"/>
        <v>7.0387999949161895E-3</v>
      </c>
      <c r="I319" s="19">
        <f>G319</f>
        <v>7.0387999949161895E-3</v>
      </c>
      <c r="P319" s="14">
        <f t="shared" si="151"/>
        <v>0.18305183059265057</v>
      </c>
      <c r="Q319" s="13">
        <f t="shared" si="152"/>
        <v>29920.197999999997</v>
      </c>
      <c r="R319">
        <f t="shared" si="153"/>
        <v>3.0980586940198979E-2</v>
      </c>
      <c r="S319" s="5">
        <f>S$16</f>
        <v>0.1</v>
      </c>
      <c r="T319">
        <f t="shared" si="154"/>
        <v>3.0980586940198979E-3</v>
      </c>
      <c r="Z319">
        <f t="shared" si="155"/>
        <v>598</v>
      </c>
      <c r="AA319" s="139">
        <f t="shared" si="156"/>
        <v>1.8846074324240097E-2</v>
      </c>
      <c r="AB319" s="139">
        <f t="shared" si="157"/>
        <v>0.17124455626332666</v>
      </c>
      <c r="AC319" s="139">
        <f t="shared" si="158"/>
        <v>-0.17601303059773438</v>
      </c>
      <c r="AD319" s="139">
        <f t="shared" si="169"/>
        <v>-1.1807274329323908E-2</v>
      </c>
      <c r="AE319" s="139">
        <f t="shared" si="159"/>
        <v>1.3941172708791136E-5</v>
      </c>
      <c r="AF319">
        <f t="shared" si="170"/>
        <v>-0.17601303059773438</v>
      </c>
      <c r="AG319" s="165"/>
      <c r="AH319">
        <f t="shared" si="160"/>
        <v>-0.16420575626841047</v>
      </c>
      <c r="AI319">
        <f t="shared" si="161"/>
        <v>0.66692905307836181</v>
      </c>
      <c r="AJ319">
        <f t="shared" si="162"/>
        <v>-0.97152144955187469</v>
      </c>
      <c r="AK319">
        <f t="shared" si="163"/>
        <v>-0.25829943891601109</v>
      </c>
      <c r="AL319">
        <f t="shared" si="164"/>
        <v>0.65962784440200006</v>
      </c>
      <c r="AM319">
        <f t="shared" si="165"/>
        <v>0.34231697172052244</v>
      </c>
      <c r="AN319" s="139">
        <f t="shared" si="174"/>
        <v>7.2681697427928302</v>
      </c>
      <c r="AO319" s="139">
        <f t="shared" si="174"/>
        <v>7.2682212207400374</v>
      </c>
      <c r="AP319" s="139">
        <f t="shared" si="174"/>
        <v>7.2680003357099627</v>
      </c>
      <c r="AQ319" s="139">
        <f t="shared" si="174"/>
        <v>7.2689486438780628</v>
      </c>
      <c r="AR319" s="139">
        <f t="shared" si="174"/>
        <v>7.2648868762013521</v>
      </c>
      <c r="AS319" s="139">
        <f t="shared" si="174"/>
        <v>7.2824632569625019</v>
      </c>
      <c r="AT319" s="139">
        <f t="shared" si="174"/>
        <v>7.20944819185019</v>
      </c>
      <c r="AU319" s="139">
        <f t="shared" si="167"/>
        <v>7.6193949885859116</v>
      </c>
    </row>
    <row r="320" spans="1:48" ht="12.95" customHeight="1" x14ac:dyDescent="0.2">
      <c r="A320" s="19" t="s">
        <v>197</v>
      </c>
      <c r="C320" s="8">
        <v>44968.444000000003</v>
      </c>
      <c r="E320">
        <f t="shared" si="149"/>
        <v>607.00073184358246</v>
      </c>
      <c r="F320">
        <f t="shared" si="168"/>
        <v>607</v>
      </c>
      <c r="G320">
        <f t="shared" si="150"/>
        <v>2.4192000055336393E-3</v>
      </c>
      <c r="I320" s="19">
        <f>G320</f>
        <v>2.4192000055336393E-3</v>
      </c>
      <c r="P320" s="14">
        <f t="shared" si="151"/>
        <v>0.18294611278035317</v>
      </c>
      <c r="Q320" s="13">
        <f t="shared" si="152"/>
        <v>29949.944000000003</v>
      </c>
      <c r="R320">
        <f t="shared" si="153"/>
        <v>3.2589966236007295E-2</v>
      </c>
      <c r="S320" s="5">
        <f>S$16</f>
        <v>0.1</v>
      </c>
      <c r="T320">
        <f t="shared" si="154"/>
        <v>3.2589966236007298E-3</v>
      </c>
      <c r="Z320">
        <f t="shared" si="155"/>
        <v>607</v>
      </c>
      <c r="AA320" s="139">
        <f t="shared" si="156"/>
        <v>1.9169206996362431E-2</v>
      </c>
      <c r="AB320" s="139">
        <f t="shared" si="157"/>
        <v>0.16619610578952437</v>
      </c>
      <c r="AC320" s="139">
        <f t="shared" si="158"/>
        <v>-0.18052691277481953</v>
      </c>
      <c r="AD320" s="139">
        <f t="shared" si="169"/>
        <v>-1.6750006990828792E-2</v>
      </c>
      <c r="AE320" s="139">
        <f t="shared" si="159"/>
        <v>2.8056273419281343E-5</v>
      </c>
      <c r="AF320">
        <f t="shared" si="170"/>
        <v>-0.18052691277481953</v>
      </c>
      <c r="AG320" s="165"/>
      <c r="AH320">
        <f t="shared" si="160"/>
        <v>-0.16377690578399073</v>
      </c>
      <c r="AI320">
        <f t="shared" si="161"/>
        <v>0.66765419409150861</v>
      </c>
      <c r="AJ320">
        <f t="shared" si="162"/>
        <v>-0.97085362472416903</v>
      </c>
      <c r="AK320">
        <f t="shared" si="163"/>
        <v>-0.25923179033953031</v>
      </c>
      <c r="AL320">
        <f t="shared" si="164"/>
        <v>0.662430150804457</v>
      </c>
      <c r="AM320">
        <f t="shared" si="165"/>
        <v>0.34388306551147529</v>
      </c>
      <c r="AN320" s="139">
        <f t="shared" si="174"/>
        <v>7.2719780081000094</v>
      </c>
      <c r="AO320" s="139">
        <f t="shared" si="174"/>
        <v>7.2720276082049082</v>
      </c>
      <c r="AP320" s="139">
        <f t="shared" si="174"/>
        <v>7.271813550250628</v>
      </c>
      <c r="AQ320" s="139">
        <f t="shared" si="174"/>
        <v>7.2727378537522052</v>
      </c>
      <c r="AR320" s="139">
        <f t="shared" si="174"/>
        <v>7.2687559556996471</v>
      </c>
      <c r="AS320" s="139">
        <f t="shared" si="174"/>
        <v>7.286085848957689</v>
      </c>
      <c r="AT320" s="139">
        <f t="shared" si="174"/>
        <v>7.2136856202611712</v>
      </c>
      <c r="AU320" s="139">
        <f t="shared" si="167"/>
        <v>7.62408765023799</v>
      </c>
    </row>
    <row r="321" spans="1:48" ht="12.95" customHeight="1" x14ac:dyDescent="0.2">
      <c r="A321" s="86" t="s">
        <v>337</v>
      </c>
      <c r="B321" s="87" t="str">
        <f>IF(INT(E321)=E321,"I","II")</f>
        <v>II</v>
      </c>
      <c r="C321" s="100">
        <v>44968.447999999997</v>
      </c>
      <c r="D321" s="100"/>
      <c r="E321" s="86">
        <f t="shared" si="149"/>
        <v>607.00194190241234</v>
      </c>
      <c r="F321" s="86">
        <f t="shared" si="168"/>
        <v>607</v>
      </c>
      <c r="G321" s="86">
        <f t="shared" si="150"/>
        <v>6.419199999072589E-3</v>
      </c>
      <c r="H321" s="86"/>
      <c r="I321" s="86"/>
      <c r="J321" s="86">
        <f>G321</f>
        <v>6.419199999072589E-3</v>
      </c>
      <c r="K321" s="86"/>
      <c r="L321" s="86"/>
      <c r="M321" s="86"/>
      <c r="N321" s="86"/>
      <c r="O321" s="86">
        <f ca="1">+C$11+C$12*F321</f>
        <v>-3.404296983646303E-2</v>
      </c>
      <c r="P321" s="88">
        <f t="shared" si="151"/>
        <v>0.18294611278035317</v>
      </c>
      <c r="Q321" s="89">
        <f t="shared" si="152"/>
        <v>29949.947999999997</v>
      </c>
      <c r="R321" s="86">
        <f t="shared" si="153"/>
        <v>3.116175093608984E-2</v>
      </c>
      <c r="S321" s="5">
        <f>S$17</f>
        <v>1</v>
      </c>
      <c r="T321">
        <f t="shared" si="154"/>
        <v>3.116175093608984E-2</v>
      </c>
      <c r="Z321">
        <f t="shared" si="155"/>
        <v>607</v>
      </c>
      <c r="AA321" s="139">
        <f t="shared" si="156"/>
        <v>1.9169206996362431E-2</v>
      </c>
      <c r="AB321" s="139">
        <f t="shared" si="157"/>
        <v>0.17019610578306332</v>
      </c>
      <c r="AC321" s="139">
        <f t="shared" si="158"/>
        <v>-0.17652691278128058</v>
      </c>
      <c r="AD321" s="139">
        <f t="shared" si="169"/>
        <v>-1.2750006997289842E-2</v>
      </c>
      <c r="AE321" s="139">
        <f t="shared" si="159"/>
        <v>1.6256267843093995E-4</v>
      </c>
      <c r="AF321">
        <f t="shared" si="170"/>
        <v>-0.17652691278128058</v>
      </c>
      <c r="AG321" s="165"/>
      <c r="AH321">
        <f t="shared" si="160"/>
        <v>-0.16377690578399073</v>
      </c>
      <c r="AI321">
        <f t="shared" si="161"/>
        <v>0.66765419409150861</v>
      </c>
      <c r="AJ321">
        <f t="shared" si="162"/>
        <v>-0.97085362472416903</v>
      </c>
      <c r="AK321">
        <f t="shared" si="163"/>
        <v>-0.25923179033953031</v>
      </c>
      <c r="AL321">
        <f t="shared" si="164"/>
        <v>0.662430150804457</v>
      </c>
      <c r="AM321">
        <f t="shared" si="165"/>
        <v>0.34388306551147529</v>
      </c>
      <c r="AN321" s="139">
        <f t="shared" si="174"/>
        <v>7.2719780081000094</v>
      </c>
      <c r="AO321" s="139">
        <f t="shared" si="174"/>
        <v>7.2720276082049082</v>
      </c>
      <c r="AP321" s="139">
        <f t="shared" si="174"/>
        <v>7.271813550250628</v>
      </c>
      <c r="AQ321" s="139">
        <f t="shared" si="174"/>
        <v>7.2727378537522052</v>
      </c>
      <c r="AR321" s="139">
        <f t="shared" si="174"/>
        <v>7.2687559556996471</v>
      </c>
      <c r="AS321" s="139">
        <f t="shared" si="174"/>
        <v>7.286085848957689</v>
      </c>
      <c r="AT321" s="139">
        <f t="shared" si="174"/>
        <v>7.2136856202611712</v>
      </c>
      <c r="AU321" s="139">
        <f t="shared" si="167"/>
        <v>7.62408765023799</v>
      </c>
    </row>
    <row r="322" spans="1:48" ht="12.95" customHeight="1" x14ac:dyDescent="0.2">
      <c r="A322" s="19" t="s">
        <v>197</v>
      </c>
      <c r="C322" s="8">
        <v>44988.28</v>
      </c>
      <c r="E322">
        <f t="shared" si="149"/>
        <v>613.001413590727</v>
      </c>
      <c r="F322">
        <f t="shared" si="168"/>
        <v>613</v>
      </c>
      <c r="G322">
        <f t="shared" si="150"/>
        <v>4.6728000015718862E-3</v>
      </c>
      <c r="I322" s="19">
        <f>G322</f>
        <v>4.6728000015718862E-3</v>
      </c>
      <c r="P322" s="14">
        <f t="shared" si="151"/>
        <v>0.18287629757863502</v>
      </c>
      <c r="Q322" s="13">
        <f t="shared" si="152"/>
        <v>29969.78</v>
      </c>
      <c r="R322">
        <f t="shared" si="153"/>
        <v>3.1756486548698344E-2</v>
      </c>
      <c r="S322" s="5">
        <f>S$16</f>
        <v>0.1</v>
      </c>
      <c r="T322">
        <f t="shared" si="154"/>
        <v>3.1756486548698347E-3</v>
      </c>
      <c r="Z322">
        <f t="shared" si="155"/>
        <v>613</v>
      </c>
      <c r="AA322" s="139">
        <f t="shared" si="156"/>
        <v>1.9386872423378193E-2</v>
      </c>
      <c r="AB322" s="139">
        <f t="shared" si="157"/>
        <v>0.16816222515682872</v>
      </c>
      <c r="AC322" s="139">
        <f t="shared" si="158"/>
        <v>-0.17820349757706314</v>
      </c>
      <c r="AD322" s="139">
        <f t="shared" si="169"/>
        <v>-1.4714072421806307E-2</v>
      </c>
      <c r="AE322" s="139">
        <f t="shared" si="159"/>
        <v>2.1650392723416095E-5</v>
      </c>
      <c r="AF322">
        <f t="shared" si="170"/>
        <v>-0.17820349757706314</v>
      </c>
      <c r="AG322" s="165"/>
      <c r="AH322">
        <f t="shared" si="160"/>
        <v>-0.16348942515525683</v>
      </c>
      <c r="AI322">
        <f t="shared" si="161"/>
        <v>0.66813995192967512</v>
      </c>
      <c r="AJ322">
        <f t="shared" si="162"/>
        <v>-0.97040335427163149</v>
      </c>
      <c r="AK322">
        <f t="shared" si="163"/>
        <v>-0.25985335157038969</v>
      </c>
      <c r="AL322">
        <f t="shared" si="164"/>
        <v>0.66430174240726925</v>
      </c>
      <c r="AM322">
        <f t="shared" si="165"/>
        <v>0.34492986154105004</v>
      </c>
      <c r="AN322" s="139">
        <f t="shared" si="174"/>
        <v>7.2745191487065082</v>
      </c>
      <c r="AO322" s="139">
        <f t="shared" si="174"/>
        <v>7.2745675238955831</v>
      </c>
      <c r="AP322" s="139">
        <f t="shared" si="174"/>
        <v>7.2743579420393374</v>
      </c>
      <c r="AQ322" s="139">
        <f t="shared" si="174"/>
        <v>7.2752664247722185</v>
      </c>
      <c r="AR322" s="139">
        <f t="shared" si="174"/>
        <v>7.2713374551666341</v>
      </c>
      <c r="AS322" s="139">
        <f t="shared" si="174"/>
        <v>7.2885030214695172</v>
      </c>
      <c r="AT322" s="139">
        <f t="shared" si="174"/>
        <v>7.2165155927448881</v>
      </c>
      <c r="AU322" s="139">
        <f t="shared" si="167"/>
        <v>7.6272160913393749</v>
      </c>
      <c r="AV322" s="139"/>
    </row>
    <row r="323" spans="1:48" ht="12.95" customHeight="1" x14ac:dyDescent="0.2">
      <c r="A323" s="19" t="s">
        <v>197</v>
      </c>
      <c r="C323" s="8">
        <v>44988.286999999997</v>
      </c>
      <c r="E323">
        <f t="shared" si="149"/>
        <v>613.00353119368208</v>
      </c>
      <c r="F323">
        <f t="shared" si="168"/>
        <v>613</v>
      </c>
      <c r="G323">
        <f t="shared" si="150"/>
        <v>1.1672799999359995E-2</v>
      </c>
      <c r="I323" s="19">
        <f>G323</f>
        <v>1.1672799999359995E-2</v>
      </c>
      <c r="P323" s="14">
        <f t="shared" si="151"/>
        <v>0.18287629757863502</v>
      </c>
      <c r="Q323" s="13">
        <f t="shared" si="152"/>
        <v>29969.786999999997</v>
      </c>
      <c r="R323">
        <f t="shared" si="153"/>
        <v>2.931063758337683E-2</v>
      </c>
      <c r="S323" s="5">
        <f>S$16</f>
        <v>0.1</v>
      </c>
      <c r="T323">
        <f t="shared" si="154"/>
        <v>2.9310637583376833E-3</v>
      </c>
      <c r="Z323">
        <f t="shared" si="155"/>
        <v>613</v>
      </c>
      <c r="AA323" s="139">
        <f t="shared" si="156"/>
        <v>1.9386872423378193E-2</v>
      </c>
      <c r="AB323" s="139">
        <f t="shared" si="157"/>
        <v>0.17516222515461682</v>
      </c>
      <c r="AC323" s="139">
        <f t="shared" si="158"/>
        <v>-0.17120349757927503</v>
      </c>
      <c r="AD323" s="139">
        <f t="shared" si="169"/>
        <v>-7.7140724240181979E-3</v>
      </c>
      <c r="AE323" s="139">
        <f t="shared" si="159"/>
        <v>5.9506913362998001E-6</v>
      </c>
      <c r="AF323">
        <f t="shared" si="170"/>
        <v>-0.17120349757927503</v>
      </c>
      <c r="AG323" s="165"/>
      <c r="AH323">
        <f t="shared" si="160"/>
        <v>-0.16348942515525683</v>
      </c>
      <c r="AI323">
        <f t="shared" si="161"/>
        <v>0.66813995192967512</v>
      </c>
      <c r="AJ323">
        <f t="shared" si="162"/>
        <v>-0.97040335427163149</v>
      </c>
      <c r="AK323">
        <f t="shared" si="163"/>
        <v>-0.25985335157038969</v>
      </c>
      <c r="AL323">
        <f t="shared" si="164"/>
        <v>0.66430174240726925</v>
      </c>
      <c r="AM323">
        <f t="shared" si="165"/>
        <v>0.34492986154105004</v>
      </c>
      <c r="AN323" s="139">
        <f t="shared" si="174"/>
        <v>7.2745191487065082</v>
      </c>
      <c r="AO323" s="139">
        <f t="shared" si="174"/>
        <v>7.2745675238955831</v>
      </c>
      <c r="AP323" s="139">
        <f t="shared" si="174"/>
        <v>7.2743579420393374</v>
      </c>
      <c r="AQ323" s="139">
        <f t="shared" si="174"/>
        <v>7.2752664247722185</v>
      </c>
      <c r="AR323" s="139">
        <f t="shared" si="174"/>
        <v>7.2713374551666341</v>
      </c>
      <c r="AS323" s="139">
        <f t="shared" si="174"/>
        <v>7.2885030214695172</v>
      </c>
      <c r="AT323" s="139">
        <f t="shared" si="174"/>
        <v>7.2165155927448881</v>
      </c>
      <c r="AU323" s="139">
        <f t="shared" si="167"/>
        <v>7.6272160913393749</v>
      </c>
    </row>
    <row r="324" spans="1:48" ht="12.95" customHeight="1" x14ac:dyDescent="0.2">
      <c r="A324" s="19" t="s">
        <v>198</v>
      </c>
      <c r="C324" s="8">
        <v>45011.432999999997</v>
      </c>
      <c r="E324">
        <f t="shared" si="149"/>
        <v>620.00553662418429</v>
      </c>
      <c r="F324">
        <f t="shared" si="168"/>
        <v>620</v>
      </c>
      <c r="G324">
        <f t="shared" si="150"/>
        <v>1.8301999996765517E-2</v>
      </c>
      <c r="I324" s="19">
        <f>G324</f>
        <v>1.8301999996765517E-2</v>
      </c>
      <c r="P324" s="14">
        <f t="shared" si="151"/>
        <v>0.18279551722021967</v>
      </c>
      <c r="Q324" s="13">
        <f t="shared" si="152"/>
        <v>29992.932999999997</v>
      </c>
      <c r="R324">
        <f t="shared" si="153"/>
        <v>2.7058117208542808E-2</v>
      </c>
      <c r="S324" s="5">
        <f>S$16</f>
        <v>0.1</v>
      </c>
      <c r="T324">
        <f t="shared" si="154"/>
        <v>2.705811720854281E-3</v>
      </c>
      <c r="Z324">
        <f t="shared" si="155"/>
        <v>620</v>
      </c>
      <c r="AA324" s="139">
        <f t="shared" si="156"/>
        <v>1.9643085932838505E-2</v>
      </c>
      <c r="AB324" s="139">
        <f t="shared" si="157"/>
        <v>0.18145443128414668</v>
      </c>
      <c r="AC324" s="139">
        <f t="shared" si="158"/>
        <v>-0.16449351722345415</v>
      </c>
      <c r="AD324" s="139">
        <f t="shared" si="169"/>
        <v>-1.3410859360729888E-3</v>
      </c>
      <c r="AE324" s="139">
        <f t="shared" si="159"/>
        <v>1.7985114879327645E-7</v>
      </c>
      <c r="AF324">
        <f t="shared" si="170"/>
        <v>-0.16449351722345415</v>
      </c>
      <c r="AG324" s="165"/>
      <c r="AH324">
        <f t="shared" si="160"/>
        <v>-0.16315243128738116</v>
      </c>
      <c r="AI324">
        <f t="shared" si="161"/>
        <v>0.66870903600417286</v>
      </c>
      <c r="AJ324">
        <f t="shared" si="162"/>
        <v>-0.96987290361078449</v>
      </c>
      <c r="AK324">
        <f t="shared" si="163"/>
        <v>-0.26057849681491074</v>
      </c>
      <c r="AL324">
        <f t="shared" si="164"/>
        <v>0.66648871020889056</v>
      </c>
      <c r="AM324">
        <f t="shared" si="165"/>
        <v>0.34615390661616802</v>
      </c>
      <c r="AN324" s="139">
        <f t="shared" si="174"/>
        <v>7.2774861464181075</v>
      </c>
      <c r="AO324" s="139">
        <f t="shared" si="174"/>
        <v>7.2775331195541728</v>
      </c>
      <c r="AP324" s="139">
        <f t="shared" si="174"/>
        <v>7.2773286839417715</v>
      </c>
      <c r="AQ324" s="139">
        <f t="shared" si="174"/>
        <v>7.27821889432877</v>
      </c>
      <c r="AR324" s="139">
        <f t="shared" si="174"/>
        <v>7.2743513470919625</v>
      </c>
      <c r="AS324" s="139">
        <f t="shared" si="174"/>
        <v>7.2913252161933846</v>
      </c>
      <c r="AT324" s="139">
        <f t="shared" si="174"/>
        <v>7.2198223078165835</v>
      </c>
      <c r="AU324" s="139">
        <f t="shared" si="167"/>
        <v>7.6308659392909917</v>
      </c>
    </row>
    <row r="325" spans="1:48" ht="12.95" customHeight="1" x14ac:dyDescent="0.2">
      <c r="A325" s="19" t="s">
        <v>198</v>
      </c>
      <c r="C325" s="8">
        <v>45054.385000000002</v>
      </c>
      <c r="E325">
        <f t="shared" si="149"/>
        <v>632.99914836059475</v>
      </c>
      <c r="F325">
        <f t="shared" si="168"/>
        <v>633</v>
      </c>
      <c r="G325">
        <f t="shared" si="150"/>
        <v>-2.8151999940746464E-3</v>
      </c>
      <c r="I325" s="19">
        <f>G325</f>
        <v>-2.8151999940746464E-3</v>
      </c>
      <c r="P325" s="14">
        <f t="shared" si="151"/>
        <v>0.18264741286960778</v>
      </c>
      <c r="Q325" s="13">
        <f t="shared" si="152"/>
        <v>30035.885000000002</v>
      </c>
      <c r="R325">
        <f t="shared" si="153"/>
        <v>3.4396380770224146E-2</v>
      </c>
      <c r="S325" s="5">
        <f>S$16</f>
        <v>0.1</v>
      </c>
      <c r="T325">
        <f t="shared" si="154"/>
        <v>3.4396380770224146E-3</v>
      </c>
      <c r="Z325">
        <f t="shared" si="155"/>
        <v>633</v>
      </c>
      <c r="AA325" s="139">
        <f t="shared" si="156"/>
        <v>2.0125404746916126E-2</v>
      </c>
      <c r="AB325" s="139">
        <f t="shared" si="157"/>
        <v>0.15970680812861701</v>
      </c>
      <c r="AC325" s="139">
        <f t="shared" si="158"/>
        <v>-0.18546261286368243</v>
      </c>
      <c r="AD325" s="139">
        <f t="shared" si="169"/>
        <v>-2.2940604740990772E-2</v>
      </c>
      <c r="AE325" s="139">
        <f t="shared" si="159"/>
        <v>5.2627134588236826E-5</v>
      </c>
      <c r="AF325">
        <f t="shared" si="170"/>
        <v>-0.18546261286368243</v>
      </c>
      <c r="AG325" s="165"/>
      <c r="AH325">
        <f t="shared" si="160"/>
        <v>-0.16252200812269166</v>
      </c>
      <c r="AI325">
        <f t="shared" si="161"/>
        <v>0.66977270286358825</v>
      </c>
      <c r="AJ325">
        <f t="shared" si="162"/>
        <v>-0.9688730236959856</v>
      </c>
      <c r="AK325">
        <f t="shared" si="163"/>
        <v>-0.26192515735145211</v>
      </c>
      <c r="AL325">
        <f t="shared" si="164"/>
        <v>0.67056012820421229</v>
      </c>
      <c r="AM325">
        <f t="shared" si="165"/>
        <v>0.34843515008223219</v>
      </c>
      <c r="AN325" s="139">
        <f t="shared" ref="AN325:AT340" si="177">$AU325+$AB$7*SIN(AO325)</f>
        <v>7.2830029902608073</v>
      </c>
      <c r="AO325" s="139">
        <f t="shared" si="177"/>
        <v>7.2830474358632564</v>
      </c>
      <c r="AP325" s="139">
        <f t="shared" si="177"/>
        <v>7.2828523417136379</v>
      </c>
      <c r="AQ325" s="139">
        <f t="shared" si="177"/>
        <v>7.2837091496016093</v>
      </c>
      <c r="AR325" s="139">
        <f t="shared" si="177"/>
        <v>7.2799547169082883</v>
      </c>
      <c r="AS325" s="139">
        <f t="shared" si="177"/>
        <v>7.2965726933060733</v>
      </c>
      <c r="AT325" s="139">
        <f t="shared" si="177"/>
        <v>7.2259778807825654</v>
      </c>
      <c r="AU325" s="139">
        <f t="shared" si="167"/>
        <v>7.6376442283439925</v>
      </c>
    </row>
    <row r="326" spans="1:48" ht="12.95" customHeight="1" x14ac:dyDescent="0.2">
      <c r="A326" s="86" t="s">
        <v>337</v>
      </c>
      <c r="B326" s="87" t="str">
        <f>IF(INT(E326)=E326,"I","II")</f>
        <v>II</v>
      </c>
      <c r="C326" s="100">
        <v>45054.402000000002</v>
      </c>
      <c r="D326" s="100"/>
      <c r="E326" s="86">
        <f t="shared" si="149"/>
        <v>633.00429111063011</v>
      </c>
      <c r="F326" s="86">
        <f t="shared" si="168"/>
        <v>633</v>
      </c>
      <c r="G326" s="86">
        <f t="shared" si="150"/>
        <v>1.4184800005750731E-2</v>
      </c>
      <c r="H326" s="86"/>
      <c r="I326" s="86"/>
      <c r="J326" s="86">
        <f>G326</f>
        <v>1.4184800005750731E-2</v>
      </c>
      <c r="K326" s="86"/>
      <c r="L326" s="86"/>
      <c r="M326" s="86"/>
      <c r="N326" s="86"/>
      <c r="O326" s="86">
        <f ca="1">+C$11+C$12*F326</f>
        <v>-3.0701686415749677E-2</v>
      </c>
      <c r="P326" s="88">
        <f t="shared" si="151"/>
        <v>0.18264741286960778</v>
      </c>
      <c r="Q326" s="89">
        <f t="shared" si="152"/>
        <v>30035.902000000002</v>
      </c>
      <c r="R326" s="86">
        <f t="shared" si="153"/>
        <v>2.8379651932917777E-2</v>
      </c>
      <c r="S326" s="5">
        <f>S$17</f>
        <v>1</v>
      </c>
      <c r="T326">
        <f t="shared" si="154"/>
        <v>2.8379651932917777E-2</v>
      </c>
      <c r="Z326">
        <f t="shared" si="155"/>
        <v>633</v>
      </c>
      <c r="AA326" s="139">
        <f t="shared" si="156"/>
        <v>2.0125404746916126E-2</v>
      </c>
      <c r="AB326" s="139">
        <f t="shared" si="157"/>
        <v>0.17670680812844239</v>
      </c>
      <c r="AC326" s="139">
        <f t="shared" si="158"/>
        <v>-0.16846261286385705</v>
      </c>
      <c r="AD326" s="139">
        <f t="shared" si="169"/>
        <v>-5.9406047411653951E-3</v>
      </c>
      <c r="AE326" s="139">
        <f t="shared" si="159"/>
        <v>3.5290784690756772E-5</v>
      </c>
      <c r="AF326">
        <f t="shared" si="170"/>
        <v>-0.16846261286385705</v>
      </c>
      <c r="AG326" s="165"/>
      <c r="AH326">
        <f t="shared" si="160"/>
        <v>-0.16252200812269166</v>
      </c>
      <c r="AI326">
        <f t="shared" si="161"/>
        <v>0.66977270286358825</v>
      </c>
      <c r="AJ326">
        <f t="shared" si="162"/>
        <v>-0.9688730236959856</v>
      </c>
      <c r="AK326">
        <f t="shared" si="163"/>
        <v>-0.26192515735145211</v>
      </c>
      <c r="AL326">
        <f t="shared" si="164"/>
        <v>0.67056012820421229</v>
      </c>
      <c r="AM326">
        <f t="shared" si="165"/>
        <v>0.34843515008223219</v>
      </c>
      <c r="AN326" s="139">
        <f t="shared" si="177"/>
        <v>7.2830029902608073</v>
      </c>
      <c r="AO326" s="139">
        <f t="shared" si="177"/>
        <v>7.2830474358632564</v>
      </c>
      <c r="AP326" s="139">
        <f t="shared" si="177"/>
        <v>7.2828523417136379</v>
      </c>
      <c r="AQ326" s="139">
        <f t="shared" si="177"/>
        <v>7.2837091496016093</v>
      </c>
      <c r="AR326" s="139">
        <f t="shared" si="177"/>
        <v>7.2799547169082883</v>
      </c>
      <c r="AS326" s="139">
        <f t="shared" si="177"/>
        <v>7.2965726933060733</v>
      </c>
      <c r="AT326" s="139">
        <f t="shared" si="177"/>
        <v>7.2259778807825654</v>
      </c>
      <c r="AU326" s="139">
        <f t="shared" si="167"/>
        <v>7.6376442283439925</v>
      </c>
    </row>
    <row r="327" spans="1:48" ht="12.95" customHeight="1" x14ac:dyDescent="0.2">
      <c r="A327" s="19" t="s">
        <v>199</v>
      </c>
      <c r="C327" s="8">
        <v>45064.311999999998</v>
      </c>
      <c r="E327">
        <f t="shared" si="149"/>
        <v>636.00221186653823</v>
      </c>
      <c r="F327">
        <f t="shared" si="168"/>
        <v>636</v>
      </c>
      <c r="G327">
        <f t="shared" si="150"/>
        <v>7.3115999985020608E-3</v>
      </c>
      <c r="I327" s="19">
        <f>G327</f>
        <v>7.3115999985020608E-3</v>
      </c>
      <c r="P327" s="14">
        <f t="shared" si="151"/>
        <v>0.18261358872377736</v>
      </c>
      <c r="Q327" s="13">
        <f t="shared" si="152"/>
        <v>30045.811999999998</v>
      </c>
      <c r="R327">
        <f t="shared" si="153"/>
        <v>3.0730787251036548E-2</v>
      </c>
      <c r="S327" s="5">
        <f>S$16</f>
        <v>0.1</v>
      </c>
      <c r="T327">
        <f t="shared" si="154"/>
        <v>3.073078725103655E-3</v>
      </c>
      <c r="Z327">
        <f t="shared" si="155"/>
        <v>636</v>
      </c>
      <c r="AA327" s="139">
        <f t="shared" si="156"/>
        <v>2.0237909001475207E-2</v>
      </c>
      <c r="AB327" s="139">
        <f t="shared" si="157"/>
        <v>0.16968727972080422</v>
      </c>
      <c r="AC327" s="139">
        <f t="shared" si="158"/>
        <v>-0.1753019887252753</v>
      </c>
      <c r="AD327" s="139">
        <f t="shared" si="169"/>
        <v>-1.2926309002973146E-2</v>
      </c>
      <c r="AE327" s="139">
        <f t="shared" si="159"/>
        <v>1.6708946444034462E-5</v>
      </c>
      <c r="AF327">
        <f t="shared" si="170"/>
        <v>-0.1753019887252753</v>
      </c>
      <c r="AG327" s="165"/>
      <c r="AH327">
        <f t="shared" si="160"/>
        <v>-0.16237567972230216</v>
      </c>
      <c r="AI327">
        <f t="shared" si="161"/>
        <v>0.6700194248815835</v>
      </c>
      <c r="AJ327">
        <f t="shared" si="162"/>
        <v>-0.9686395436994768</v>
      </c>
      <c r="AK327">
        <f t="shared" si="163"/>
        <v>-0.26223591644189781</v>
      </c>
      <c r="AL327">
        <f t="shared" si="164"/>
        <v>0.67150152584745459</v>
      </c>
      <c r="AM327">
        <f t="shared" si="165"/>
        <v>0.3489630816850226</v>
      </c>
      <c r="AN327" s="139">
        <f t="shared" si="177"/>
        <v>7.2842773521281021</v>
      </c>
      <c r="AO327" s="139">
        <f t="shared" si="177"/>
        <v>7.284321228385167</v>
      </c>
      <c r="AP327" s="139">
        <f t="shared" si="177"/>
        <v>7.2841282502702747</v>
      </c>
      <c r="AQ327" s="139">
        <f t="shared" si="177"/>
        <v>7.2849774484859751</v>
      </c>
      <c r="AR327" s="139">
        <f t="shared" si="177"/>
        <v>7.2812489395292941</v>
      </c>
      <c r="AS327" s="139">
        <f t="shared" si="177"/>
        <v>7.2977848191489327</v>
      </c>
      <c r="AT327" s="139">
        <f t="shared" si="177"/>
        <v>7.2274010826115536</v>
      </c>
      <c r="AU327" s="139">
        <f t="shared" si="167"/>
        <v>7.639208448894685</v>
      </c>
    </row>
    <row r="328" spans="1:48" ht="12.95" customHeight="1" x14ac:dyDescent="0.2">
      <c r="A328" s="19" t="s">
        <v>199</v>
      </c>
      <c r="C328" s="8">
        <v>45097.396000000001</v>
      </c>
      <c r="E328">
        <f t="shared" si="149"/>
        <v>646.01060846477321</v>
      </c>
      <c r="F328">
        <f t="shared" si="168"/>
        <v>646</v>
      </c>
      <c r="G328">
        <f t="shared" si="150"/>
        <v>3.5067600001639221E-2</v>
      </c>
      <c r="I328" s="19">
        <f>G328</f>
        <v>3.5067600001639221E-2</v>
      </c>
      <c r="P328" s="14">
        <f t="shared" si="151"/>
        <v>0.18250179972851757</v>
      </c>
      <c r="Q328" s="13">
        <f t="shared" si="152"/>
        <v>30078.896000000001</v>
      </c>
      <c r="R328">
        <f t="shared" si="153"/>
        <v>2.1736843249105055E-2</v>
      </c>
      <c r="S328" s="5">
        <f>S$16</f>
        <v>0.1</v>
      </c>
      <c r="T328">
        <f t="shared" si="154"/>
        <v>2.1736843249105056E-3</v>
      </c>
      <c r="Z328">
        <f t="shared" si="155"/>
        <v>646</v>
      </c>
      <c r="AA328" s="139">
        <f t="shared" si="156"/>
        <v>2.0616176232630956E-2</v>
      </c>
      <c r="AB328" s="139">
        <f t="shared" si="157"/>
        <v>0.19695322349752584</v>
      </c>
      <c r="AC328" s="139">
        <f t="shared" si="158"/>
        <v>-0.14743419972687835</v>
      </c>
      <c r="AD328" s="139">
        <f t="shared" si="169"/>
        <v>1.4451423769008265E-2</v>
      </c>
      <c r="AE328" s="139">
        <f t="shared" si="159"/>
        <v>2.0884364895145704E-5</v>
      </c>
      <c r="AF328">
        <f t="shared" si="170"/>
        <v>-0.14743419972687835</v>
      </c>
      <c r="AG328" s="165"/>
      <c r="AH328">
        <f t="shared" si="160"/>
        <v>-0.16188562349588662</v>
      </c>
      <c r="AI328">
        <f t="shared" si="161"/>
        <v>0.67084526289181989</v>
      </c>
      <c r="AJ328">
        <f t="shared" si="162"/>
        <v>-0.96785381691560224</v>
      </c>
      <c r="AK328">
        <f t="shared" si="163"/>
        <v>-0.26327175098526567</v>
      </c>
      <c r="AL328">
        <f t="shared" si="164"/>
        <v>0.67464453357726728</v>
      </c>
      <c r="AM328">
        <f t="shared" si="165"/>
        <v>0.35072692453610349</v>
      </c>
      <c r="AN328" s="139">
        <f t="shared" si="177"/>
        <v>7.2885286133172729</v>
      </c>
      <c r="AO328" s="139">
        <f t="shared" si="177"/>
        <v>7.2885706290183503</v>
      </c>
      <c r="AP328" s="139">
        <f t="shared" si="177"/>
        <v>7.2883845973940069</v>
      </c>
      <c r="AQ328" s="139">
        <f t="shared" si="177"/>
        <v>7.2892086982204409</v>
      </c>
      <c r="AR328" s="139">
        <f t="shared" si="177"/>
        <v>7.2855661055829577</v>
      </c>
      <c r="AS328" s="139">
        <f t="shared" si="177"/>
        <v>7.3018284499569424</v>
      </c>
      <c r="AT328" s="139">
        <f t="shared" si="177"/>
        <v>7.2321523677698263</v>
      </c>
      <c r="AU328" s="139">
        <f t="shared" si="167"/>
        <v>7.6444225173969942</v>
      </c>
    </row>
    <row r="329" spans="1:48" ht="12.95" customHeight="1" x14ac:dyDescent="0.2">
      <c r="A329" s="19" t="s">
        <v>200</v>
      </c>
      <c r="C329" s="8">
        <v>45259.356</v>
      </c>
      <c r="E329">
        <f t="shared" si="149"/>
        <v>695.00589056639342</v>
      </c>
      <c r="F329">
        <f t="shared" si="168"/>
        <v>695</v>
      </c>
      <c r="G329">
        <f t="shared" si="150"/>
        <v>1.947199999995064E-2</v>
      </c>
      <c r="I329" s="19">
        <f>G329</f>
        <v>1.947199999995064E-2</v>
      </c>
      <c r="P329" s="14">
        <f t="shared" si="151"/>
        <v>0.18197534160064108</v>
      </c>
      <c r="Q329" s="13">
        <f t="shared" si="152"/>
        <v>30240.856</v>
      </c>
      <c r="R329">
        <f t="shared" si="153"/>
        <v>2.6407336031390689E-2</v>
      </c>
      <c r="S329" s="5">
        <f>S$16</f>
        <v>0.1</v>
      </c>
      <c r="T329">
        <f t="shared" si="154"/>
        <v>2.6407336031390692E-3</v>
      </c>
      <c r="Z329">
        <f t="shared" si="155"/>
        <v>695</v>
      </c>
      <c r="AA329" s="139">
        <f t="shared" si="156"/>
        <v>2.2542203332852728E-2</v>
      </c>
      <c r="AB329" s="139">
        <f t="shared" si="157"/>
        <v>0.17890513826773899</v>
      </c>
      <c r="AC329" s="139">
        <f t="shared" si="158"/>
        <v>-0.16250334160069044</v>
      </c>
      <c r="AD329" s="139">
        <f t="shared" si="169"/>
        <v>-3.0702033329020884E-3</v>
      </c>
      <c r="AE329" s="139">
        <f t="shared" si="159"/>
        <v>9.4261485053630914E-7</v>
      </c>
      <c r="AF329">
        <f t="shared" si="170"/>
        <v>-0.16250334160069044</v>
      </c>
      <c r="AG329" s="165"/>
      <c r="AH329">
        <f t="shared" si="160"/>
        <v>-0.15943313826778835</v>
      </c>
      <c r="AI329">
        <f t="shared" si="161"/>
        <v>0.67496912487827987</v>
      </c>
      <c r="AJ329">
        <f t="shared" si="162"/>
        <v>-0.96383550598381473</v>
      </c>
      <c r="AK329">
        <f t="shared" si="163"/>
        <v>-0.26834639189899995</v>
      </c>
      <c r="AL329">
        <f t="shared" si="164"/>
        <v>0.69015859880721608</v>
      </c>
      <c r="AM329">
        <f t="shared" si="165"/>
        <v>0.35946208497210852</v>
      </c>
      <c r="AN329" s="139">
        <f t="shared" si="177"/>
        <v>7.3094361612744407</v>
      </c>
      <c r="AO329" s="139">
        <f t="shared" si="177"/>
        <v>7.3094698631123958</v>
      </c>
      <c r="AP329" s="139">
        <f t="shared" si="177"/>
        <v>7.3093155227547104</v>
      </c>
      <c r="AQ329" s="139">
        <f t="shared" si="177"/>
        <v>7.3100226599396096</v>
      </c>
      <c r="AR329" s="139">
        <f t="shared" si="177"/>
        <v>7.3067895300985244</v>
      </c>
      <c r="AS329" s="139">
        <f t="shared" si="177"/>
        <v>7.3217160006239563</v>
      </c>
      <c r="AT329" s="139">
        <f t="shared" si="177"/>
        <v>7.2555959055574384</v>
      </c>
      <c r="AU329" s="139">
        <f t="shared" si="167"/>
        <v>7.6699714530583076</v>
      </c>
    </row>
    <row r="330" spans="1:48" ht="12.95" customHeight="1" x14ac:dyDescent="0.2">
      <c r="A330" s="125" t="s">
        <v>1307</v>
      </c>
      <c r="B330" s="71" t="s">
        <v>236</v>
      </c>
      <c r="C330" s="125">
        <v>45302.324000000001</v>
      </c>
      <c r="D330" s="125" t="s">
        <v>370</v>
      </c>
      <c r="E330">
        <f t="shared" si="149"/>
        <v>708.00434253813</v>
      </c>
      <c r="F330">
        <f t="shared" si="168"/>
        <v>708</v>
      </c>
      <c r="G330">
        <f t="shared" si="150"/>
        <v>1.4354799997818191E-2</v>
      </c>
      <c r="I330">
        <f>G330</f>
        <v>1.4354799997818191E-2</v>
      </c>
      <c r="O330">
        <f ca="1">+C$11+C$12*F330</f>
        <v>-2.1063368855999631E-2</v>
      </c>
      <c r="P330" s="14">
        <f t="shared" si="151"/>
        <v>0.18184160961265403</v>
      </c>
      <c r="Q330" s="13">
        <f t="shared" si="152"/>
        <v>30283.824000000001</v>
      </c>
      <c r="R330">
        <f t="shared" si="153"/>
        <v>2.8051831394956265E-2</v>
      </c>
      <c r="S330" s="5">
        <f>S$16</f>
        <v>0.1</v>
      </c>
      <c r="T330">
        <f t="shared" si="154"/>
        <v>2.8051831394956266E-3</v>
      </c>
      <c r="Z330">
        <f t="shared" si="155"/>
        <v>708</v>
      </c>
      <c r="AA330" s="139">
        <f t="shared" si="156"/>
        <v>2.3073464578499653E-2</v>
      </c>
      <c r="AB330" s="139">
        <f t="shared" si="157"/>
        <v>0.17312294503197256</v>
      </c>
      <c r="AC330" s="139">
        <f t="shared" si="158"/>
        <v>-0.16748680961483584</v>
      </c>
      <c r="AD330" s="139">
        <f t="shared" si="169"/>
        <v>-8.7186645806814622E-3</v>
      </c>
      <c r="AE330" s="139">
        <f t="shared" si="159"/>
        <v>7.6015112070429459E-6</v>
      </c>
      <c r="AF330">
        <f t="shared" si="170"/>
        <v>-0.16748680961483584</v>
      </c>
      <c r="AG330" s="165"/>
      <c r="AH330">
        <f t="shared" si="160"/>
        <v>-0.15876814503415437</v>
      </c>
      <c r="AI330">
        <f t="shared" si="161"/>
        <v>0.67608506180409123</v>
      </c>
      <c r="AJ330">
        <f t="shared" si="162"/>
        <v>-0.96272174095826912</v>
      </c>
      <c r="AK330">
        <f t="shared" si="163"/>
        <v>-0.26969235925614121</v>
      </c>
      <c r="AL330">
        <f t="shared" si="164"/>
        <v>0.69430675848245615</v>
      </c>
      <c r="AM330">
        <f t="shared" si="165"/>
        <v>0.36180591367772152</v>
      </c>
      <c r="AN330" s="139">
        <f t="shared" si="177"/>
        <v>7.3150046860652091</v>
      </c>
      <c r="AO330" s="139">
        <f t="shared" si="177"/>
        <v>7.3150363974114514</v>
      </c>
      <c r="AP330" s="139">
        <f t="shared" si="177"/>
        <v>7.3148898223734546</v>
      </c>
      <c r="AQ330" s="139">
        <f t="shared" si="177"/>
        <v>7.3155676172540209</v>
      </c>
      <c r="AR330" s="139">
        <f t="shared" si="177"/>
        <v>7.3124397530535266</v>
      </c>
      <c r="AS330" s="139">
        <f t="shared" si="177"/>
        <v>7.32701362124992</v>
      </c>
      <c r="AT330" s="139">
        <f t="shared" si="177"/>
        <v>7.2618609644732048</v>
      </c>
      <c r="AU330" s="139">
        <f t="shared" si="167"/>
        <v>7.6767497421113084</v>
      </c>
    </row>
    <row r="331" spans="1:48" ht="12.95" customHeight="1" x14ac:dyDescent="0.2">
      <c r="A331" s="26" t="s">
        <v>249</v>
      </c>
      <c r="B331" s="27" t="s">
        <v>236</v>
      </c>
      <c r="C331" s="28">
        <v>45302.334000000003</v>
      </c>
      <c r="D331" s="8">
        <v>2.0000000000000001E-4</v>
      </c>
      <c r="E331">
        <f t="shared" si="149"/>
        <v>708.00736768521028</v>
      </c>
      <c r="F331">
        <f t="shared" si="168"/>
        <v>708</v>
      </c>
      <c r="G331">
        <f t="shared" si="150"/>
        <v>2.4354799999855459E-2</v>
      </c>
      <c r="J331">
        <f>G331</f>
        <v>2.4354799999855459E-2</v>
      </c>
      <c r="P331" s="14">
        <f t="shared" si="151"/>
        <v>0.18184160961265403</v>
      </c>
      <c r="Q331" s="13">
        <f t="shared" si="152"/>
        <v>30283.834000000003</v>
      </c>
      <c r="R331">
        <f t="shared" si="153"/>
        <v>2.4802095202017864E-2</v>
      </c>
      <c r="S331" s="5">
        <f>S$17</f>
        <v>1</v>
      </c>
      <c r="T331">
        <f t="shared" si="154"/>
        <v>2.4802095202017864E-2</v>
      </c>
      <c r="Z331">
        <f t="shared" si="155"/>
        <v>708</v>
      </c>
      <c r="AA331" s="139">
        <f t="shared" si="156"/>
        <v>2.3073464578499653E-2</v>
      </c>
      <c r="AB331" s="139">
        <f t="shared" si="157"/>
        <v>0.18312294503400983</v>
      </c>
      <c r="AC331" s="139">
        <f t="shared" si="158"/>
        <v>-0.15748680961279857</v>
      </c>
      <c r="AD331" s="139">
        <f t="shared" si="169"/>
        <v>1.2813354213558059E-3</v>
      </c>
      <c r="AE331" s="139">
        <f t="shared" si="159"/>
        <v>1.6418204620210606E-6</v>
      </c>
      <c r="AF331">
        <f t="shared" si="170"/>
        <v>-0.15748680961279857</v>
      </c>
      <c r="AG331" s="165"/>
      <c r="AH331">
        <f t="shared" si="160"/>
        <v>-0.15876814503415437</v>
      </c>
      <c r="AI331">
        <f t="shared" si="161"/>
        <v>0.67608506180409123</v>
      </c>
      <c r="AJ331">
        <f t="shared" si="162"/>
        <v>-0.96272174095826912</v>
      </c>
      <c r="AK331">
        <f t="shared" si="163"/>
        <v>-0.26969235925614121</v>
      </c>
      <c r="AL331">
        <f t="shared" si="164"/>
        <v>0.69430675848245615</v>
      </c>
      <c r="AM331">
        <f t="shared" si="165"/>
        <v>0.36180591367772152</v>
      </c>
      <c r="AN331" s="139">
        <f t="shared" si="177"/>
        <v>7.3150046860652091</v>
      </c>
      <c r="AO331" s="139">
        <f t="shared" si="177"/>
        <v>7.3150363974114514</v>
      </c>
      <c r="AP331" s="139">
        <f t="shared" si="177"/>
        <v>7.3148898223734546</v>
      </c>
      <c r="AQ331" s="139">
        <f t="shared" si="177"/>
        <v>7.3155676172540209</v>
      </c>
      <c r="AR331" s="139">
        <f t="shared" si="177"/>
        <v>7.3124397530535266</v>
      </c>
      <c r="AS331" s="139">
        <f t="shared" si="177"/>
        <v>7.32701362124992</v>
      </c>
      <c r="AT331" s="139">
        <f t="shared" si="177"/>
        <v>7.2618609644732048</v>
      </c>
      <c r="AU331" s="139">
        <f t="shared" si="167"/>
        <v>7.6767497421113084</v>
      </c>
    </row>
    <row r="332" spans="1:48" ht="12.95" customHeight="1" x14ac:dyDescent="0.2">
      <c r="A332" s="86" t="s">
        <v>337</v>
      </c>
      <c r="B332" s="87" t="str">
        <f>IF(INT(E332)=E332,"I","II")</f>
        <v>II</v>
      </c>
      <c r="C332" s="100">
        <v>45325.474000000002</v>
      </c>
      <c r="D332" s="100"/>
      <c r="E332" s="86">
        <f t="shared" si="149"/>
        <v>715.00755802746437</v>
      </c>
      <c r="F332" s="86">
        <f t="shared" si="168"/>
        <v>715</v>
      </c>
      <c r="G332" s="86">
        <f t="shared" si="150"/>
        <v>2.4984000003314577E-2</v>
      </c>
      <c r="H332" s="86"/>
      <c r="I332" s="86"/>
      <c r="J332" s="86">
        <f>G332</f>
        <v>2.4984000003314577E-2</v>
      </c>
      <c r="K332" s="86"/>
      <c r="L332" s="86"/>
      <c r="M332" s="86"/>
      <c r="N332" s="86"/>
      <c r="O332" s="86">
        <f ca="1">+C$11+C$12*F332</f>
        <v>-2.0163792550422957E-2</v>
      </c>
      <c r="P332" s="88">
        <f t="shared" si="151"/>
        <v>0.18177063194259302</v>
      </c>
      <c r="Q332" s="89">
        <f t="shared" si="152"/>
        <v>30306.974000000002</v>
      </c>
      <c r="R332" s="86">
        <f t="shared" si="153"/>
        <v>2.4582047954862768E-2</v>
      </c>
      <c r="S332" s="5">
        <f>S$17</f>
        <v>1</v>
      </c>
      <c r="T332">
        <f t="shared" si="154"/>
        <v>2.4582047954862768E-2</v>
      </c>
      <c r="Z332">
        <f t="shared" si="155"/>
        <v>715</v>
      </c>
      <c r="AA332" s="139">
        <f t="shared" si="156"/>
        <v>2.3363059434807043E-2</v>
      </c>
      <c r="AB332" s="139">
        <f t="shared" si="157"/>
        <v>0.18339157251110055</v>
      </c>
      <c r="AC332" s="139">
        <f t="shared" si="158"/>
        <v>-0.15678663193927844</v>
      </c>
      <c r="AD332" s="139">
        <f t="shared" si="169"/>
        <v>1.620940568507534E-3</v>
      </c>
      <c r="AE332" s="139">
        <f t="shared" si="159"/>
        <v>2.6274483266335275E-6</v>
      </c>
      <c r="AF332">
        <f t="shared" si="170"/>
        <v>-0.15678663193927844</v>
      </c>
      <c r="AG332" s="165"/>
      <c r="AH332">
        <f t="shared" si="160"/>
        <v>-0.15840757250778598</v>
      </c>
      <c r="AI332">
        <f t="shared" si="161"/>
        <v>0.67668979932314377</v>
      </c>
      <c r="AJ332">
        <f t="shared" si="162"/>
        <v>-0.96211360729866502</v>
      </c>
      <c r="AK332">
        <f t="shared" si="163"/>
        <v>-0.27041702972611376</v>
      </c>
      <c r="AL332">
        <f t="shared" si="164"/>
        <v>0.69654607251284539</v>
      </c>
      <c r="AM332">
        <f t="shared" si="165"/>
        <v>0.36307265141940814</v>
      </c>
      <c r="AN332" s="139">
        <f t="shared" si="177"/>
        <v>7.3180069346907155</v>
      </c>
      <c r="AO332" s="139">
        <f t="shared" si="177"/>
        <v>7.3180376101448106</v>
      </c>
      <c r="AP332" s="139">
        <f t="shared" si="177"/>
        <v>7.3178951069706448</v>
      </c>
      <c r="AQ332" s="139">
        <f t="shared" si="177"/>
        <v>7.3185573968957822</v>
      </c>
      <c r="AR332" s="139">
        <f t="shared" si="177"/>
        <v>7.3154856048582273</v>
      </c>
      <c r="AS332" s="139">
        <f t="shared" si="177"/>
        <v>7.3298700207475918</v>
      </c>
      <c r="AT332" s="139">
        <f t="shared" si="177"/>
        <v>7.2652423518027298</v>
      </c>
      <c r="AU332" s="139">
        <f t="shared" si="167"/>
        <v>7.6803995900629243</v>
      </c>
    </row>
    <row r="333" spans="1:48" ht="12.95" customHeight="1" x14ac:dyDescent="0.2">
      <c r="A333" s="19" t="s">
        <v>237</v>
      </c>
      <c r="C333" s="8">
        <v>45338.709000000003</v>
      </c>
      <c r="E333">
        <f t="shared" si="149"/>
        <v>719.01134018734933</v>
      </c>
      <c r="F333">
        <f t="shared" si="168"/>
        <v>719</v>
      </c>
      <c r="G333">
        <f t="shared" si="150"/>
        <v>3.7486400004127063E-2</v>
      </c>
      <c r="I333" s="19">
        <f>G333</f>
        <v>3.7486400004127063E-2</v>
      </c>
      <c r="P333" s="14">
        <f t="shared" si="151"/>
        <v>0.18173039757345108</v>
      </c>
      <c r="Q333" s="13">
        <f t="shared" si="152"/>
        <v>30320.209000000003</v>
      </c>
      <c r="R333">
        <f t="shared" si="153"/>
        <v>2.0806330834779153E-2</v>
      </c>
      <c r="S333" s="5">
        <f>S$16</f>
        <v>0.1</v>
      </c>
      <c r="T333">
        <f t="shared" si="154"/>
        <v>2.0806330834779153E-3</v>
      </c>
      <c r="Z333">
        <f t="shared" si="155"/>
        <v>719</v>
      </c>
      <c r="AA333" s="139">
        <f t="shared" si="156"/>
        <v>2.3529653027416358E-2</v>
      </c>
      <c r="AB333" s="139">
        <f t="shared" si="157"/>
        <v>0.19568714455016178</v>
      </c>
      <c r="AC333" s="139">
        <f t="shared" si="158"/>
        <v>-0.14424399756932402</v>
      </c>
      <c r="AD333" s="139">
        <f t="shared" si="169"/>
        <v>1.3956746976710704E-2</v>
      </c>
      <c r="AE333" s="139">
        <f t="shared" si="159"/>
        <v>1.947907861719234E-5</v>
      </c>
      <c r="AF333">
        <f t="shared" si="170"/>
        <v>-0.14424399756932402</v>
      </c>
      <c r="AG333" s="165"/>
      <c r="AH333">
        <f t="shared" si="160"/>
        <v>-0.15820074454603472</v>
      </c>
      <c r="AI333">
        <f t="shared" si="161"/>
        <v>0.6770365789982814</v>
      </c>
      <c r="AJ333">
        <f t="shared" si="162"/>
        <v>-0.9617634432683535</v>
      </c>
      <c r="AK333">
        <f t="shared" si="163"/>
        <v>-0.27083109962201452</v>
      </c>
      <c r="AL333">
        <f t="shared" si="164"/>
        <v>0.69782747972289561</v>
      </c>
      <c r="AM333">
        <f t="shared" si="165"/>
        <v>0.3637979825222028</v>
      </c>
      <c r="AN333" s="139">
        <f t="shared" si="177"/>
        <v>7.319723709655392</v>
      </c>
      <c r="AO333" s="139">
        <f t="shared" si="177"/>
        <v>7.3197538042928185</v>
      </c>
      <c r="AP333" s="139">
        <f t="shared" si="177"/>
        <v>7.3196135937512548</v>
      </c>
      <c r="AQ333" s="139">
        <f t="shared" si="177"/>
        <v>7.3202671164234658</v>
      </c>
      <c r="AR333" s="139">
        <f t="shared" si="177"/>
        <v>7.3172271715627764</v>
      </c>
      <c r="AS333" s="139">
        <f t="shared" si="177"/>
        <v>7.3315034684571492</v>
      </c>
      <c r="AT333" s="139">
        <f t="shared" si="177"/>
        <v>7.2671770559736277</v>
      </c>
      <c r="AU333" s="139">
        <f t="shared" si="167"/>
        <v>7.6824852174638476</v>
      </c>
    </row>
    <row r="334" spans="1:48" ht="12.95" customHeight="1" x14ac:dyDescent="0.2">
      <c r="A334" s="86" t="s">
        <v>337</v>
      </c>
      <c r="B334" s="87" t="str">
        <f>IF(INT(E334)=E334,"I","II")</f>
        <v>II</v>
      </c>
      <c r="C334" s="100">
        <v>45345.308199999999</v>
      </c>
      <c r="D334" s="100"/>
      <c r="E334" s="86">
        <f t="shared" si="149"/>
        <v>721.00769524813518</v>
      </c>
      <c r="F334" s="86">
        <f t="shared" si="168"/>
        <v>721</v>
      </c>
      <c r="G334" s="86">
        <f t="shared" si="150"/>
        <v>2.5437600001168903E-2</v>
      </c>
      <c r="H334" s="86"/>
      <c r="I334" s="86"/>
      <c r="J334" s="86">
        <f>G334</f>
        <v>2.5437600001168903E-2</v>
      </c>
      <c r="K334" s="86"/>
      <c r="L334" s="86"/>
      <c r="M334" s="86"/>
      <c r="N334" s="86"/>
      <c r="O334" s="86">
        <f ca="1">+C$11+C$12*F334</f>
        <v>-1.9392727145642955E-2</v>
      </c>
      <c r="P334" s="88">
        <f t="shared" si="151"/>
        <v>0.18171036883418856</v>
      </c>
      <c r="Q334" s="89">
        <f t="shared" si="152"/>
        <v>30326.808199999999</v>
      </c>
      <c r="R334" s="86">
        <f t="shared" si="153"/>
        <v>2.4421178278738402E-2</v>
      </c>
      <c r="S334" s="5">
        <f>S$17</f>
        <v>1</v>
      </c>
      <c r="T334">
        <f t="shared" si="154"/>
        <v>2.4421178278738402E-2</v>
      </c>
      <c r="Z334">
        <f t="shared" si="155"/>
        <v>721</v>
      </c>
      <c r="AA334" s="139">
        <f t="shared" si="156"/>
        <v>2.3613252927850853E-2</v>
      </c>
      <c r="AB334" s="139">
        <f t="shared" si="157"/>
        <v>0.18353471590750661</v>
      </c>
      <c r="AC334" s="139">
        <f t="shared" si="158"/>
        <v>-0.15627276883301966</v>
      </c>
      <c r="AD334" s="139">
        <f t="shared" si="169"/>
        <v>1.82434707331805E-3</v>
      </c>
      <c r="AE334" s="139">
        <f t="shared" si="159"/>
        <v>3.3282422439241347E-6</v>
      </c>
      <c r="AF334">
        <f t="shared" si="170"/>
        <v>-0.15627276883301966</v>
      </c>
      <c r="AG334" s="165"/>
      <c r="AH334">
        <f t="shared" si="160"/>
        <v>-0.15809711590633771</v>
      </c>
      <c r="AI334">
        <f t="shared" si="161"/>
        <v>0.67721030117631487</v>
      </c>
      <c r="AJ334">
        <f t="shared" si="162"/>
        <v>-0.96158763386681734</v>
      </c>
      <c r="AK334">
        <f t="shared" si="163"/>
        <v>-0.27103812676617567</v>
      </c>
      <c r="AL334">
        <f t="shared" si="164"/>
        <v>0.69846867565586812</v>
      </c>
      <c r="AM334">
        <f t="shared" si="165"/>
        <v>0.36416105365848311</v>
      </c>
      <c r="AN334" s="139">
        <f t="shared" si="177"/>
        <v>7.3205824265087829</v>
      </c>
      <c r="AO334" s="139">
        <f t="shared" si="177"/>
        <v>7.3206122337465809</v>
      </c>
      <c r="AP334" s="139">
        <f t="shared" si="177"/>
        <v>7.3204731602473831</v>
      </c>
      <c r="AQ334" s="139">
        <f t="shared" si="177"/>
        <v>7.3211223245902355</v>
      </c>
      <c r="AR334" s="139">
        <f t="shared" si="177"/>
        <v>7.3180982500218938</v>
      </c>
      <c r="AS334" s="139">
        <f t="shared" si="177"/>
        <v>7.3323205270000367</v>
      </c>
      <c r="AT334" s="139">
        <f t="shared" si="177"/>
        <v>7.2681450854648855</v>
      </c>
      <c r="AU334" s="139">
        <f t="shared" si="167"/>
        <v>7.6835280311643093</v>
      </c>
    </row>
    <row r="335" spans="1:48" ht="12.95" customHeight="1" x14ac:dyDescent="0.2">
      <c r="A335" s="19" t="s">
        <v>201</v>
      </c>
      <c r="C335" s="8">
        <v>45345.313999999998</v>
      </c>
      <c r="E335">
        <f t="shared" si="149"/>
        <v>721.00944983344107</v>
      </c>
      <c r="F335">
        <f t="shared" si="168"/>
        <v>721</v>
      </c>
      <c r="G335">
        <f t="shared" si="150"/>
        <v>3.1237600000167731E-2</v>
      </c>
      <c r="I335" s="19">
        <f>G335</f>
        <v>3.1237600000167731E-2</v>
      </c>
      <c r="P335" s="14">
        <f t="shared" si="151"/>
        <v>0.18171036883418856</v>
      </c>
      <c r="Q335" s="13">
        <f t="shared" si="152"/>
        <v>30326.813999999998</v>
      </c>
      <c r="R335">
        <f t="shared" si="153"/>
        <v>2.2642054160576672E-2</v>
      </c>
      <c r="S335" s="5">
        <f>S$16</f>
        <v>0.1</v>
      </c>
      <c r="T335">
        <f t="shared" si="154"/>
        <v>2.2642054160576671E-3</v>
      </c>
      <c r="Z335">
        <f t="shared" si="155"/>
        <v>721</v>
      </c>
      <c r="AA335" s="139">
        <f t="shared" si="156"/>
        <v>2.3613252927850853E-2</v>
      </c>
      <c r="AB335" s="139">
        <f t="shared" si="157"/>
        <v>0.18933471590650544</v>
      </c>
      <c r="AC335" s="139">
        <f t="shared" si="158"/>
        <v>-0.15047276883402083</v>
      </c>
      <c r="AD335" s="139">
        <f t="shared" si="169"/>
        <v>7.6243470723168782E-3</v>
      </c>
      <c r="AE335" s="139">
        <f t="shared" si="159"/>
        <v>5.813066827914696E-6</v>
      </c>
      <c r="AF335">
        <f t="shared" si="170"/>
        <v>-0.15047276883402083</v>
      </c>
      <c r="AG335" s="165"/>
      <c r="AH335">
        <f t="shared" si="160"/>
        <v>-0.15809711590633771</v>
      </c>
      <c r="AI335">
        <f t="shared" si="161"/>
        <v>0.67721030117631487</v>
      </c>
      <c r="AJ335">
        <f t="shared" si="162"/>
        <v>-0.96158763386681734</v>
      </c>
      <c r="AK335">
        <f t="shared" si="163"/>
        <v>-0.27103812676617567</v>
      </c>
      <c r="AL335">
        <f t="shared" si="164"/>
        <v>0.69846867565586812</v>
      </c>
      <c r="AM335">
        <f t="shared" si="165"/>
        <v>0.36416105365848311</v>
      </c>
      <c r="AN335" s="139">
        <f t="shared" si="177"/>
        <v>7.3205824265087829</v>
      </c>
      <c r="AO335" s="139">
        <f t="shared" si="177"/>
        <v>7.3206122337465809</v>
      </c>
      <c r="AP335" s="139">
        <f t="shared" si="177"/>
        <v>7.3204731602473831</v>
      </c>
      <c r="AQ335" s="139">
        <f t="shared" si="177"/>
        <v>7.3211223245902355</v>
      </c>
      <c r="AR335" s="139">
        <f t="shared" si="177"/>
        <v>7.3180982500218938</v>
      </c>
      <c r="AS335" s="139">
        <f t="shared" si="177"/>
        <v>7.3323205270000367</v>
      </c>
      <c r="AT335" s="139">
        <f t="shared" si="177"/>
        <v>7.2681450854648855</v>
      </c>
      <c r="AU335" s="139">
        <f t="shared" si="167"/>
        <v>7.6835280311643093</v>
      </c>
    </row>
    <row r="336" spans="1:48" ht="12.95" customHeight="1" x14ac:dyDescent="0.2">
      <c r="A336" s="125" t="s">
        <v>1307</v>
      </c>
      <c r="B336" s="71" t="s">
        <v>250</v>
      </c>
      <c r="C336" s="125">
        <v>45360.192999999999</v>
      </c>
      <c r="D336" s="125" t="s">
        <v>370</v>
      </c>
      <c r="E336">
        <f t="shared" si="149"/>
        <v>725.5105661732166</v>
      </c>
      <c r="F336">
        <f t="shared" si="168"/>
        <v>725.5</v>
      </c>
      <c r="G336">
        <f t="shared" si="150"/>
        <v>3.4927799999422859E-2</v>
      </c>
      <c r="I336">
        <f>G336</f>
        <v>3.4927799999422859E-2</v>
      </c>
      <c r="O336">
        <f ca="1">+C$11+C$12*F336</f>
        <v>-1.8814428092057953E-2</v>
      </c>
      <c r="P336" s="14">
        <f t="shared" si="151"/>
        <v>0.18166551975628731</v>
      </c>
      <c r="Q336" s="13">
        <f t="shared" si="152"/>
        <v>30341.692999999999</v>
      </c>
      <c r="R336">
        <f t="shared" si="153"/>
        <v>2.1531958399444086E-2</v>
      </c>
      <c r="S336" s="5">
        <f>S$16</f>
        <v>0.1</v>
      </c>
      <c r="T336">
        <f t="shared" si="154"/>
        <v>2.1531958399444088E-3</v>
      </c>
      <c r="Z336">
        <f t="shared" si="155"/>
        <v>725.5</v>
      </c>
      <c r="AA336" s="139">
        <f t="shared" si="156"/>
        <v>2.3802091823308474E-2</v>
      </c>
      <c r="AB336" s="139">
        <f t="shared" si="157"/>
        <v>0.19279122793240169</v>
      </c>
      <c r="AC336" s="139">
        <f t="shared" si="158"/>
        <v>-0.14673771975686445</v>
      </c>
      <c r="AD336" s="139">
        <f t="shared" si="169"/>
        <v>1.1125708176114385E-2</v>
      </c>
      <c r="AE336" s="139">
        <f t="shared" si="159"/>
        <v>1.2378138242005849E-5</v>
      </c>
      <c r="AF336">
        <f t="shared" si="170"/>
        <v>-0.14673771975686445</v>
      </c>
      <c r="AG336" s="165"/>
      <c r="AH336">
        <f t="shared" si="160"/>
        <v>-0.15786342793297883</v>
      </c>
      <c r="AI336">
        <f t="shared" si="161"/>
        <v>0.6776019878832984</v>
      </c>
      <c r="AJ336">
        <f t="shared" si="162"/>
        <v>-0.96119028539323859</v>
      </c>
      <c r="AK336">
        <f t="shared" si="163"/>
        <v>-0.27150391822366393</v>
      </c>
      <c r="AL336">
        <f t="shared" si="164"/>
        <v>0.69991256979292371</v>
      </c>
      <c r="AM336">
        <f t="shared" si="165"/>
        <v>0.36497895566333205</v>
      </c>
      <c r="AN336" s="139">
        <f t="shared" si="177"/>
        <v>7.3225153440863275</v>
      </c>
      <c r="AO336" s="139">
        <f t="shared" si="177"/>
        <v>7.3225445119602668</v>
      </c>
      <c r="AP336" s="139">
        <f t="shared" si="177"/>
        <v>7.3224079742789474</v>
      </c>
      <c r="AQ336" s="139">
        <f t="shared" si="177"/>
        <v>7.3230473940563732</v>
      </c>
      <c r="AR336" s="139">
        <f t="shared" si="177"/>
        <v>7.3200588970149516</v>
      </c>
      <c r="AS336" s="139">
        <f t="shared" si="177"/>
        <v>7.3341597287030007</v>
      </c>
      <c r="AT336" s="139">
        <f t="shared" si="177"/>
        <v>7.2703248035170285</v>
      </c>
      <c r="AU336" s="139">
        <f t="shared" si="167"/>
        <v>7.6858743619903489</v>
      </c>
      <c r="AV336" s="139"/>
    </row>
    <row r="337" spans="1:47" ht="12.95" customHeight="1" x14ac:dyDescent="0.2">
      <c r="A337" s="26" t="s">
        <v>249</v>
      </c>
      <c r="B337" s="27" t="s">
        <v>250</v>
      </c>
      <c r="C337" s="28">
        <v>45360.197999999997</v>
      </c>
      <c r="D337" s="8">
        <v>0.01</v>
      </c>
      <c r="E337">
        <f t="shared" si="149"/>
        <v>725.51207874675561</v>
      </c>
      <c r="F337">
        <f t="shared" si="168"/>
        <v>725.5</v>
      </c>
      <c r="G337">
        <f t="shared" si="150"/>
        <v>3.9927799996803515E-2</v>
      </c>
      <c r="J337">
        <f>G337</f>
        <v>3.9927799996803515E-2</v>
      </c>
      <c r="P337" s="14">
        <f t="shared" si="151"/>
        <v>0.18166551975628731</v>
      </c>
      <c r="Q337" s="13">
        <f t="shared" si="152"/>
        <v>30341.697999999997</v>
      </c>
      <c r="R337">
        <f t="shared" si="153"/>
        <v>2.0089581202617963E-2</v>
      </c>
      <c r="S337" s="5">
        <f>S$17</f>
        <v>1</v>
      </c>
      <c r="T337">
        <f t="shared" si="154"/>
        <v>2.0089581202617963E-2</v>
      </c>
      <c r="Z337">
        <f t="shared" si="155"/>
        <v>725.5</v>
      </c>
      <c r="AA337" s="139">
        <f t="shared" si="156"/>
        <v>2.3802091823308474E-2</v>
      </c>
      <c r="AB337" s="139">
        <f t="shared" si="157"/>
        <v>0.19779122792978235</v>
      </c>
      <c r="AC337" s="139">
        <f t="shared" si="158"/>
        <v>-0.14173771975948379</v>
      </c>
      <c r="AD337" s="139">
        <f t="shared" si="169"/>
        <v>1.612570817349504E-2</v>
      </c>
      <c r="AE337" s="139">
        <f t="shared" si="159"/>
        <v>2.6003846409672473E-4</v>
      </c>
      <c r="AF337">
        <f t="shared" si="170"/>
        <v>-0.14173771975948379</v>
      </c>
      <c r="AG337" s="165"/>
      <c r="AH337">
        <f t="shared" si="160"/>
        <v>-0.15786342793297883</v>
      </c>
      <c r="AI337">
        <f t="shared" si="161"/>
        <v>0.6776019878832984</v>
      </c>
      <c r="AJ337">
        <f t="shared" si="162"/>
        <v>-0.96119028539323859</v>
      </c>
      <c r="AK337">
        <f t="shared" si="163"/>
        <v>-0.27150391822366393</v>
      </c>
      <c r="AL337">
        <f t="shared" si="164"/>
        <v>0.69991256979292371</v>
      </c>
      <c r="AM337">
        <f t="shared" si="165"/>
        <v>0.36497895566333205</v>
      </c>
      <c r="AN337" s="139">
        <f t="shared" si="177"/>
        <v>7.3225153440863275</v>
      </c>
      <c r="AO337" s="139">
        <f t="shared" si="177"/>
        <v>7.3225445119602668</v>
      </c>
      <c r="AP337" s="139">
        <f t="shared" si="177"/>
        <v>7.3224079742789474</v>
      </c>
      <c r="AQ337" s="139">
        <f t="shared" si="177"/>
        <v>7.3230473940563732</v>
      </c>
      <c r="AR337" s="139">
        <f t="shared" si="177"/>
        <v>7.3200588970149516</v>
      </c>
      <c r="AS337" s="139">
        <f t="shared" si="177"/>
        <v>7.3341597287030007</v>
      </c>
      <c r="AT337" s="139">
        <f t="shared" si="177"/>
        <v>7.2703248035170285</v>
      </c>
      <c r="AU337" s="139">
        <f t="shared" si="167"/>
        <v>7.6858743619903489</v>
      </c>
    </row>
    <row r="338" spans="1:47" ht="12.95" customHeight="1" x14ac:dyDescent="0.2">
      <c r="A338" s="19" t="s">
        <v>202</v>
      </c>
      <c r="C338" s="8">
        <v>45368.451999999997</v>
      </c>
      <c r="E338">
        <f t="shared" si="149"/>
        <v>728.00903514627907</v>
      </c>
      <c r="F338">
        <f t="shared" si="168"/>
        <v>728</v>
      </c>
      <c r="G338">
        <f t="shared" si="150"/>
        <v>2.9866799995943438E-2</v>
      </c>
      <c r="I338" s="19">
        <f>G338</f>
        <v>2.9866799995943438E-2</v>
      </c>
      <c r="P338" s="14">
        <f t="shared" si="151"/>
        <v>0.1816407325846392</v>
      </c>
      <c r="Q338" s="13">
        <f t="shared" si="152"/>
        <v>30349.951999999997</v>
      </c>
      <c r="R338">
        <f t="shared" si="153"/>
        <v>2.3035326613437965E-2</v>
      </c>
      <c r="S338" s="5">
        <f>S$16</f>
        <v>0.1</v>
      </c>
      <c r="T338">
        <f t="shared" si="154"/>
        <v>2.3035326613437966E-3</v>
      </c>
      <c r="Z338">
        <f t="shared" si="155"/>
        <v>728</v>
      </c>
      <c r="AA338" s="139">
        <f t="shared" si="156"/>
        <v>2.3907444684568124E-2</v>
      </c>
      <c r="AB338" s="139">
        <f t="shared" si="157"/>
        <v>0.18760008789601451</v>
      </c>
      <c r="AC338" s="139">
        <f t="shared" si="158"/>
        <v>-0.15177393258869576</v>
      </c>
      <c r="AD338" s="139">
        <f t="shared" si="169"/>
        <v>5.9593553113753139E-3</v>
      </c>
      <c r="AE338" s="139">
        <f t="shared" si="159"/>
        <v>3.5513915727217165E-6</v>
      </c>
      <c r="AF338">
        <f t="shared" si="170"/>
        <v>-0.15177393258869576</v>
      </c>
      <c r="AG338" s="165"/>
      <c r="AH338">
        <f t="shared" si="160"/>
        <v>-0.15773328790007107</v>
      </c>
      <c r="AI338">
        <f t="shared" si="161"/>
        <v>0.67782007819347923</v>
      </c>
      <c r="AJ338">
        <f t="shared" si="162"/>
        <v>-0.96096847066658997</v>
      </c>
      <c r="AK338">
        <f t="shared" si="163"/>
        <v>-0.27176267921174729</v>
      </c>
      <c r="AL338">
        <f t="shared" si="164"/>
        <v>0.70071545478344177</v>
      </c>
      <c r="AM338">
        <f t="shared" si="165"/>
        <v>0.36543394085608349</v>
      </c>
      <c r="AN338" s="139">
        <f t="shared" si="177"/>
        <v>7.3235896695367622</v>
      </c>
      <c r="AO338" s="139">
        <f t="shared" si="177"/>
        <v>7.3236184865423848</v>
      </c>
      <c r="AP338" s="139">
        <f t="shared" si="177"/>
        <v>7.3234833442112066</v>
      </c>
      <c r="AQ338" s="139">
        <f t="shared" si="177"/>
        <v>7.3241173872465479</v>
      </c>
      <c r="AR338" s="139">
        <f t="shared" si="177"/>
        <v>7.32114857697582</v>
      </c>
      <c r="AS338" s="139">
        <f t="shared" si="177"/>
        <v>7.335182000161101</v>
      </c>
      <c r="AT338" s="139">
        <f t="shared" si="177"/>
        <v>7.2715367464492431</v>
      </c>
      <c r="AU338" s="139">
        <f t="shared" si="167"/>
        <v>7.687177879115926</v>
      </c>
    </row>
    <row r="339" spans="1:47" ht="12.95" customHeight="1" x14ac:dyDescent="0.2">
      <c r="A339" s="86" t="s">
        <v>337</v>
      </c>
      <c r="B339" s="87" t="str">
        <f>IF(INT(E339)=E339,"I","II")</f>
        <v>II</v>
      </c>
      <c r="C339" s="100">
        <v>45368.451999999997</v>
      </c>
      <c r="D339" s="100"/>
      <c r="E339" s="86">
        <f t="shared" si="149"/>
        <v>728.00903514627907</v>
      </c>
      <c r="F339" s="86">
        <f t="shared" si="168"/>
        <v>728</v>
      </c>
      <c r="G339" s="86">
        <f t="shared" si="150"/>
        <v>2.9866799995943438E-2</v>
      </c>
      <c r="H339" s="86"/>
      <c r="I339" s="86"/>
      <c r="J339" s="86">
        <f>G339</f>
        <v>2.9866799995943438E-2</v>
      </c>
      <c r="K339" s="86"/>
      <c r="L339" s="86"/>
      <c r="M339" s="86"/>
      <c r="N339" s="86"/>
      <c r="O339" s="86">
        <f ca="1">+C$11+C$12*F339</f>
        <v>-1.849315084006628E-2</v>
      </c>
      <c r="P339" s="88">
        <f t="shared" si="151"/>
        <v>0.1816407325846392</v>
      </c>
      <c r="Q339" s="89">
        <f t="shared" si="152"/>
        <v>30349.951999999997</v>
      </c>
      <c r="R339" s="86">
        <f t="shared" si="153"/>
        <v>2.3035326613437965E-2</v>
      </c>
      <c r="S339" s="5">
        <f>S$17</f>
        <v>1</v>
      </c>
      <c r="T339">
        <f t="shared" si="154"/>
        <v>2.3035326613437965E-2</v>
      </c>
      <c r="Z339">
        <f t="shared" si="155"/>
        <v>728</v>
      </c>
      <c r="AA339" s="139">
        <f t="shared" si="156"/>
        <v>2.3907444684568124E-2</v>
      </c>
      <c r="AB339" s="139">
        <f t="shared" si="157"/>
        <v>0.18760008789601451</v>
      </c>
      <c r="AC339" s="139">
        <f t="shared" si="158"/>
        <v>-0.15177393258869576</v>
      </c>
      <c r="AD339" s="139">
        <f t="shared" si="169"/>
        <v>5.9593553113753139E-3</v>
      </c>
      <c r="AE339" s="139">
        <f t="shared" si="159"/>
        <v>3.5513915727217162E-5</v>
      </c>
      <c r="AF339">
        <f t="shared" si="170"/>
        <v>-0.15177393258869576</v>
      </c>
      <c r="AG339" s="165"/>
      <c r="AH339">
        <f t="shared" si="160"/>
        <v>-0.15773328790007107</v>
      </c>
      <c r="AI339">
        <f t="shared" si="161"/>
        <v>0.67782007819347923</v>
      </c>
      <c r="AJ339">
        <f t="shared" si="162"/>
        <v>-0.96096847066658997</v>
      </c>
      <c r="AK339">
        <f t="shared" si="163"/>
        <v>-0.27176267921174729</v>
      </c>
      <c r="AL339">
        <f t="shared" si="164"/>
        <v>0.70071545478344177</v>
      </c>
      <c r="AM339">
        <f t="shared" si="165"/>
        <v>0.36543394085608349</v>
      </c>
      <c r="AN339" s="139">
        <f t="shared" si="177"/>
        <v>7.3235896695367622</v>
      </c>
      <c r="AO339" s="139">
        <f t="shared" si="177"/>
        <v>7.3236184865423848</v>
      </c>
      <c r="AP339" s="139">
        <f t="shared" si="177"/>
        <v>7.3234833442112066</v>
      </c>
      <c r="AQ339" s="139">
        <f t="shared" si="177"/>
        <v>7.3241173872465479</v>
      </c>
      <c r="AR339" s="139">
        <f t="shared" si="177"/>
        <v>7.32114857697582</v>
      </c>
      <c r="AS339" s="139">
        <f t="shared" si="177"/>
        <v>7.335182000161101</v>
      </c>
      <c r="AT339" s="139">
        <f t="shared" si="177"/>
        <v>7.2715367464492431</v>
      </c>
      <c r="AU339" s="139">
        <f t="shared" si="167"/>
        <v>7.687177879115926</v>
      </c>
    </row>
    <row r="340" spans="1:47" ht="12.95" customHeight="1" x14ac:dyDescent="0.2">
      <c r="A340" s="19" t="s">
        <v>202</v>
      </c>
      <c r="C340" s="8">
        <v>45401.506000000001</v>
      </c>
      <c r="E340">
        <f t="shared" si="149"/>
        <v>738.00835630327549</v>
      </c>
      <c r="F340">
        <f t="shared" si="168"/>
        <v>738</v>
      </c>
      <c r="G340">
        <f t="shared" si="150"/>
        <v>2.7622800000244752E-2</v>
      </c>
      <c r="I340" s="19">
        <f t="shared" ref="I340:I370" si="178">G340</f>
        <v>2.7622800000244752E-2</v>
      </c>
      <c r="P340" s="14">
        <f t="shared" si="151"/>
        <v>0.18154250520334334</v>
      </c>
      <c r="Q340" s="13">
        <f t="shared" si="152"/>
        <v>30383.006000000001</v>
      </c>
      <c r="R340">
        <f t="shared" si="153"/>
        <v>2.3691275649808774E-2</v>
      </c>
      <c r="S340" s="5">
        <f t="shared" ref="S340:S370" si="179">S$16</f>
        <v>0.1</v>
      </c>
      <c r="T340">
        <f t="shared" si="154"/>
        <v>2.3691275649808776E-3</v>
      </c>
      <c r="Z340">
        <f t="shared" si="155"/>
        <v>738</v>
      </c>
      <c r="AA340" s="139">
        <f t="shared" si="156"/>
        <v>2.4332017971091913E-2</v>
      </c>
      <c r="AB340" s="139">
        <f t="shared" si="157"/>
        <v>0.18483328723249617</v>
      </c>
      <c r="AC340" s="139">
        <f t="shared" si="158"/>
        <v>-0.15391970520309858</v>
      </c>
      <c r="AD340" s="139">
        <f t="shared" si="169"/>
        <v>3.2907820291528389E-3</v>
      </c>
      <c r="AE340" s="139">
        <f t="shared" si="159"/>
        <v>1.0829246363395277E-6</v>
      </c>
      <c r="AF340">
        <f t="shared" si="170"/>
        <v>-0.15391970520309858</v>
      </c>
      <c r="AG340" s="165"/>
      <c r="AH340">
        <f t="shared" si="160"/>
        <v>-0.15721048723225142</v>
      </c>
      <c r="AI340">
        <f t="shared" si="161"/>
        <v>0.67869592706513182</v>
      </c>
      <c r="AJ340">
        <f t="shared" si="162"/>
        <v>-0.96007357040145636</v>
      </c>
      <c r="AK340">
        <f t="shared" si="163"/>
        <v>-0.27279763294989906</v>
      </c>
      <c r="AL340">
        <f t="shared" si="164"/>
        <v>0.7039321714514476</v>
      </c>
      <c r="AM340">
        <f t="shared" si="165"/>
        <v>0.36725815627589803</v>
      </c>
      <c r="AN340" s="139">
        <f t="shared" si="177"/>
        <v>7.3278904293303393</v>
      </c>
      <c r="AO340" s="139">
        <f t="shared" si="177"/>
        <v>7.3279178734812085</v>
      </c>
      <c r="AP340" s="139">
        <f t="shared" si="177"/>
        <v>7.3277882171228983</v>
      </c>
      <c r="AQ340" s="139">
        <f t="shared" si="177"/>
        <v>7.3284010168388338</v>
      </c>
      <c r="AR340" s="139">
        <f t="shared" si="177"/>
        <v>7.3255103878946999</v>
      </c>
      <c r="AS340" s="139">
        <f t="shared" si="177"/>
        <v>7.3392746345672419</v>
      </c>
      <c r="AT340" s="139">
        <f t="shared" si="177"/>
        <v>7.2763915821100591</v>
      </c>
      <c r="AU340" s="139">
        <f t="shared" si="167"/>
        <v>7.6923919476182352</v>
      </c>
    </row>
    <row r="341" spans="1:47" ht="12.95" customHeight="1" x14ac:dyDescent="0.2">
      <c r="A341" s="19" t="s">
        <v>237</v>
      </c>
      <c r="C341" s="8">
        <v>45561.794000000002</v>
      </c>
      <c r="E341">
        <f t="shared" ref="E341:E404" si="180">(C341-C$7)/C$8</f>
        <v>786.49783381318264</v>
      </c>
      <c r="F341">
        <f t="shared" si="168"/>
        <v>786.5</v>
      </c>
      <c r="G341">
        <f t="shared" ref="G341:G404" si="181">C341-(C$7+C$8*F341)</f>
        <v>-7.1605999983148649E-3</v>
      </c>
      <c r="I341" s="19">
        <f t="shared" si="178"/>
        <v>-7.1605999983148649E-3</v>
      </c>
      <c r="P341" s="14">
        <f t="shared" ref="P341:P404" si="182">+D$11+D$12*F341+D$13*F341^2</f>
        <v>0.18108701419167733</v>
      </c>
      <c r="Q341" s="13">
        <f t="shared" ref="Q341:Q404" si="183">+C341-15018.5</f>
        <v>30543.294000000002</v>
      </c>
      <c r="R341">
        <f t="shared" ref="R341:R404" si="184">+(P341-G341)^2</f>
        <v>3.543716424822415E-2</v>
      </c>
      <c r="S341" s="5">
        <f t="shared" si="179"/>
        <v>0.1</v>
      </c>
      <c r="T341">
        <f t="shared" ref="T341:T404" si="185">S341*R341</f>
        <v>3.5437164248224152E-3</v>
      </c>
      <c r="Z341">
        <f t="shared" ref="Z341:Z404" si="186">F341</f>
        <v>786.5</v>
      </c>
      <c r="AA341" s="139">
        <f t="shared" ref="AA341:AA404" si="187">AB$3+AB$4*Z341+AB$5*Z341^2+AH341</f>
        <v>2.6463137347157772E-2</v>
      </c>
      <c r="AB341" s="139">
        <f t="shared" ref="AB341:AB404" si="188">IF(S341&lt;&gt;0,G341-AH341, -9999)</f>
        <v>0.14746327684620469</v>
      </c>
      <c r="AC341" s="139">
        <f t="shared" ref="AC341:AC404" si="189">+G341-P341</f>
        <v>-0.1882476141899922</v>
      </c>
      <c r="AD341" s="139">
        <f t="shared" si="169"/>
        <v>-3.3623737345472637E-2</v>
      </c>
      <c r="AE341" s="139">
        <f t="shared" ref="AE341:AE404" si="190">+(G341-AA341)^2*S341</f>
        <v>1.1305557130773313E-4</v>
      </c>
      <c r="AF341">
        <f t="shared" si="170"/>
        <v>-0.1882476141899922</v>
      </c>
      <c r="AG341" s="165"/>
      <c r="AH341">
        <f t="shared" ref="AH341:AH404" si="191">$AB$6*($AB$11/AI341*AJ341+$AB$12)</f>
        <v>-0.15462387684451956</v>
      </c>
      <c r="AI341">
        <f t="shared" ref="AI341:AI404" si="192">1+$AB$7*COS(AL341)</f>
        <v>0.68302395043249997</v>
      </c>
      <c r="AJ341">
        <f t="shared" ref="AJ341:AJ404" si="193">SIN(AL341+RADIANS($AB$9))</f>
        <v>-0.95555736581762751</v>
      </c>
      <c r="AK341">
        <f t="shared" ref="AK341:AK404" si="194">$AB$7*SIN(AL341)</f>
        <v>-0.2778147581180393</v>
      </c>
      <c r="AL341">
        <f t="shared" ref="AL341:AL404" si="195">2*ATAN(AM341)</f>
        <v>0.71965261038228479</v>
      </c>
      <c r="AM341">
        <f t="shared" ref="AM341:AM404" si="196">SQRT((1+$AB$7)/(1-$AB$7))*TAN(AN341/2)</f>
        <v>0.37620456086990989</v>
      </c>
      <c r="AN341" s="139">
        <f t="shared" ref="AN341:AT356" si="197">$AU341+$AB$7*SIN(AO341)</f>
        <v>7.3488286420416005</v>
      </c>
      <c r="AO341" s="139">
        <f t="shared" si="197"/>
        <v>7.3488500950094915</v>
      </c>
      <c r="AP341" s="139">
        <f t="shared" si="197"/>
        <v>7.348744927477636</v>
      </c>
      <c r="AQ341" s="139">
        <f t="shared" si="197"/>
        <v>7.3492606750969562</v>
      </c>
      <c r="AR341" s="139">
        <f t="shared" si="197"/>
        <v>7.3467360047775845</v>
      </c>
      <c r="AS341" s="139">
        <f t="shared" si="197"/>
        <v>7.3592068433688524</v>
      </c>
      <c r="AT341" s="139">
        <f t="shared" si="197"/>
        <v>7.3000981437006525</v>
      </c>
      <c r="AU341" s="139">
        <f t="shared" ref="AU341:AU404" si="198">RADIANS($AB$9)+$AB$18*(F341-AB$15)</f>
        <v>7.7176801798544323</v>
      </c>
    </row>
    <row r="342" spans="1:47" ht="12.95" customHeight="1" x14ac:dyDescent="0.2">
      <c r="A342" s="19" t="s">
        <v>204</v>
      </c>
      <c r="C342" s="8">
        <v>45649.411999999997</v>
      </c>
      <c r="E342">
        <f t="shared" si="180"/>
        <v>813.0035674954471</v>
      </c>
      <c r="F342">
        <f t="shared" ref="F342:F405" si="199">+ROUND(2*E342,0)/2</f>
        <v>813</v>
      </c>
      <c r="G342">
        <f t="shared" si="181"/>
        <v>1.179279999632854E-2</v>
      </c>
      <c r="I342" s="19">
        <f t="shared" si="178"/>
        <v>1.179279999632854E-2</v>
      </c>
      <c r="P342" s="14">
        <f t="shared" si="182"/>
        <v>0.18085278641374369</v>
      </c>
      <c r="Q342" s="13">
        <f t="shared" si="183"/>
        <v>30630.911999999997</v>
      </c>
      <c r="R342">
        <f t="shared" si="184"/>
        <v>2.8581279007456595E-2</v>
      </c>
      <c r="S342" s="5">
        <f t="shared" si="179"/>
        <v>0.1</v>
      </c>
      <c r="T342">
        <f t="shared" si="185"/>
        <v>2.8581279007456597E-3</v>
      </c>
      <c r="Z342">
        <f t="shared" si="186"/>
        <v>813</v>
      </c>
      <c r="AA342" s="139">
        <f t="shared" si="187"/>
        <v>2.7678124640669183E-2</v>
      </c>
      <c r="AB342" s="139">
        <f t="shared" si="188"/>
        <v>0.16496746176940305</v>
      </c>
      <c r="AC342" s="139">
        <f t="shared" si="189"/>
        <v>-0.16905998641741515</v>
      </c>
      <c r="AD342" s="139">
        <f t="shared" ref="AD342:AD405" si="200">IF(S342&lt;&gt;0,G342-AA342, -9999)</f>
        <v>-1.5885324644340643E-2</v>
      </c>
      <c r="AE342" s="139">
        <f t="shared" si="190"/>
        <v>2.5234353905609621E-5</v>
      </c>
      <c r="AF342">
        <f t="shared" ref="AF342:AF405" si="201">IF(S342&lt;&gt;0,G342-P342, -9999)</f>
        <v>-0.16905998641741515</v>
      </c>
      <c r="AG342" s="165"/>
      <c r="AH342">
        <f t="shared" si="191"/>
        <v>-0.15317466177307451</v>
      </c>
      <c r="AI342">
        <f t="shared" si="192"/>
        <v>0.68544588563825593</v>
      </c>
      <c r="AJ342">
        <f t="shared" si="193"/>
        <v>-0.95296401226589666</v>
      </c>
      <c r="AK342">
        <f t="shared" si="194"/>
        <v>-0.28055403216796182</v>
      </c>
      <c r="AL342">
        <f t="shared" si="195"/>
        <v>0.72832759386718526</v>
      </c>
      <c r="AM342">
        <f t="shared" si="196"/>
        <v>0.3811640611984225</v>
      </c>
      <c r="AN342" s="139">
        <f t="shared" si="197"/>
        <v>7.3603258450472158</v>
      </c>
      <c r="AO342" s="139">
        <f t="shared" si="197"/>
        <v>7.3603444643435649</v>
      </c>
      <c r="AP342" s="139">
        <f t="shared" si="197"/>
        <v>7.3602512435594454</v>
      </c>
      <c r="AQ342" s="139">
        <f t="shared" si="197"/>
        <v>7.36071813193354</v>
      </c>
      <c r="AR342" s="139">
        <f t="shared" si="197"/>
        <v>7.3583838117930123</v>
      </c>
      <c r="AS342" s="139">
        <f t="shared" si="197"/>
        <v>7.3701580880097399</v>
      </c>
      <c r="AT342" s="139">
        <f t="shared" si="197"/>
        <v>7.313163966199018</v>
      </c>
      <c r="AU342" s="139">
        <f t="shared" si="198"/>
        <v>7.7314974613855512</v>
      </c>
    </row>
    <row r="343" spans="1:47" ht="12.95" customHeight="1" x14ac:dyDescent="0.2">
      <c r="A343" s="19" t="s">
        <v>204</v>
      </c>
      <c r="C343" s="8">
        <v>45659.357000000004</v>
      </c>
      <c r="E343">
        <f t="shared" si="180"/>
        <v>816.01207626613711</v>
      </c>
      <c r="F343">
        <f t="shared" si="199"/>
        <v>816</v>
      </c>
      <c r="G343">
        <f t="shared" si="181"/>
        <v>3.9919600007124245E-2</v>
      </c>
      <c r="I343" s="19">
        <f t="shared" si="178"/>
        <v>3.9919600007124245E-2</v>
      </c>
      <c r="P343" s="14">
        <f t="shared" si="182"/>
        <v>0.18082692234567466</v>
      </c>
      <c r="Q343" s="13">
        <f t="shared" si="183"/>
        <v>30640.857000000004</v>
      </c>
      <c r="R343">
        <f t="shared" si="184"/>
        <v>1.9854873488620146E-2</v>
      </c>
      <c r="S343" s="5">
        <f t="shared" si="179"/>
        <v>0.1</v>
      </c>
      <c r="T343">
        <f t="shared" si="185"/>
        <v>1.9854873488620146E-3</v>
      </c>
      <c r="Z343">
        <f t="shared" si="186"/>
        <v>816</v>
      </c>
      <c r="AA343" s="139">
        <f t="shared" si="187"/>
        <v>2.781792865579924E-2</v>
      </c>
      <c r="AB343" s="139">
        <f t="shared" si="188"/>
        <v>0.19292859369699966</v>
      </c>
      <c r="AC343" s="139">
        <f t="shared" si="189"/>
        <v>-0.14090732233855041</v>
      </c>
      <c r="AD343" s="139">
        <f t="shared" si="200"/>
        <v>1.2101671351325005E-2</v>
      </c>
      <c r="AE343" s="139">
        <f t="shared" si="190"/>
        <v>1.4645044949548037E-5</v>
      </c>
      <c r="AF343">
        <f t="shared" si="201"/>
        <v>-0.14090732233855041</v>
      </c>
      <c r="AG343" s="165"/>
      <c r="AH343">
        <f t="shared" si="191"/>
        <v>-0.15300899368987542</v>
      </c>
      <c r="AI343">
        <f t="shared" si="192"/>
        <v>0.68572265249143105</v>
      </c>
      <c r="AJ343">
        <f t="shared" si="193"/>
        <v>-0.95266472207107522</v>
      </c>
      <c r="AK343">
        <f t="shared" si="194"/>
        <v>-0.2808640323547697</v>
      </c>
      <c r="AL343">
        <f t="shared" si="195"/>
        <v>0.7293135501384348</v>
      </c>
      <c r="AM343">
        <f t="shared" si="196"/>
        <v>0.38172876833329272</v>
      </c>
      <c r="AN343" s="139">
        <f t="shared" si="197"/>
        <v>7.3616299840931552</v>
      </c>
      <c r="AO343" s="139">
        <f t="shared" si="197"/>
        <v>7.3616483010499651</v>
      </c>
      <c r="AP343" s="139">
        <f t="shared" si="197"/>
        <v>7.3615563710558218</v>
      </c>
      <c r="AQ343" s="139">
        <f t="shared" si="197"/>
        <v>7.3620179125953138</v>
      </c>
      <c r="AR343" s="139">
        <f t="shared" si="197"/>
        <v>7.3597047006988525</v>
      </c>
      <c r="AS343" s="139">
        <f t="shared" si="197"/>
        <v>7.3714006406466552</v>
      </c>
      <c r="AT343" s="139">
        <f t="shared" si="197"/>
        <v>7.314648145878353</v>
      </c>
      <c r="AU343" s="139">
        <f t="shared" si="198"/>
        <v>7.7330616819362437</v>
      </c>
    </row>
    <row r="344" spans="1:47" ht="12.95" customHeight="1" x14ac:dyDescent="0.2">
      <c r="A344" s="19" t="s">
        <v>200</v>
      </c>
      <c r="C344" s="8">
        <v>45672.565000000002</v>
      </c>
      <c r="E344">
        <f t="shared" si="180"/>
        <v>820.00769052890655</v>
      </c>
      <c r="F344">
        <f t="shared" si="199"/>
        <v>820</v>
      </c>
      <c r="G344">
        <f t="shared" si="181"/>
        <v>2.5422000006074086E-2</v>
      </c>
      <c r="I344" s="19">
        <f t="shared" si="178"/>
        <v>2.5422000006074086E-2</v>
      </c>
      <c r="P344" s="14">
        <f t="shared" si="182"/>
        <v>0.18079264329396905</v>
      </c>
      <c r="Q344" s="13">
        <f t="shared" si="183"/>
        <v>30654.065000000002</v>
      </c>
      <c r="R344">
        <f t="shared" si="184"/>
        <v>2.4140036795694299E-2</v>
      </c>
      <c r="S344" s="5">
        <f t="shared" si="179"/>
        <v>0.1</v>
      </c>
      <c r="T344">
        <f t="shared" si="185"/>
        <v>2.4140036795694299E-3</v>
      </c>
      <c r="Z344">
        <f t="shared" si="186"/>
        <v>820</v>
      </c>
      <c r="AA344" s="139">
        <f t="shared" si="187"/>
        <v>2.8005049431263557E-2</v>
      </c>
      <c r="AB344" s="139">
        <f t="shared" si="188"/>
        <v>0.17820959386877958</v>
      </c>
      <c r="AC344" s="139">
        <f t="shared" si="189"/>
        <v>-0.15537064328789496</v>
      </c>
      <c r="AD344" s="139">
        <f t="shared" si="200"/>
        <v>-2.5830494251894709E-3</v>
      </c>
      <c r="AE344" s="139">
        <f t="shared" si="190"/>
        <v>6.6721443329716572E-7</v>
      </c>
      <c r="AF344">
        <f t="shared" si="201"/>
        <v>-0.15537064328789496</v>
      </c>
      <c r="AG344" s="165"/>
      <c r="AH344">
        <f t="shared" si="191"/>
        <v>-0.15278759386270549</v>
      </c>
      <c r="AI344">
        <f t="shared" si="192"/>
        <v>0.68609249867746946</v>
      </c>
      <c r="AJ344">
        <f t="shared" si="193"/>
        <v>-0.95226384968039612</v>
      </c>
      <c r="AK344">
        <f t="shared" si="194"/>
        <v>-0.28127733012286726</v>
      </c>
      <c r="AL344">
        <f t="shared" si="195"/>
        <v>0.73062939756529566</v>
      </c>
      <c r="AM344">
        <f t="shared" si="196"/>
        <v>0.38248275209008903</v>
      </c>
      <c r="AN344" s="139">
        <f t="shared" si="197"/>
        <v>7.3633696547626961</v>
      </c>
      <c r="AO344" s="139">
        <f t="shared" si="197"/>
        <v>7.3633875742838795</v>
      </c>
      <c r="AP344" s="139">
        <f t="shared" si="197"/>
        <v>7.3632973461407456</v>
      </c>
      <c r="AQ344" s="139">
        <f t="shared" si="197"/>
        <v>7.3637518166774463</v>
      </c>
      <c r="AR344" s="139">
        <f t="shared" si="197"/>
        <v>7.3614666079938349</v>
      </c>
      <c r="AS344" s="139">
        <f t="shared" si="197"/>
        <v>7.3730582732820835</v>
      </c>
      <c r="AT344" s="139">
        <f t="shared" si="197"/>
        <v>7.3166286446791799</v>
      </c>
      <c r="AU344" s="139">
        <f t="shared" si="198"/>
        <v>7.735147309337167</v>
      </c>
    </row>
    <row r="345" spans="1:47" ht="12.95" customHeight="1" x14ac:dyDescent="0.2">
      <c r="A345" s="19" t="s">
        <v>200</v>
      </c>
      <c r="C345" s="8">
        <v>45672.565000000002</v>
      </c>
      <c r="E345">
        <f t="shared" si="180"/>
        <v>820.00769052890655</v>
      </c>
      <c r="F345">
        <f t="shared" si="199"/>
        <v>820</v>
      </c>
      <c r="G345">
        <f t="shared" si="181"/>
        <v>2.5422000006074086E-2</v>
      </c>
      <c r="I345" s="19">
        <f t="shared" si="178"/>
        <v>2.5422000006074086E-2</v>
      </c>
      <c r="P345" s="14">
        <f t="shared" si="182"/>
        <v>0.18079264329396905</v>
      </c>
      <c r="Q345" s="13">
        <f t="shared" si="183"/>
        <v>30654.065000000002</v>
      </c>
      <c r="R345">
        <f t="shared" si="184"/>
        <v>2.4140036795694299E-2</v>
      </c>
      <c r="S345" s="5">
        <f t="shared" si="179"/>
        <v>0.1</v>
      </c>
      <c r="T345">
        <f t="shared" si="185"/>
        <v>2.4140036795694299E-3</v>
      </c>
      <c r="Z345">
        <f t="shared" si="186"/>
        <v>820</v>
      </c>
      <c r="AA345" s="139">
        <f t="shared" si="187"/>
        <v>2.8005049431263557E-2</v>
      </c>
      <c r="AB345" s="139">
        <f t="shared" si="188"/>
        <v>0.17820959386877958</v>
      </c>
      <c r="AC345" s="139">
        <f t="shared" si="189"/>
        <v>-0.15537064328789496</v>
      </c>
      <c r="AD345" s="139">
        <f t="shared" si="200"/>
        <v>-2.5830494251894709E-3</v>
      </c>
      <c r="AE345" s="139">
        <f t="shared" si="190"/>
        <v>6.6721443329716572E-7</v>
      </c>
      <c r="AF345">
        <f t="shared" si="201"/>
        <v>-0.15537064328789496</v>
      </c>
      <c r="AG345" s="165"/>
      <c r="AH345">
        <f t="shared" si="191"/>
        <v>-0.15278759386270549</v>
      </c>
      <c r="AI345">
        <f t="shared" si="192"/>
        <v>0.68609249867746946</v>
      </c>
      <c r="AJ345">
        <f t="shared" si="193"/>
        <v>-0.95226384968039612</v>
      </c>
      <c r="AK345">
        <f t="shared" si="194"/>
        <v>-0.28127733012286726</v>
      </c>
      <c r="AL345">
        <f t="shared" si="195"/>
        <v>0.73062939756529566</v>
      </c>
      <c r="AM345">
        <f t="shared" si="196"/>
        <v>0.38248275209008903</v>
      </c>
      <c r="AN345" s="139">
        <f t="shared" si="197"/>
        <v>7.3633696547626961</v>
      </c>
      <c r="AO345" s="139">
        <f t="shared" si="197"/>
        <v>7.3633875742838795</v>
      </c>
      <c r="AP345" s="139">
        <f t="shared" si="197"/>
        <v>7.3632973461407456</v>
      </c>
      <c r="AQ345" s="139">
        <f t="shared" si="197"/>
        <v>7.3637518166774463</v>
      </c>
      <c r="AR345" s="139">
        <f t="shared" si="197"/>
        <v>7.3614666079938349</v>
      </c>
      <c r="AS345" s="139">
        <f t="shared" si="197"/>
        <v>7.3730582732820835</v>
      </c>
      <c r="AT345" s="139">
        <f t="shared" si="197"/>
        <v>7.3166286446791799</v>
      </c>
      <c r="AU345" s="139">
        <f t="shared" si="198"/>
        <v>7.735147309337167</v>
      </c>
    </row>
    <row r="346" spans="1:47" ht="12.95" customHeight="1" x14ac:dyDescent="0.2">
      <c r="A346" s="19" t="s">
        <v>200</v>
      </c>
      <c r="C346" s="8">
        <v>45672.565000000002</v>
      </c>
      <c r="E346">
        <f t="shared" si="180"/>
        <v>820.00769052890655</v>
      </c>
      <c r="F346">
        <f t="shared" si="199"/>
        <v>820</v>
      </c>
      <c r="G346">
        <f t="shared" si="181"/>
        <v>2.5422000006074086E-2</v>
      </c>
      <c r="I346" s="19">
        <f t="shared" si="178"/>
        <v>2.5422000006074086E-2</v>
      </c>
      <c r="P346" s="14">
        <f t="shared" si="182"/>
        <v>0.18079264329396905</v>
      </c>
      <c r="Q346" s="13">
        <f t="shared" si="183"/>
        <v>30654.065000000002</v>
      </c>
      <c r="R346">
        <f t="shared" si="184"/>
        <v>2.4140036795694299E-2</v>
      </c>
      <c r="S346" s="5">
        <f t="shared" si="179"/>
        <v>0.1</v>
      </c>
      <c r="T346">
        <f t="shared" si="185"/>
        <v>2.4140036795694299E-3</v>
      </c>
      <c r="Z346">
        <f t="shared" si="186"/>
        <v>820</v>
      </c>
      <c r="AA346" s="139">
        <f t="shared" si="187"/>
        <v>2.8005049431263557E-2</v>
      </c>
      <c r="AB346" s="139">
        <f t="shared" si="188"/>
        <v>0.17820959386877958</v>
      </c>
      <c r="AC346" s="139">
        <f t="shared" si="189"/>
        <v>-0.15537064328789496</v>
      </c>
      <c r="AD346" s="139">
        <f t="shared" si="200"/>
        <v>-2.5830494251894709E-3</v>
      </c>
      <c r="AE346" s="139">
        <f t="shared" si="190"/>
        <v>6.6721443329716572E-7</v>
      </c>
      <c r="AF346">
        <f t="shared" si="201"/>
        <v>-0.15537064328789496</v>
      </c>
      <c r="AG346" s="165"/>
      <c r="AH346">
        <f t="shared" si="191"/>
        <v>-0.15278759386270549</v>
      </c>
      <c r="AI346">
        <f t="shared" si="192"/>
        <v>0.68609249867746946</v>
      </c>
      <c r="AJ346">
        <f t="shared" si="193"/>
        <v>-0.95226384968039612</v>
      </c>
      <c r="AK346">
        <f t="shared" si="194"/>
        <v>-0.28127733012286726</v>
      </c>
      <c r="AL346">
        <f t="shared" si="195"/>
        <v>0.73062939756529566</v>
      </c>
      <c r="AM346">
        <f t="shared" si="196"/>
        <v>0.38248275209008903</v>
      </c>
      <c r="AN346" s="139">
        <f t="shared" si="197"/>
        <v>7.3633696547626961</v>
      </c>
      <c r="AO346" s="139">
        <f t="shared" si="197"/>
        <v>7.3633875742838795</v>
      </c>
      <c r="AP346" s="139">
        <f t="shared" si="197"/>
        <v>7.3632973461407456</v>
      </c>
      <c r="AQ346" s="139">
        <f t="shared" si="197"/>
        <v>7.3637518166774463</v>
      </c>
      <c r="AR346" s="139">
        <f t="shared" si="197"/>
        <v>7.3614666079938349</v>
      </c>
      <c r="AS346" s="139">
        <f t="shared" si="197"/>
        <v>7.3730582732820835</v>
      </c>
      <c r="AT346" s="139">
        <f t="shared" si="197"/>
        <v>7.3166286446791799</v>
      </c>
      <c r="AU346" s="139">
        <f t="shared" si="198"/>
        <v>7.735147309337167</v>
      </c>
    </row>
    <row r="347" spans="1:47" ht="12.95" customHeight="1" x14ac:dyDescent="0.2">
      <c r="A347" s="19" t="s">
        <v>200</v>
      </c>
      <c r="C347" s="8">
        <v>45672.578000000001</v>
      </c>
      <c r="E347">
        <f t="shared" si="180"/>
        <v>820.01162322010975</v>
      </c>
      <c r="F347">
        <f t="shared" si="199"/>
        <v>820</v>
      </c>
      <c r="G347">
        <f t="shared" si="181"/>
        <v>3.8422000005084556E-2</v>
      </c>
      <c r="I347" s="19">
        <f t="shared" si="178"/>
        <v>3.8422000005084556E-2</v>
      </c>
      <c r="P347" s="14">
        <f t="shared" si="182"/>
        <v>0.18079264329396905</v>
      </c>
      <c r="Q347" s="13">
        <f t="shared" si="183"/>
        <v>30654.078000000001</v>
      </c>
      <c r="R347">
        <f t="shared" si="184"/>
        <v>2.026940007049079E-2</v>
      </c>
      <c r="S347" s="5">
        <f t="shared" si="179"/>
        <v>0.1</v>
      </c>
      <c r="T347">
        <f t="shared" si="185"/>
        <v>2.0269400070490793E-3</v>
      </c>
      <c r="Z347">
        <f t="shared" si="186"/>
        <v>820</v>
      </c>
      <c r="AA347" s="139">
        <f t="shared" si="187"/>
        <v>2.8005049431263557E-2</v>
      </c>
      <c r="AB347" s="139">
        <f t="shared" si="188"/>
        <v>0.19120959386779005</v>
      </c>
      <c r="AC347" s="139">
        <f t="shared" si="189"/>
        <v>-0.14237064328888449</v>
      </c>
      <c r="AD347" s="139">
        <f t="shared" si="200"/>
        <v>1.0416950573820999E-2</v>
      </c>
      <c r="AE347" s="139">
        <f t="shared" si="190"/>
        <v>1.0851285925742963E-5</v>
      </c>
      <c r="AF347">
        <f t="shared" si="201"/>
        <v>-0.14237064328888449</v>
      </c>
      <c r="AG347" s="165"/>
      <c r="AH347">
        <f t="shared" si="191"/>
        <v>-0.15278759386270549</v>
      </c>
      <c r="AI347">
        <f t="shared" si="192"/>
        <v>0.68609249867746946</v>
      </c>
      <c r="AJ347">
        <f t="shared" si="193"/>
        <v>-0.95226384968039612</v>
      </c>
      <c r="AK347">
        <f t="shared" si="194"/>
        <v>-0.28127733012286726</v>
      </c>
      <c r="AL347">
        <f t="shared" si="195"/>
        <v>0.73062939756529566</v>
      </c>
      <c r="AM347">
        <f t="shared" si="196"/>
        <v>0.38248275209008903</v>
      </c>
      <c r="AN347" s="139">
        <f t="shared" si="197"/>
        <v>7.3633696547626961</v>
      </c>
      <c r="AO347" s="139">
        <f t="shared" si="197"/>
        <v>7.3633875742838795</v>
      </c>
      <c r="AP347" s="139">
        <f t="shared" si="197"/>
        <v>7.3632973461407456</v>
      </c>
      <c r="AQ347" s="139">
        <f t="shared" si="197"/>
        <v>7.3637518166774463</v>
      </c>
      <c r="AR347" s="139">
        <f t="shared" si="197"/>
        <v>7.3614666079938349</v>
      </c>
      <c r="AS347" s="139">
        <f t="shared" si="197"/>
        <v>7.3730582732820835</v>
      </c>
      <c r="AT347" s="139">
        <f t="shared" si="197"/>
        <v>7.3166286446791799</v>
      </c>
      <c r="AU347" s="139">
        <f t="shared" si="198"/>
        <v>7.735147309337167</v>
      </c>
    </row>
    <row r="348" spans="1:47" ht="12.95" customHeight="1" x14ac:dyDescent="0.2">
      <c r="A348" s="19" t="s">
        <v>205</v>
      </c>
      <c r="C348" s="8">
        <v>45702.315000000002</v>
      </c>
      <c r="E348">
        <f t="shared" si="180"/>
        <v>829.00750309079353</v>
      </c>
      <c r="F348">
        <f t="shared" si="199"/>
        <v>829</v>
      </c>
      <c r="G348">
        <f t="shared" si="181"/>
        <v>2.4802400002954528E-2</v>
      </c>
      <c r="I348" s="19">
        <f t="shared" si="178"/>
        <v>2.4802400002954528E-2</v>
      </c>
      <c r="P348" s="14">
        <f t="shared" si="182"/>
        <v>0.18071637776938893</v>
      </c>
      <c r="Q348" s="13">
        <f t="shared" si="183"/>
        <v>30683.815000000002</v>
      </c>
      <c r="R348">
        <f t="shared" si="184"/>
        <v>2.43091684629522E-2</v>
      </c>
      <c r="S348" s="5">
        <f t="shared" si="179"/>
        <v>0.1</v>
      </c>
      <c r="T348">
        <f t="shared" si="185"/>
        <v>2.4309168462952201E-3</v>
      </c>
      <c r="Z348">
        <f t="shared" si="186"/>
        <v>829</v>
      </c>
      <c r="AA348" s="139">
        <f t="shared" si="187"/>
        <v>2.8429062489199047E-2</v>
      </c>
      <c r="AB348" s="139">
        <f t="shared" si="188"/>
        <v>0.17708971528314441</v>
      </c>
      <c r="AC348" s="139">
        <f t="shared" si="189"/>
        <v>-0.1559139777664344</v>
      </c>
      <c r="AD348" s="139">
        <f t="shared" si="200"/>
        <v>-3.6266624862445196E-3</v>
      </c>
      <c r="AE348" s="139">
        <f t="shared" si="190"/>
        <v>1.3152680789133281E-6</v>
      </c>
      <c r="AF348">
        <f t="shared" si="201"/>
        <v>-0.1559139777664344</v>
      </c>
      <c r="AG348" s="165"/>
      <c r="AH348">
        <f t="shared" si="191"/>
        <v>-0.15228731528018988</v>
      </c>
      <c r="AI348">
        <f t="shared" si="192"/>
        <v>0.68692810603251897</v>
      </c>
      <c r="AJ348">
        <f t="shared" si="193"/>
        <v>-0.95135425764910519</v>
      </c>
      <c r="AK348">
        <f t="shared" si="194"/>
        <v>-0.28220709600436555</v>
      </c>
      <c r="AL348">
        <f t="shared" si="195"/>
        <v>0.73359525324393893</v>
      </c>
      <c r="AM348">
        <f t="shared" si="196"/>
        <v>0.38418358792551055</v>
      </c>
      <c r="AN348" s="139">
        <f t="shared" si="197"/>
        <v>7.3672873461348622</v>
      </c>
      <c r="AO348" s="139">
        <f t="shared" si="197"/>
        <v>7.3673043948670953</v>
      </c>
      <c r="AP348" s="139">
        <f t="shared" si="197"/>
        <v>7.3672179162829732</v>
      </c>
      <c r="AQ348" s="139">
        <f t="shared" si="197"/>
        <v>7.3676567193553124</v>
      </c>
      <c r="AR348" s="139">
        <f t="shared" si="197"/>
        <v>7.3654339251219536</v>
      </c>
      <c r="AS348" s="139">
        <f t="shared" si="197"/>
        <v>7.3767917166187207</v>
      </c>
      <c r="AT348" s="139">
        <f t="shared" si="197"/>
        <v>7.3210914238287401</v>
      </c>
      <c r="AU348" s="139">
        <f t="shared" si="198"/>
        <v>7.7398399709892445</v>
      </c>
    </row>
    <row r="349" spans="1:47" ht="12.95" customHeight="1" x14ac:dyDescent="0.2">
      <c r="A349" s="19" t="s">
        <v>237</v>
      </c>
      <c r="C349" s="8">
        <v>45819.652000000002</v>
      </c>
      <c r="E349">
        <f t="shared" si="180"/>
        <v>864.50367137899934</v>
      </c>
      <c r="F349">
        <f t="shared" si="199"/>
        <v>864.5</v>
      </c>
      <c r="G349">
        <f t="shared" si="181"/>
        <v>1.213619999907678E-2</v>
      </c>
      <c r="I349" s="19">
        <f t="shared" si="178"/>
        <v>1.213619999907678E-2</v>
      </c>
      <c r="P349" s="14">
        <f t="shared" si="182"/>
        <v>0.18042719610099289</v>
      </c>
      <c r="Q349" s="13">
        <f t="shared" si="183"/>
        <v>30801.152000000002</v>
      </c>
      <c r="R349">
        <f t="shared" si="184"/>
        <v>2.8321859368975143E-2</v>
      </c>
      <c r="S349" s="5">
        <f t="shared" si="179"/>
        <v>0.1</v>
      </c>
      <c r="T349">
        <f t="shared" si="185"/>
        <v>2.8321859368975145E-3</v>
      </c>
      <c r="Z349">
        <f t="shared" si="186"/>
        <v>864.5</v>
      </c>
      <c r="AA349" s="139">
        <f t="shared" si="187"/>
        <v>3.0142024240991189E-2</v>
      </c>
      <c r="AB349" s="139">
        <f t="shared" si="188"/>
        <v>0.16242137185907848</v>
      </c>
      <c r="AC349" s="139">
        <f t="shared" si="189"/>
        <v>-0.16829099610191611</v>
      </c>
      <c r="AD349" s="139">
        <f t="shared" si="200"/>
        <v>-1.8005824241914409E-2</v>
      </c>
      <c r="AE349" s="139">
        <f t="shared" si="190"/>
        <v>3.242097066307126E-5</v>
      </c>
      <c r="AF349">
        <f t="shared" si="201"/>
        <v>-0.16829099610191611</v>
      </c>
      <c r="AG349" s="165"/>
      <c r="AH349">
        <f t="shared" si="191"/>
        <v>-0.1502851718600017</v>
      </c>
      <c r="AI349">
        <f t="shared" si="192"/>
        <v>0.690271216951722</v>
      </c>
      <c r="AJ349">
        <f t="shared" si="193"/>
        <v>-0.94766220220216513</v>
      </c>
      <c r="AK349">
        <f t="shared" si="194"/>
        <v>-0.28587223855952792</v>
      </c>
      <c r="AL349">
        <f t="shared" si="195"/>
        <v>0.74536499075485962</v>
      </c>
      <c r="AM349">
        <f t="shared" si="196"/>
        <v>0.39095242743176206</v>
      </c>
      <c r="AN349" s="139">
        <f t="shared" si="197"/>
        <v>7.3827872911973964</v>
      </c>
      <c r="AO349" s="139">
        <f t="shared" si="197"/>
        <v>7.3828012090319124</v>
      </c>
      <c r="AP349" s="139">
        <f t="shared" si="197"/>
        <v>7.3827284720622401</v>
      </c>
      <c r="AQ349" s="139">
        <f t="shared" si="197"/>
        <v>7.3831087225926</v>
      </c>
      <c r="AR349" s="139">
        <f t="shared" si="197"/>
        <v>7.3811239940602729</v>
      </c>
      <c r="AS349" s="139">
        <f t="shared" si="197"/>
        <v>7.39157008165874</v>
      </c>
      <c r="AT349" s="139">
        <f t="shared" si="197"/>
        <v>7.3387845754808607</v>
      </c>
      <c r="AU349" s="139">
        <f t="shared" si="198"/>
        <v>7.7583499141724408</v>
      </c>
    </row>
    <row r="350" spans="1:47" ht="12.95" customHeight="1" x14ac:dyDescent="0.2">
      <c r="A350" s="19" t="s">
        <v>237</v>
      </c>
      <c r="C350" s="8">
        <v>45875.839999999997</v>
      </c>
      <c r="E350">
        <f t="shared" si="180"/>
        <v>881.50136778999956</v>
      </c>
      <c r="F350">
        <f t="shared" si="199"/>
        <v>881.5</v>
      </c>
      <c r="G350">
        <f t="shared" si="181"/>
        <v>4.5213999983388931E-3</v>
      </c>
      <c r="I350" s="19">
        <f t="shared" si="178"/>
        <v>4.5213999983388931E-3</v>
      </c>
      <c r="P350" s="14">
        <f t="shared" si="182"/>
        <v>0.18029529285847912</v>
      </c>
      <c r="Q350" s="13">
        <f t="shared" si="183"/>
        <v>30857.339999999997</v>
      </c>
      <c r="R350">
        <f t="shared" si="184"/>
        <v>3.0896461411208054E-2</v>
      </c>
      <c r="S350" s="5">
        <f t="shared" si="179"/>
        <v>0.1</v>
      </c>
      <c r="T350">
        <f t="shared" si="185"/>
        <v>3.0896461411208057E-3</v>
      </c>
      <c r="Z350">
        <f t="shared" si="186"/>
        <v>881.5</v>
      </c>
      <c r="AA350" s="139">
        <f t="shared" si="187"/>
        <v>3.0985232464195794E-2</v>
      </c>
      <c r="AB350" s="139">
        <f t="shared" si="188"/>
        <v>0.15383146039262222</v>
      </c>
      <c r="AC350" s="139">
        <f t="shared" si="189"/>
        <v>-0.17577389286014022</v>
      </c>
      <c r="AD350" s="139">
        <f t="shared" si="200"/>
        <v>-2.6463832465856901E-2</v>
      </c>
      <c r="AE350" s="139">
        <f t="shared" si="190"/>
        <v>7.0033442878094182E-5</v>
      </c>
      <c r="AF350">
        <f t="shared" si="201"/>
        <v>-0.17577389286014022</v>
      </c>
      <c r="AG350" s="165"/>
      <c r="AH350">
        <f t="shared" si="191"/>
        <v>-0.14931006039428332</v>
      </c>
      <c r="AI350">
        <f t="shared" si="192"/>
        <v>0.69189910085416284</v>
      </c>
      <c r="AJ350">
        <f t="shared" si="193"/>
        <v>-0.94583441302936166</v>
      </c>
      <c r="AK350">
        <f t="shared" si="194"/>
        <v>-0.28762595810032437</v>
      </c>
      <c r="AL350">
        <f t="shared" si="195"/>
        <v>0.75104200784016173</v>
      </c>
      <c r="AM350">
        <f t="shared" si="196"/>
        <v>0.39422842865625252</v>
      </c>
      <c r="AN350" s="139">
        <f t="shared" si="197"/>
        <v>7.3902366076365791</v>
      </c>
      <c r="AO350" s="139">
        <f t="shared" si="197"/>
        <v>7.3902491888329411</v>
      </c>
      <c r="AP350" s="139">
        <f t="shared" si="197"/>
        <v>7.390182459658944</v>
      </c>
      <c r="AQ350" s="139">
        <f t="shared" si="197"/>
        <v>7.3905364849725359</v>
      </c>
      <c r="AR350" s="139">
        <f t="shared" si="197"/>
        <v>7.3886610897394958</v>
      </c>
      <c r="AS350" s="139">
        <f t="shared" si="197"/>
        <v>7.3986772225138786</v>
      </c>
      <c r="AT350" s="139">
        <f t="shared" si="197"/>
        <v>7.3473082371225029</v>
      </c>
      <c r="AU350" s="139">
        <f t="shared" si="198"/>
        <v>7.7672138306263658</v>
      </c>
    </row>
    <row r="351" spans="1:47" ht="12.95" customHeight="1" x14ac:dyDescent="0.2">
      <c r="A351" s="19" t="s">
        <v>237</v>
      </c>
      <c r="C351" s="8">
        <v>45885.752</v>
      </c>
      <c r="E351">
        <f t="shared" si="180"/>
        <v>884.49989357532593</v>
      </c>
      <c r="F351">
        <f t="shared" si="199"/>
        <v>884.5</v>
      </c>
      <c r="G351">
        <f t="shared" si="181"/>
        <v>-3.5180000122636557E-4</v>
      </c>
      <c r="I351" s="19">
        <f t="shared" si="178"/>
        <v>-3.5180000122636557E-4</v>
      </c>
      <c r="P351" s="14">
        <f t="shared" si="182"/>
        <v>0.18027245804222489</v>
      </c>
      <c r="Q351" s="13">
        <f t="shared" si="183"/>
        <v>30867.252</v>
      </c>
      <c r="R351">
        <f t="shared" si="184"/>
        <v>3.2625122593747266E-2</v>
      </c>
      <c r="S351" s="5">
        <f t="shared" si="179"/>
        <v>0.1</v>
      </c>
      <c r="T351">
        <f t="shared" si="185"/>
        <v>3.262512259374727E-3</v>
      </c>
      <c r="Z351">
        <f t="shared" si="186"/>
        <v>884.5</v>
      </c>
      <c r="AA351" s="139">
        <f t="shared" si="187"/>
        <v>3.1135577873524806E-2</v>
      </c>
      <c r="AB351" s="139">
        <f t="shared" si="188"/>
        <v>0.14878508016747372</v>
      </c>
      <c r="AC351" s="139">
        <f t="shared" si="189"/>
        <v>-0.18062425804345125</v>
      </c>
      <c r="AD351" s="139">
        <f t="shared" si="200"/>
        <v>-3.1487377874751171E-2</v>
      </c>
      <c r="AE351" s="139">
        <f t="shared" si="190"/>
        <v>9.9145496542736968E-5</v>
      </c>
      <c r="AF351">
        <f t="shared" si="201"/>
        <v>-0.18062425804345125</v>
      </c>
      <c r="AG351" s="165"/>
      <c r="AH351">
        <f t="shared" si="191"/>
        <v>-0.14913688016870008</v>
      </c>
      <c r="AI351">
        <f t="shared" si="192"/>
        <v>0.69218820801199898</v>
      </c>
      <c r="AJ351">
        <f t="shared" si="193"/>
        <v>-0.94550778992134299</v>
      </c>
      <c r="AK351">
        <f t="shared" si="194"/>
        <v>-0.28793533395666893</v>
      </c>
      <c r="AL351">
        <f t="shared" si="195"/>
        <v>0.75204661721021882</v>
      </c>
      <c r="AM351">
        <f t="shared" si="196"/>
        <v>0.39480891455156963</v>
      </c>
      <c r="AN351" s="139">
        <f t="shared" si="197"/>
        <v>7.3915530165748633</v>
      </c>
      <c r="AO351" s="139">
        <f t="shared" si="197"/>
        <v>7.3915653722850543</v>
      </c>
      <c r="AP351" s="139">
        <f t="shared" si="197"/>
        <v>7.3914996660269976</v>
      </c>
      <c r="AQ351" s="139">
        <f t="shared" si="197"/>
        <v>7.3918491839162392</v>
      </c>
      <c r="AR351" s="139">
        <f t="shared" si="197"/>
        <v>7.3899927644054095</v>
      </c>
      <c r="AS351" s="139">
        <f t="shared" si="197"/>
        <v>7.3999335012191638</v>
      </c>
      <c r="AT351" s="139">
        <f t="shared" si="197"/>
        <v>7.3488158366926193</v>
      </c>
      <c r="AU351" s="139">
        <f t="shared" si="198"/>
        <v>7.7687780511770583</v>
      </c>
    </row>
    <row r="352" spans="1:47" ht="12.95" customHeight="1" x14ac:dyDescent="0.2">
      <c r="A352" s="19" t="s">
        <v>206</v>
      </c>
      <c r="C352" s="8">
        <v>46059.345999999998</v>
      </c>
      <c r="E352">
        <f t="shared" si="180"/>
        <v>937.01463178938229</v>
      </c>
      <c r="F352">
        <f t="shared" si="199"/>
        <v>937</v>
      </c>
      <c r="G352">
        <f t="shared" si="181"/>
        <v>4.8367199997301213E-2</v>
      </c>
      <c r="I352" s="19">
        <f t="shared" si="178"/>
        <v>4.8367199997301213E-2</v>
      </c>
      <c r="P352" s="14">
        <f t="shared" si="182"/>
        <v>0.17989432438423611</v>
      </c>
      <c r="Q352" s="13">
        <f t="shared" si="183"/>
        <v>31040.845999999998</v>
      </c>
      <c r="R352">
        <f t="shared" si="184"/>
        <v>1.7299384449496243E-2</v>
      </c>
      <c r="S352" s="5">
        <f t="shared" si="179"/>
        <v>0.1</v>
      </c>
      <c r="T352">
        <f t="shared" si="185"/>
        <v>1.7299384449496243E-3</v>
      </c>
      <c r="Z352">
        <f t="shared" si="186"/>
        <v>937</v>
      </c>
      <c r="AA352" s="139">
        <f t="shared" si="187"/>
        <v>3.3841813260192505E-2</v>
      </c>
      <c r="AB352" s="139">
        <f t="shared" si="188"/>
        <v>0.19441971112134482</v>
      </c>
      <c r="AC352" s="139">
        <f t="shared" si="189"/>
        <v>-0.1315271243869349</v>
      </c>
      <c r="AD352" s="139">
        <f t="shared" si="200"/>
        <v>1.4525386737108709E-2</v>
      </c>
      <c r="AE352" s="139">
        <f t="shared" si="190"/>
        <v>2.1098685986257362E-5</v>
      </c>
      <c r="AF352">
        <f t="shared" si="201"/>
        <v>-0.1315271243869349</v>
      </c>
      <c r="AG352" s="165"/>
      <c r="AH352">
        <f t="shared" si="191"/>
        <v>-0.1460525111240436</v>
      </c>
      <c r="AI352">
        <f t="shared" si="192"/>
        <v>0.69733800456769823</v>
      </c>
      <c r="AJ352">
        <f t="shared" si="193"/>
        <v>-0.93959058389858918</v>
      </c>
      <c r="AK352">
        <f t="shared" si="194"/>
        <v>-0.29334377843843951</v>
      </c>
      <c r="AL352">
        <f t="shared" si="195"/>
        <v>0.76976499627291817</v>
      </c>
      <c r="AM352">
        <f t="shared" si="196"/>
        <v>0.40508523428974913</v>
      </c>
      <c r="AN352" s="139">
        <f t="shared" si="197"/>
        <v>7.4146801223644472</v>
      </c>
      <c r="AO352" s="139">
        <f t="shared" si="197"/>
        <v>7.4146890026190686</v>
      </c>
      <c r="AP352" s="139">
        <f t="shared" si="197"/>
        <v>7.4146394668109217</v>
      </c>
      <c r="AQ352" s="139">
        <f t="shared" si="197"/>
        <v>7.4149158540097559</v>
      </c>
      <c r="AR352" s="139">
        <f t="shared" si="197"/>
        <v>7.4133758102909244</v>
      </c>
      <c r="AS352" s="139">
        <f t="shared" si="197"/>
        <v>7.4220223823096738</v>
      </c>
      <c r="AT352" s="139">
        <f t="shared" si="197"/>
        <v>7.3753652774550993</v>
      </c>
      <c r="AU352" s="139">
        <f t="shared" si="198"/>
        <v>7.7961519108141797</v>
      </c>
    </row>
    <row r="353" spans="1:64" ht="12.95" customHeight="1" x14ac:dyDescent="0.2">
      <c r="A353" s="19" t="s">
        <v>237</v>
      </c>
      <c r="C353" s="8">
        <v>46105.618999999999</v>
      </c>
      <c r="E353">
        <f t="shared" si="180"/>
        <v>951.01289487093538</v>
      </c>
      <c r="F353">
        <f t="shared" si="199"/>
        <v>951</v>
      </c>
      <c r="G353">
        <f t="shared" si="181"/>
        <v>4.2625599999155384E-2</v>
      </c>
      <c r="I353" s="19">
        <f t="shared" si="178"/>
        <v>4.2625599999155384E-2</v>
      </c>
      <c r="P353" s="14">
        <f t="shared" si="182"/>
        <v>0.17980035062395378</v>
      </c>
      <c r="Q353" s="13">
        <f t="shared" si="183"/>
        <v>31087.118999999999</v>
      </c>
      <c r="R353">
        <f t="shared" si="184"/>
        <v>1.8816912208975627E-2</v>
      </c>
      <c r="S353" s="5">
        <f t="shared" si="179"/>
        <v>0.1</v>
      </c>
      <c r="T353">
        <f t="shared" si="185"/>
        <v>1.8816912208975628E-3</v>
      </c>
      <c r="Z353">
        <f t="shared" si="186"/>
        <v>951</v>
      </c>
      <c r="AA353" s="139">
        <f t="shared" si="187"/>
        <v>3.4587565996068687E-2</v>
      </c>
      <c r="AB353" s="139">
        <f t="shared" si="188"/>
        <v>0.18783838462704047</v>
      </c>
      <c r="AC353" s="139">
        <f t="shared" si="189"/>
        <v>-0.13717475062479839</v>
      </c>
      <c r="AD353" s="139">
        <f t="shared" si="200"/>
        <v>8.038034003086697E-3</v>
      </c>
      <c r="AE353" s="139">
        <f t="shared" si="190"/>
        <v>6.4609990634777953E-6</v>
      </c>
      <c r="AF353">
        <f t="shared" si="201"/>
        <v>-0.13717475062479839</v>
      </c>
      <c r="AG353" s="165"/>
      <c r="AH353">
        <f t="shared" si="191"/>
        <v>-0.14521278462788509</v>
      </c>
      <c r="AI353">
        <f t="shared" si="192"/>
        <v>0.69874060593519582</v>
      </c>
      <c r="AJ353">
        <f t="shared" si="193"/>
        <v>-0.93794722979523315</v>
      </c>
      <c r="AK353">
        <f t="shared" si="194"/>
        <v>-0.29478404521837664</v>
      </c>
      <c r="AL353">
        <f t="shared" si="195"/>
        <v>0.7745347033058716</v>
      </c>
      <c r="AM353">
        <f t="shared" si="196"/>
        <v>0.40786411793285837</v>
      </c>
      <c r="AN353" s="139">
        <f t="shared" si="197"/>
        <v>7.4208765216512829</v>
      </c>
      <c r="AO353" s="139">
        <f t="shared" si="197"/>
        <v>7.4208846151895882</v>
      </c>
      <c r="AP353" s="139">
        <f t="shared" si="197"/>
        <v>7.4208388636083749</v>
      </c>
      <c r="AQ353" s="139">
        <f t="shared" si="197"/>
        <v>7.4210975501297343</v>
      </c>
      <c r="AR353" s="139">
        <f t="shared" si="197"/>
        <v>7.4196367953402032</v>
      </c>
      <c r="AS353" s="139">
        <f t="shared" si="197"/>
        <v>7.4279469459785163</v>
      </c>
      <c r="AT353" s="139">
        <f t="shared" si="197"/>
        <v>7.3824983569189353</v>
      </c>
      <c r="AU353" s="139">
        <f t="shared" si="198"/>
        <v>7.8034516067174113</v>
      </c>
    </row>
    <row r="354" spans="1:64" ht="12.95" customHeight="1" x14ac:dyDescent="0.2">
      <c r="A354" s="19" t="s">
        <v>207</v>
      </c>
      <c r="C354" s="8">
        <v>46373.36</v>
      </c>
      <c r="E354">
        <f t="shared" si="180"/>
        <v>1032.0084852955467</v>
      </c>
      <c r="F354">
        <f t="shared" si="199"/>
        <v>1032</v>
      </c>
      <c r="G354">
        <f t="shared" si="181"/>
        <v>2.8049200001987629E-2</v>
      </c>
      <c r="I354" s="19">
        <f t="shared" si="178"/>
        <v>2.8049200001987629E-2</v>
      </c>
      <c r="P354" s="14">
        <f t="shared" si="182"/>
        <v>0.17931336085065633</v>
      </c>
      <c r="Q354" s="13">
        <f t="shared" si="183"/>
        <v>31354.86</v>
      </c>
      <c r="R354">
        <f t="shared" si="184"/>
        <v>2.2880846357251915E-2</v>
      </c>
      <c r="S354" s="5">
        <f t="shared" si="179"/>
        <v>0.1</v>
      </c>
      <c r="T354">
        <f t="shared" si="185"/>
        <v>2.2880846357251918E-3</v>
      </c>
      <c r="Z354">
        <f t="shared" si="186"/>
        <v>1032</v>
      </c>
      <c r="AA354" s="139">
        <f t="shared" si="187"/>
        <v>3.9102530789961759E-2</v>
      </c>
      <c r="AB354" s="139">
        <f t="shared" si="188"/>
        <v>0.1682600300626822</v>
      </c>
      <c r="AC354" s="139">
        <f t="shared" si="189"/>
        <v>-0.1512641608486687</v>
      </c>
      <c r="AD354" s="139">
        <f t="shared" si="200"/>
        <v>-1.105333078797413E-2</v>
      </c>
      <c r="AE354" s="139">
        <f t="shared" si="190"/>
        <v>1.2217612150837682E-5</v>
      </c>
      <c r="AF354">
        <f t="shared" si="201"/>
        <v>-0.1512641608486687</v>
      </c>
      <c r="AG354" s="165"/>
      <c r="AH354">
        <f t="shared" si="191"/>
        <v>-0.14021083006069457</v>
      </c>
      <c r="AI354">
        <f t="shared" si="192"/>
        <v>0.70710582542751255</v>
      </c>
      <c r="AJ354">
        <f t="shared" si="193"/>
        <v>-0.92787812594387264</v>
      </c>
      <c r="AK354">
        <f t="shared" si="194"/>
        <v>-0.30309711039385406</v>
      </c>
      <c r="AL354">
        <f t="shared" si="195"/>
        <v>0.80251576147503545</v>
      </c>
      <c r="AM354">
        <f t="shared" si="196"/>
        <v>0.4242767405762683</v>
      </c>
      <c r="AN354" s="139">
        <f t="shared" si="197"/>
        <v>7.4569759575775025</v>
      </c>
      <c r="AO354" s="139">
        <f t="shared" si="197"/>
        <v>7.4569804832368867</v>
      </c>
      <c r="AP354" s="139">
        <f t="shared" si="197"/>
        <v>7.4569527145142001</v>
      </c>
      <c r="AQ354" s="139">
        <f t="shared" si="197"/>
        <v>7.4571231279477503</v>
      </c>
      <c r="AR354" s="139">
        <f t="shared" si="197"/>
        <v>7.4560784097767066</v>
      </c>
      <c r="AS354" s="139">
        <f t="shared" si="197"/>
        <v>7.4625245595281005</v>
      </c>
      <c r="AT354" s="139">
        <f t="shared" si="197"/>
        <v>7.4242088373828015</v>
      </c>
      <c r="AU354" s="139">
        <f t="shared" si="198"/>
        <v>7.8456855615861132</v>
      </c>
      <c r="AV354" s="139"/>
    </row>
    <row r="355" spans="1:64" ht="12.95" customHeight="1" x14ac:dyDescent="0.2">
      <c r="A355" s="19" t="s">
        <v>237</v>
      </c>
      <c r="C355" s="8">
        <v>46442.803</v>
      </c>
      <c r="E355">
        <f t="shared" si="180"/>
        <v>1053.0160141605925</v>
      </c>
      <c r="F355">
        <f t="shared" si="199"/>
        <v>1053</v>
      </c>
      <c r="G355">
        <f t="shared" si="181"/>
        <v>5.2936799998860806E-2</v>
      </c>
      <c r="I355" s="19">
        <f t="shared" si="178"/>
        <v>5.2936799998860806E-2</v>
      </c>
      <c r="P355" s="14">
        <f t="shared" si="182"/>
        <v>0.17920289173032458</v>
      </c>
      <c r="Q355" s="13">
        <f t="shared" si="183"/>
        <v>31424.303</v>
      </c>
      <c r="R355">
        <f t="shared" si="184"/>
        <v>1.5943125921138425E-2</v>
      </c>
      <c r="S355" s="5">
        <f t="shared" si="179"/>
        <v>0.1</v>
      </c>
      <c r="T355">
        <f t="shared" si="185"/>
        <v>1.5943125921138426E-3</v>
      </c>
      <c r="Z355">
        <f t="shared" si="186"/>
        <v>1053</v>
      </c>
      <c r="AA355" s="139">
        <f t="shared" si="187"/>
        <v>4.0329069694109709E-2</v>
      </c>
      <c r="AB355" s="139">
        <f t="shared" si="188"/>
        <v>0.19181062203507568</v>
      </c>
      <c r="AC355" s="139">
        <f t="shared" si="189"/>
        <v>-0.12626609173146378</v>
      </c>
      <c r="AD355" s="139">
        <f t="shared" si="200"/>
        <v>1.2607730304751097E-2</v>
      </c>
      <c r="AE355" s="139">
        <f t="shared" si="190"/>
        <v>1.5895486343733917E-5</v>
      </c>
      <c r="AF355">
        <f t="shared" si="201"/>
        <v>-0.12626609173146378</v>
      </c>
      <c r="AG355" s="165"/>
      <c r="AH355">
        <f t="shared" si="191"/>
        <v>-0.13887382203621487</v>
      </c>
      <c r="AI355">
        <f t="shared" si="192"/>
        <v>0.70934599706963863</v>
      </c>
      <c r="AJ355">
        <f t="shared" si="193"/>
        <v>-0.92510677485336634</v>
      </c>
      <c r="AK355">
        <f t="shared" si="194"/>
        <v>-0.30524597689103194</v>
      </c>
      <c r="AL355">
        <f t="shared" si="195"/>
        <v>0.80988055796346703</v>
      </c>
      <c r="AM355">
        <f t="shared" si="196"/>
        <v>0.42862882928289248</v>
      </c>
      <c r="AN355" s="139">
        <f t="shared" si="197"/>
        <v>7.4664060766295322</v>
      </c>
      <c r="AO355" s="139">
        <f t="shared" si="197"/>
        <v>7.4664099150217522</v>
      </c>
      <c r="AP355" s="139">
        <f t="shared" si="197"/>
        <v>7.4663858202079814</v>
      </c>
      <c r="AQ355" s="139">
        <f t="shared" si="197"/>
        <v>7.4665370946129981</v>
      </c>
      <c r="AR355" s="139">
        <f t="shared" si="197"/>
        <v>7.4655882758072698</v>
      </c>
      <c r="AS355" s="139">
        <f t="shared" si="197"/>
        <v>7.4715763800297044</v>
      </c>
      <c r="AT355" s="139">
        <f t="shared" si="197"/>
        <v>7.4351453606326903</v>
      </c>
      <c r="AU355" s="139">
        <f t="shared" si="198"/>
        <v>7.8566351054409616</v>
      </c>
    </row>
    <row r="356" spans="1:64" ht="12.95" customHeight="1" x14ac:dyDescent="0.2">
      <c r="A356" s="125" t="s">
        <v>1167</v>
      </c>
      <c r="B356" s="71" t="s">
        <v>236</v>
      </c>
      <c r="C356" s="125">
        <v>46561.794000000002</v>
      </c>
      <c r="D356" s="125" t="s">
        <v>370</v>
      </c>
      <c r="E356">
        <f t="shared" si="180"/>
        <v>1089.012541775769</v>
      </c>
      <c r="F356">
        <f t="shared" si="199"/>
        <v>1089</v>
      </c>
      <c r="G356">
        <f t="shared" si="181"/>
        <v>4.1458400002738927E-2</v>
      </c>
      <c r="I356">
        <f t="shared" si="178"/>
        <v>4.1458400002738927E-2</v>
      </c>
      <c r="O356">
        <f ca="1">+C$11+C$12*F356</f>
        <v>2.7899284347530612E-2</v>
      </c>
      <c r="P356" s="14">
        <f t="shared" si="182"/>
        <v>0.17902864024321685</v>
      </c>
      <c r="Q356" s="13">
        <f t="shared" si="183"/>
        <v>31543.294000000002</v>
      </c>
      <c r="R356">
        <f t="shared" si="184"/>
        <v>1.8925570999822811E-2</v>
      </c>
      <c r="S356" s="5">
        <f t="shared" si="179"/>
        <v>0.1</v>
      </c>
      <c r="T356">
        <f t="shared" si="185"/>
        <v>1.8925570999822811E-3</v>
      </c>
      <c r="Z356">
        <f t="shared" si="186"/>
        <v>1089</v>
      </c>
      <c r="AA356" s="139">
        <f t="shared" si="187"/>
        <v>4.2485631521593903E-2</v>
      </c>
      <c r="AB356" s="139">
        <f t="shared" si="188"/>
        <v>0.17800140872436188</v>
      </c>
      <c r="AC356" s="139">
        <f t="shared" si="189"/>
        <v>-0.13757024024047793</v>
      </c>
      <c r="AD356" s="139">
        <f t="shared" si="200"/>
        <v>-1.0272315188549763E-3</v>
      </c>
      <c r="AE356" s="139">
        <f t="shared" si="190"/>
        <v>1.0552045933291017E-7</v>
      </c>
      <c r="AF356">
        <f t="shared" si="201"/>
        <v>-0.13757024024047793</v>
      </c>
      <c r="AG356" s="165"/>
      <c r="AH356">
        <f t="shared" si="191"/>
        <v>-0.13654300872162295</v>
      </c>
      <c r="AI356">
        <f t="shared" si="192"/>
        <v>0.71325679030800737</v>
      </c>
      <c r="AJ356">
        <f t="shared" si="193"/>
        <v>-0.9201962922754654</v>
      </c>
      <c r="AK356">
        <f t="shared" si="194"/>
        <v>-0.30892262384476926</v>
      </c>
      <c r="AL356">
        <f t="shared" si="195"/>
        <v>0.82261562901238372</v>
      </c>
      <c r="AM356">
        <f t="shared" si="196"/>
        <v>0.43618695607154412</v>
      </c>
      <c r="AN356" s="139">
        <f t="shared" si="197"/>
        <v>7.4826420471890325</v>
      </c>
      <c r="AO356" s="139">
        <f t="shared" si="197"/>
        <v>7.4826448963898962</v>
      </c>
      <c r="AP356" s="139">
        <f t="shared" si="197"/>
        <v>7.4826262676540924</v>
      </c>
      <c r="AQ356" s="139">
        <f t="shared" si="197"/>
        <v>7.482748082787154</v>
      </c>
      <c r="AR356" s="139">
        <f t="shared" si="197"/>
        <v>7.4819522105183767</v>
      </c>
      <c r="AS356" s="139">
        <f t="shared" si="197"/>
        <v>7.4871817610585483</v>
      </c>
      <c r="AT356" s="139">
        <f t="shared" si="197"/>
        <v>7.4540112504280023</v>
      </c>
      <c r="AU356" s="139">
        <f t="shared" si="198"/>
        <v>7.8754057520492733</v>
      </c>
    </row>
    <row r="357" spans="1:64" ht="12.95" customHeight="1" x14ac:dyDescent="0.2">
      <c r="A357" s="19" t="s">
        <v>237</v>
      </c>
      <c r="C357" s="8">
        <v>46756.815999999999</v>
      </c>
      <c r="E357">
        <f t="shared" si="180"/>
        <v>1148.0095651520478</v>
      </c>
      <c r="F357">
        <f t="shared" si="199"/>
        <v>1148</v>
      </c>
      <c r="G357">
        <f t="shared" si="181"/>
        <v>3.1618799999705516E-2</v>
      </c>
      <c r="I357" s="19">
        <f t="shared" si="178"/>
        <v>3.1618799999705516E-2</v>
      </c>
      <c r="P357" s="14">
        <f t="shared" si="182"/>
        <v>0.1787843727466169</v>
      </c>
      <c r="Q357" s="13">
        <f t="shared" si="183"/>
        <v>31738.315999999999</v>
      </c>
      <c r="R357">
        <f t="shared" si="184"/>
        <v>2.1657705801926469E-2</v>
      </c>
      <c r="S357" s="5">
        <f t="shared" si="179"/>
        <v>0.1</v>
      </c>
      <c r="T357">
        <f t="shared" si="185"/>
        <v>2.165770580192647E-3</v>
      </c>
      <c r="Z357">
        <f t="shared" si="186"/>
        <v>1148</v>
      </c>
      <c r="AA357" s="139">
        <f t="shared" si="187"/>
        <v>4.6167936618279809E-2</v>
      </c>
      <c r="AB357" s="139">
        <f t="shared" si="188"/>
        <v>0.16423523612804261</v>
      </c>
      <c r="AC357" s="139">
        <f t="shared" si="189"/>
        <v>-0.14716557274691139</v>
      </c>
      <c r="AD357" s="139">
        <f t="shared" si="200"/>
        <v>-1.4549136618574293E-2</v>
      </c>
      <c r="AE357" s="139">
        <f t="shared" si="190"/>
        <v>2.1167737634593945E-5</v>
      </c>
      <c r="AF357">
        <f t="shared" si="201"/>
        <v>-0.14716557274691139</v>
      </c>
      <c r="AG357" s="165"/>
      <c r="AH357">
        <f t="shared" si="191"/>
        <v>-0.1326164361283371</v>
      </c>
      <c r="AI357">
        <f t="shared" si="192"/>
        <v>0.71986371436592211</v>
      </c>
      <c r="AJ357">
        <f t="shared" si="193"/>
        <v>-0.91169930331672977</v>
      </c>
      <c r="AK357">
        <f t="shared" si="194"/>
        <v>-0.31492620929155013</v>
      </c>
      <c r="AL357">
        <f t="shared" si="195"/>
        <v>0.84379600705165014</v>
      </c>
      <c r="AM357">
        <f t="shared" si="196"/>
        <v>0.44885099697604652</v>
      </c>
      <c r="AN357" s="139">
        <f t="shared" ref="AN357:AT372" si="202">$AU357+$AB$7*SIN(AO357)</f>
        <v>7.5094471550273951</v>
      </c>
      <c r="AO357" s="139">
        <f t="shared" si="202"/>
        <v>7.5094488183865842</v>
      </c>
      <c r="AP357" s="139">
        <f t="shared" si="202"/>
        <v>7.5094371345333908</v>
      </c>
      <c r="AQ357" s="139">
        <f t="shared" si="202"/>
        <v>7.509519212906711</v>
      </c>
      <c r="AR357" s="139">
        <f t="shared" si="202"/>
        <v>7.5089430139359123</v>
      </c>
      <c r="AS357" s="139">
        <f t="shared" si="202"/>
        <v>7.5130077455553792</v>
      </c>
      <c r="AT357" s="139">
        <f t="shared" si="202"/>
        <v>7.4852513620905645</v>
      </c>
      <c r="AU357" s="139">
        <f t="shared" si="198"/>
        <v>7.9061687562128951</v>
      </c>
    </row>
    <row r="358" spans="1:64" ht="12.95" customHeight="1" x14ac:dyDescent="0.2">
      <c r="A358" s="19" t="s">
        <v>208</v>
      </c>
      <c r="C358" s="8">
        <v>46763.453999999998</v>
      </c>
      <c r="E358">
        <f t="shared" si="180"/>
        <v>1150.0176577835032</v>
      </c>
      <c r="F358">
        <f t="shared" si="199"/>
        <v>1150</v>
      </c>
      <c r="G358">
        <f t="shared" si="181"/>
        <v>5.836999999883119E-2</v>
      </c>
      <c r="I358" s="19">
        <f t="shared" si="178"/>
        <v>5.836999999883119E-2</v>
      </c>
      <c r="P358" s="14">
        <f t="shared" si="182"/>
        <v>0.17877699168646424</v>
      </c>
      <c r="Q358" s="13">
        <f t="shared" si="183"/>
        <v>31744.953999999998</v>
      </c>
      <c r="R358">
        <f t="shared" si="184"/>
        <v>1.4497843647265736E-2</v>
      </c>
      <c r="S358" s="5">
        <f t="shared" si="179"/>
        <v>0.1</v>
      </c>
      <c r="T358">
        <f t="shared" si="185"/>
        <v>1.4497843647265736E-3</v>
      </c>
      <c r="Z358">
        <f t="shared" si="186"/>
        <v>1150</v>
      </c>
      <c r="AA358" s="139">
        <f t="shared" si="187"/>
        <v>4.6295992366281319E-2</v>
      </c>
      <c r="AB358" s="139">
        <f t="shared" si="188"/>
        <v>0.19085099931901411</v>
      </c>
      <c r="AC358" s="139">
        <f t="shared" si="189"/>
        <v>-0.12040699168763305</v>
      </c>
      <c r="AD358" s="139">
        <f t="shared" si="200"/>
        <v>1.2074007632549871E-2</v>
      </c>
      <c r="AE358" s="139">
        <f t="shared" si="190"/>
        <v>1.4578166031087255E-5</v>
      </c>
      <c r="AF358">
        <f t="shared" si="201"/>
        <v>-0.12040699168763305</v>
      </c>
      <c r="AG358" s="165"/>
      <c r="AH358">
        <f t="shared" si="191"/>
        <v>-0.13248099932018292</v>
      </c>
      <c r="AI358">
        <f t="shared" si="192"/>
        <v>0.7200920715812581</v>
      </c>
      <c r="AJ358">
        <f t="shared" si="193"/>
        <v>-0.91140124109177734</v>
      </c>
      <c r="AK358">
        <f t="shared" si="194"/>
        <v>-0.31512919165943887</v>
      </c>
      <c r="AL358">
        <f t="shared" si="195"/>
        <v>0.84452088681616633</v>
      </c>
      <c r="AM358">
        <f t="shared" si="196"/>
        <v>0.44928652748471753</v>
      </c>
      <c r="AN358" s="139">
        <f t="shared" si="202"/>
        <v>7.5103601615747282</v>
      </c>
      <c r="AO358" s="139">
        <f t="shared" si="202"/>
        <v>7.510361792836707</v>
      </c>
      <c r="AP358" s="139">
        <f t="shared" si="202"/>
        <v>7.5103503052081475</v>
      </c>
      <c r="AQ358" s="139">
        <f t="shared" si="202"/>
        <v>7.5104312109202764</v>
      </c>
      <c r="AR358" s="139">
        <f t="shared" si="202"/>
        <v>7.5098617923665305</v>
      </c>
      <c r="AS358" s="139">
        <f t="shared" si="202"/>
        <v>7.513888841890962</v>
      </c>
      <c r="AT358" s="139">
        <f t="shared" si="202"/>
        <v>7.486317332403936</v>
      </c>
      <c r="AU358" s="139">
        <f t="shared" si="198"/>
        <v>7.9072115699133567</v>
      </c>
    </row>
    <row r="359" spans="1:64" ht="12.95" customHeight="1" x14ac:dyDescent="0.2">
      <c r="A359" s="19" t="s">
        <v>237</v>
      </c>
      <c r="C359" s="8">
        <v>46809.726999999999</v>
      </c>
      <c r="E359">
        <f t="shared" si="180"/>
        <v>1164.0159208650562</v>
      </c>
      <c r="F359">
        <f t="shared" si="199"/>
        <v>1164</v>
      </c>
      <c r="G359">
        <f t="shared" si="181"/>
        <v>5.262840000068536E-2</v>
      </c>
      <c r="I359" s="19">
        <f t="shared" si="178"/>
        <v>5.262840000068536E-2</v>
      </c>
      <c r="P359" s="14">
        <f t="shared" si="182"/>
        <v>0.17872697524448669</v>
      </c>
      <c r="Q359" s="13">
        <f t="shared" si="183"/>
        <v>31791.226999999999</v>
      </c>
      <c r="R359">
        <f t="shared" si="184"/>
        <v>1.5900850678516626E-2</v>
      </c>
      <c r="S359" s="5">
        <f t="shared" si="179"/>
        <v>0.1</v>
      </c>
      <c r="T359">
        <f t="shared" si="185"/>
        <v>1.5900850678516626E-3</v>
      </c>
      <c r="Z359">
        <f t="shared" si="186"/>
        <v>1164</v>
      </c>
      <c r="AA359" s="139">
        <f t="shared" si="187"/>
        <v>4.7198333071604703E-2</v>
      </c>
      <c r="AB359" s="139">
        <f t="shared" si="188"/>
        <v>0.18415704217356735</v>
      </c>
      <c r="AC359" s="139">
        <f t="shared" si="189"/>
        <v>-0.12609857524380133</v>
      </c>
      <c r="AD359" s="139">
        <f t="shared" si="200"/>
        <v>5.4300669290806569E-3</v>
      </c>
      <c r="AE359" s="139">
        <f t="shared" si="190"/>
        <v>2.948562685429544E-6</v>
      </c>
      <c r="AF359">
        <f t="shared" si="201"/>
        <v>-0.12609857524380133</v>
      </c>
      <c r="AG359" s="165"/>
      <c r="AH359">
        <f t="shared" si="191"/>
        <v>-0.13152864217288199</v>
      </c>
      <c r="AI359">
        <f t="shared" si="192"/>
        <v>0.7216987748770165</v>
      </c>
      <c r="AJ359">
        <f t="shared" si="193"/>
        <v>-0.90929602660379205</v>
      </c>
      <c r="AK359">
        <f t="shared" si="194"/>
        <v>-0.3165490229374423</v>
      </c>
      <c r="AL359">
        <f t="shared" si="195"/>
        <v>0.84960797006114064</v>
      </c>
      <c r="AM359">
        <f t="shared" si="196"/>
        <v>0.45234700836145531</v>
      </c>
      <c r="AN359" s="139">
        <f t="shared" si="202"/>
        <v>7.5167593394863985</v>
      </c>
      <c r="AO359" s="139">
        <f t="shared" si="202"/>
        <v>7.5167607591248684</v>
      </c>
      <c r="AP359" s="139">
        <f t="shared" si="202"/>
        <v>7.5167505795165361</v>
      </c>
      <c r="AQ359" s="139">
        <f t="shared" si="202"/>
        <v>7.5168235795881362</v>
      </c>
      <c r="AR359" s="139">
        <f t="shared" si="202"/>
        <v>7.5163004168747527</v>
      </c>
      <c r="AS359" s="139">
        <f t="shared" si="202"/>
        <v>7.5200671368349914</v>
      </c>
      <c r="AT359" s="139">
        <f t="shared" si="202"/>
        <v>7.4937919388864831</v>
      </c>
      <c r="AU359" s="139">
        <f t="shared" si="198"/>
        <v>7.9145112658165893</v>
      </c>
    </row>
    <row r="360" spans="1:64" ht="12.95" customHeight="1" x14ac:dyDescent="0.2">
      <c r="A360" s="125" t="s">
        <v>1167</v>
      </c>
      <c r="B360" s="71" t="s">
        <v>236</v>
      </c>
      <c r="C360" s="125">
        <v>46819.652000000002</v>
      </c>
      <c r="D360" s="125" t="s">
        <v>370</v>
      </c>
      <c r="E360">
        <f t="shared" si="180"/>
        <v>1167.0183793415858</v>
      </c>
      <c r="F360">
        <f t="shared" si="199"/>
        <v>1167</v>
      </c>
      <c r="G360">
        <f t="shared" si="181"/>
        <v>6.0755200000130571E-2</v>
      </c>
      <c r="I360">
        <f t="shared" si="178"/>
        <v>6.0755200000130571E-2</v>
      </c>
      <c r="O360">
        <f ca="1">+C$11+C$12*F360</f>
        <v>3.7923134609670672E-2</v>
      </c>
      <c r="P360" s="14">
        <f t="shared" si="182"/>
        <v>0.17871663332805246</v>
      </c>
      <c r="Q360" s="13">
        <f t="shared" si="183"/>
        <v>31801.152000000002</v>
      </c>
      <c r="R360">
        <f t="shared" si="184"/>
        <v>1.3914899752777762E-2</v>
      </c>
      <c r="S360" s="5">
        <f t="shared" si="179"/>
        <v>0.1</v>
      </c>
      <c r="T360">
        <f t="shared" si="185"/>
        <v>1.3914899752777762E-3</v>
      </c>
      <c r="Z360">
        <f t="shared" si="186"/>
        <v>1167</v>
      </c>
      <c r="AA360" s="139">
        <f t="shared" si="187"/>
        <v>4.7393047541169908E-2</v>
      </c>
      <c r="AB360" s="139">
        <f t="shared" si="188"/>
        <v>0.19207878578701312</v>
      </c>
      <c r="AC360" s="139">
        <f t="shared" si="189"/>
        <v>-0.11796143332792189</v>
      </c>
      <c r="AD360" s="139">
        <f t="shared" si="200"/>
        <v>1.3362152458960663E-2</v>
      </c>
      <c r="AE360" s="139">
        <f t="shared" si="190"/>
        <v>1.785471183365085E-5</v>
      </c>
      <c r="AF360">
        <f t="shared" si="201"/>
        <v>-0.11796143332792189</v>
      </c>
      <c r="AG360" s="165"/>
      <c r="AH360">
        <f t="shared" si="191"/>
        <v>-0.13132358578688255</v>
      </c>
      <c r="AI360">
        <f t="shared" si="192"/>
        <v>0.72204494399584118</v>
      </c>
      <c r="AJ360">
        <f t="shared" si="193"/>
        <v>-0.90884061213717859</v>
      </c>
      <c r="AK360">
        <f t="shared" si="194"/>
        <v>-0.31685303007755478</v>
      </c>
      <c r="AL360">
        <f t="shared" si="195"/>
        <v>0.85070101698990064</v>
      </c>
      <c r="AM360">
        <f t="shared" si="196"/>
        <v>0.45300552312592884</v>
      </c>
      <c r="AN360" s="139">
        <f t="shared" si="202"/>
        <v>7.51813245093222</v>
      </c>
      <c r="AO360" s="139">
        <f t="shared" si="202"/>
        <v>7.5181338280964187</v>
      </c>
      <c r="AP360" s="139">
        <f t="shared" si="202"/>
        <v>7.5181239142154146</v>
      </c>
      <c r="AQ360" s="139">
        <f t="shared" si="202"/>
        <v>7.5181952881951837</v>
      </c>
      <c r="AR360" s="139">
        <f t="shared" si="202"/>
        <v>7.5176817637098337</v>
      </c>
      <c r="AS360" s="139">
        <f t="shared" si="202"/>
        <v>7.5213934906886672</v>
      </c>
      <c r="AT360" s="139">
        <f t="shared" si="202"/>
        <v>7.4953965572647983</v>
      </c>
      <c r="AU360" s="139">
        <f t="shared" si="198"/>
        <v>7.9160754863672818</v>
      </c>
    </row>
    <row r="361" spans="1:64" ht="12.95" customHeight="1" x14ac:dyDescent="0.2">
      <c r="A361" s="125" t="s">
        <v>1167</v>
      </c>
      <c r="B361" s="71" t="s">
        <v>236</v>
      </c>
      <c r="C361" s="125">
        <v>46875.839999999997</v>
      </c>
      <c r="D361" s="125" t="s">
        <v>370</v>
      </c>
      <c r="E361">
        <f t="shared" si="180"/>
        <v>1184.0160757525859</v>
      </c>
      <c r="F361">
        <f t="shared" si="199"/>
        <v>1184</v>
      </c>
      <c r="G361">
        <f t="shared" si="181"/>
        <v>5.3140399999392685E-2</v>
      </c>
      <c r="I361">
        <f t="shared" si="178"/>
        <v>5.3140399999392685E-2</v>
      </c>
      <c r="O361">
        <f ca="1">+C$11+C$12*F361</f>
        <v>4.0107819923214022E-2</v>
      </c>
      <c r="P361" s="14">
        <f t="shared" si="182"/>
        <v>0.17866053508533153</v>
      </c>
      <c r="Q361" s="13">
        <f t="shared" si="183"/>
        <v>31857.339999999997</v>
      </c>
      <c r="R361">
        <f t="shared" si="184"/>
        <v>1.5755304311992336E-2</v>
      </c>
      <c r="S361" s="5">
        <f t="shared" si="179"/>
        <v>0.1</v>
      </c>
      <c r="T361">
        <f t="shared" si="185"/>
        <v>1.5755304311992338E-3</v>
      </c>
      <c r="Z361">
        <f t="shared" si="186"/>
        <v>1184</v>
      </c>
      <c r="AA361" s="139">
        <f t="shared" si="187"/>
        <v>4.8505479188305195E-2</v>
      </c>
      <c r="AB361" s="139">
        <f t="shared" si="188"/>
        <v>0.18329545589641902</v>
      </c>
      <c r="AC361" s="139">
        <f t="shared" si="189"/>
        <v>-0.12552013508593884</v>
      </c>
      <c r="AD361" s="139">
        <f t="shared" si="200"/>
        <v>4.6349208110874895E-3</v>
      </c>
      <c r="AE361" s="139">
        <f t="shared" si="190"/>
        <v>2.148249092505191E-6</v>
      </c>
      <c r="AF361">
        <f t="shared" si="201"/>
        <v>-0.12552013508593884</v>
      </c>
      <c r="AG361" s="165"/>
      <c r="AH361">
        <f t="shared" si="191"/>
        <v>-0.13015505589702633</v>
      </c>
      <c r="AI361">
        <f t="shared" si="192"/>
        <v>0.72401916834753832</v>
      </c>
      <c r="AJ361">
        <f t="shared" si="193"/>
        <v>-0.90623102380764131</v>
      </c>
      <c r="AK361">
        <f t="shared" si="194"/>
        <v>-0.31857406735015087</v>
      </c>
      <c r="AL361">
        <f t="shared" si="195"/>
        <v>0.85691484704952836</v>
      </c>
      <c r="AM361">
        <f t="shared" si="196"/>
        <v>0.45675531033127759</v>
      </c>
      <c r="AN361" s="139">
        <f t="shared" si="202"/>
        <v>7.5259258998015843</v>
      </c>
      <c r="AO361" s="139">
        <f t="shared" si="202"/>
        <v>7.5259270542841161</v>
      </c>
      <c r="AP361" s="139">
        <f t="shared" si="202"/>
        <v>7.5259185533781023</v>
      </c>
      <c r="AQ361" s="139">
        <f t="shared" si="202"/>
        <v>7.5259811538461365</v>
      </c>
      <c r="AR361" s="139">
        <f t="shared" si="202"/>
        <v>7.5255204349645179</v>
      </c>
      <c r="AS361" s="139">
        <f t="shared" si="202"/>
        <v>7.5289259035310909</v>
      </c>
      <c r="AT361" s="139">
        <f t="shared" si="202"/>
        <v>7.5045088342383028</v>
      </c>
      <c r="AU361" s="139">
        <f t="shared" si="198"/>
        <v>7.9249394028212059</v>
      </c>
    </row>
    <row r="362" spans="1:64" ht="12.95" customHeight="1" x14ac:dyDescent="0.2">
      <c r="A362" s="125" t="s">
        <v>1167</v>
      </c>
      <c r="B362" s="71" t="s">
        <v>236</v>
      </c>
      <c r="C362" s="125">
        <v>46885.762000000002</v>
      </c>
      <c r="D362" s="125" t="s">
        <v>370</v>
      </c>
      <c r="E362">
        <f t="shared" si="180"/>
        <v>1187.0176266849926</v>
      </c>
      <c r="F362">
        <f t="shared" si="199"/>
        <v>1187</v>
      </c>
      <c r="G362">
        <f t="shared" si="181"/>
        <v>5.8267200001864694E-2</v>
      </c>
      <c r="I362">
        <f t="shared" si="178"/>
        <v>5.8267200001864694E-2</v>
      </c>
      <c r="O362">
        <f ca="1">+C$11+C$12*F362</f>
        <v>4.0493352625604023E-2</v>
      </c>
      <c r="P362" s="14">
        <f t="shared" si="182"/>
        <v>0.1786510776219819</v>
      </c>
      <c r="Q362" s="13">
        <f t="shared" si="183"/>
        <v>31867.262000000002</v>
      </c>
      <c r="R362">
        <f t="shared" si="184"/>
        <v>1.4492277990855357E-2</v>
      </c>
      <c r="S362" s="5">
        <f t="shared" si="179"/>
        <v>0.1</v>
      </c>
      <c r="T362">
        <f t="shared" si="185"/>
        <v>1.4492277990855358E-3</v>
      </c>
      <c r="Z362">
        <f t="shared" si="186"/>
        <v>1187</v>
      </c>
      <c r="AA362" s="139">
        <f t="shared" si="187"/>
        <v>4.8703389003477926E-2</v>
      </c>
      <c r="AB362" s="139">
        <f t="shared" si="188"/>
        <v>0.18821488862036867</v>
      </c>
      <c r="AC362" s="139">
        <f t="shared" si="189"/>
        <v>-0.12038387762011721</v>
      </c>
      <c r="AD362" s="139">
        <f t="shared" si="200"/>
        <v>9.5638109983867681E-3</v>
      </c>
      <c r="AE362" s="139">
        <f t="shared" si="190"/>
        <v>9.1466480812863717E-6</v>
      </c>
      <c r="AF362">
        <f t="shared" si="201"/>
        <v>-0.12038387762011721</v>
      </c>
      <c r="AG362" s="165"/>
      <c r="AH362">
        <f t="shared" si="191"/>
        <v>-0.12994768861850398</v>
      </c>
      <c r="AI362">
        <f t="shared" si="192"/>
        <v>0.72436979580088223</v>
      </c>
      <c r="AJ362">
        <f t="shared" si="193"/>
        <v>-0.90576537585693606</v>
      </c>
      <c r="AK362">
        <f t="shared" si="194"/>
        <v>-0.31887747860386051</v>
      </c>
      <c r="AL362">
        <f t="shared" si="195"/>
        <v>0.85801493824927089</v>
      </c>
      <c r="AM362">
        <f t="shared" si="196"/>
        <v>0.45742027655255535</v>
      </c>
      <c r="AN362" s="139">
        <f t="shared" si="202"/>
        <v>7.5273034282304829</v>
      </c>
      <c r="AO362" s="139">
        <f t="shared" si="202"/>
        <v>7.5273045464601491</v>
      </c>
      <c r="AP362" s="139">
        <f t="shared" si="202"/>
        <v>7.5272962790275839</v>
      </c>
      <c r="AQ362" s="139">
        <f t="shared" si="202"/>
        <v>7.5273574075914151</v>
      </c>
      <c r="AR362" s="139">
        <f t="shared" si="202"/>
        <v>7.5269056895246429</v>
      </c>
      <c r="AS362" s="139">
        <f t="shared" si="202"/>
        <v>7.5302580703550541</v>
      </c>
      <c r="AT362" s="139">
        <f t="shared" si="202"/>
        <v>7.506120312701829</v>
      </c>
      <c r="AU362" s="139">
        <f t="shared" si="198"/>
        <v>7.9265036233718993</v>
      </c>
    </row>
    <row r="363" spans="1:64" ht="12.95" customHeight="1" x14ac:dyDescent="0.2">
      <c r="A363" s="19" t="s">
        <v>209</v>
      </c>
      <c r="C363" s="8">
        <v>46925.442999999999</v>
      </c>
      <c r="E363">
        <f t="shared" si="180"/>
        <v>1199.0217128116549</v>
      </c>
      <c r="F363">
        <f t="shared" si="199"/>
        <v>1199</v>
      </c>
      <c r="G363">
        <f t="shared" si="181"/>
        <v>7.1774399999412708E-2</v>
      </c>
      <c r="I363" s="19">
        <f t="shared" si="178"/>
        <v>7.1774399999412708E-2</v>
      </c>
      <c r="P363" s="14">
        <f t="shared" si="182"/>
        <v>0.1786145744482103</v>
      </c>
      <c r="Q363" s="13">
        <f t="shared" si="183"/>
        <v>31906.942999999999</v>
      </c>
      <c r="R363">
        <f t="shared" si="184"/>
        <v>1.1414822876249502E-2</v>
      </c>
      <c r="S363" s="5">
        <f t="shared" si="179"/>
        <v>0.1</v>
      </c>
      <c r="T363">
        <f t="shared" si="185"/>
        <v>1.1414822876249502E-3</v>
      </c>
      <c r="Z363">
        <f t="shared" si="186"/>
        <v>1199</v>
      </c>
      <c r="AA363" s="139">
        <f t="shared" si="187"/>
        <v>4.949982893144253E-2</v>
      </c>
      <c r="AB363" s="139">
        <f t="shared" si="188"/>
        <v>0.20088914551618048</v>
      </c>
      <c r="AC363" s="139">
        <f t="shared" si="189"/>
        <v>-0.10684017444879759</v>
      </c>
      <c r="AD363" s="139">
        <f t="shared" si="200"/>
        <v>2.2274571067970178E-2</v>
      </c>
      <c r="AE363" s="139">
        <f t="shared" si="190"/>
        <v>4.961565162620542E-5</v>
      </c>
      <c r="AF363">
        <f t="shared" si="201"/>
        <v>-0.10684017444879759</v>
      </c>
      <c r="AG363" s="165"/>
      <c r="AH363">
        <f t="shared" si="191"/>
        <v>-0.12911474551676777</v>
      </c>
      <c r="AI363">
        <f t="shared" si="192"/>
        <v>0.72577905876020998</v>
      </c>
      <c r="AJ363">
        <f t="shared" si="193"/>
        <v>-0.90388725535600478</v>
      </c>
      <c r="AK363">
        <f t="shared" si="194"/>
        <v>-0.32009019231017766</v>
      </c>
      <c r="AL363">
        <f t="shared" si="195"/>
        <v>0.86242599295024258</v>
      </c>
      <c r="AM363">
        <f t="shared" si="196"/>
        <v>0.46008997134775548</v>
      </c>
      <c r="AN363" s="139">
        <f t="shared" si="202"/>
        <v>7.5328202293140132</v>
      </c>
      <c r="AO363" s="139">
        <f t="shared" si="202"/>
        <v>7.5328212111215889</v>
      </c>
      <c r="AP363" s="139">
        <f t="shared" si="202"/>
        <v>7.5328138320342468</v>
      </c>
      <c r="AQ363" s="139">
        <f t="shared" si="202"/>
        <v>7.5328692959222163</v>
      </c>
      <c r="AR363" s="139">
        <f t="shared" si="202"/>
        <v>7.5324526354852317</v>
      </c>
      <c r="AS363" s="139">
        <f t="shared" si="202"/>
        <v>7.5355955821917551</v>
      </c>
      <c r="AT363" s="139">
        <f t="shared" si="202"/>
        <v>7.5125765112394856</v>
      </c>
      <c r="AU363" s="139">
        <f t="shared" si="198"/>
        <v>7.9327605055746702</v>
      </c>
    </row>
    <row r="364" spans="1:64" ht="12.95" customHeight="1" x14ac:dyDescent="0.2">
      <c r="A364" s="19" t="s">
        <v>211</v>
      </c>
      <c r="C364" s="8">
        <v>47087.373</v>
      </c>
      <c r="E364">
        <f t="shared" si="180"/>
        <v>1248.0079194720367</v>
      </c>
      <c r="F364">
        <f t="shared" si="199"/>
        <v>1248</v>
      </c>
      <c r="G364">
        <f t="shared" si="181"/>
        <v>2.617879999888828E-2</v>
      </c>
      <c r="I364" s="19">
        <f t="shared" si="178"/>
        <v>2.617879999888828E-2</v>
      </c>
      <c r="P364" s="14">
        <f t="shared" si="182"/>
        <v>0.17848755007422523</v>
      </c>
      <c r="Q364" s="13">
        <f t="shared" si="183"/>
        <v>32068.873</v>
      </c>
      <c r="R364">
        <f t="shared" si="184"/>
        <v>2.3197955349511454E-2</v>
      </c>
      <c r="S364" s="5">
        <f t="shared" si="179"/>
        <v>0.1</v>
      </c>
      <c r="T364">
        <f t="shared" si="185"/>
        <v>2.3197955349511454E-3</v>
      </c>
      <c r="Z364">
        <f t="shared" si="186"/>
        <v>1248</v>
      </c>
      <c r="AA364" s="139">
        <f t="shared" si="187"/>
        <v>5.2831862001401053E-2</v>
      </c>
      <c r="AB364" s="139">
        <f t="shared" si="188"/>
        <v>0.15183448807171246</v>
      </c>
      <c r="AC364" s="139">
        <f t="shared" si="189"/>
        <v>-0.15230875007533695</v>
      </c>
      <c r="AD364" s="139">
        <f t="shared" si="200"/>
        <v>-2.6653062002512773E-2</v>
      </c>
      <c r="AE364" s="139">
        <f t="shared" si="190"/>
        <v>7.1038571410979019E-5</v>
      </c>
      <c r="AF364">
        <f t="shared" si="201"/>
        <v>-0.15230875007533695</v>
      </c>
      <c r="AG364" s="165"/>
      <c r="AH364">
        <f t="shared" si="191"/>
        <v>-0.12565568807282418</v>
      </c>
      <c r="AI364">
        <f t="shared" si="192"/>
        <v>0.73164732340373329</v>
      </c>
      <c r="AJ364">
        <f t="shared" si="193"/>
        <v>-0.89595593538335239</v>
      </c>
      <c r="AK364">
        <f t="shared" si="194"/>
        <v>-0.3250256863560515</v>
      </c>
      <c r="AL364">
        <f t="shared" si="195"/>
        <v>0.88061839214018967</v>
      </c>
      <c r="AM364">
        <f t="shared" si="196"/>
        <v>0.47115830680672377</v>
      </c>
      <c r="AN364" s="139">
        <f t="shared" si="202"/>
        <v>7.5554597495061957</v>
      </c>
      <c r="AO364" s="139">
        <f t="shared" si="202"/>
        <v>7.5554603000600808</v>
      </c>
      <c r="AP364" s="139">
        <f t="shared" si="202"/>
        <v>7.5554558588388145</v>
      </c>
      <c r="AQ364" s="139">
        <f t="shared" si="202"/>
        <v>7.5554916872161257</v>
      </c>
      <c r="AR364" s="139">
        <f t="shared" si="202"/>
        <v>7.555202770078882</v>
      </c>
      <c r="AS364" s="139">
        <f t="shared" si="202"/>
        <v>7.557540354523387</v>
      </c>
      <c r="AT364" s="139">
        <f t="shared" si="202"/>
        <v>7.5391099494656171</v>
      </c>
      <c r="AU364" s="139">
        <f t="shared" si="198"/>
        <v>7.9583094412359827</v>
      </c>
    </row>
    <row r="365" spans="1:64" ht="12.95" customHeight="1" x14ac:dyDescent="0.2">
      <c r="A365" s="19" t="s">
        <v>237</v>
      </c>
      <c r="C365" s="8">
        <v>47209.714</v>
      </c>
      <c r="E365">
        <f t="shared" si="180"/>
        <v>1285.0178713588875</v>
      </c>
      <c r="F365">
        <f t="shared" si="199"/>
        <v>1285</v>
      </c>
      <c r="G365">
        <f t="shared" si="181"/>
        <v>5.9075999997730833E-2</v>
      </c>
      <c r="I365" s="19">
        <f t="shared" si="178"/>
        <v>5.9075999997730833E-2</v>
      </c>
      <c r="P365" s="14">
        <f t="shared" si="182"/>
        <v>0.17841508645782239</v>
      </c>
      <c r="Q365" s="13">
        <f t="shared" si="183"/>
        <v>32191.214</v>
      </c>
      <c r="R365">
        <f t="shared" si="184"/>
        <v>1.4241817557129208E-2</v>
      </c>
      <c r="S365" s="5">
        <f t="shared" si="179"/>
        <v>0.1</v>
      </c>
      <c r="T365">
        <f t="shared" si="185"/>
        <v>1.4241817557129209E-3</v>
      </c>
      <c r="Z365">
        <f t="shared" si="186"/>
        <v>1285</v>
      </c>
      <c r="AA365" s="139">
        <f t="shared" si="187"/>
        <v>5.5433249683751046E-2</v>
      </c>
      <c r="AB365" s="139">
        <f t="shared" si="188"/>
        <v>0.18205783677180218</v>
      </c>
      <c r="AC365" s="139">
        <f t="shared" si="189"/>
        <v>-0.11933908646009156</v>
      </c>
      <c r="AD365" s="139">
        <f t="shared" si="200"/>
        <v>3.6427503139797868E-3</v>
      </c>
      <c r="AE365" s="139">
        <f t="shared" si="190"/>
        <v>1.3269629849999835E-6</v>
      </c>
      <c r="AF365">
        <f t="shared" si="201"/>
        <v>-0.11933908646009156</v>
      </c>
      <c r="AG365" s="165"/>
      <c r="AH365">
        <f t="shared" si="191"/>
        <v>-0.12298183677407135</v>
      </c>
      <c r="AI365">
        <f t="shared" si="192"/>
        <v>0.73620230401787357</v>
      </c>
      <c r="AJ365">
        <f t="shared" si="193"/>
        <v>-0.88968023737620316</v>
      </c>
      <c r="AK365">
        <f t="shared" si="194"/>
        <v>-0.32873337436610311</v>
      </c>
      <c r="AL365">
        <f t="shared" si="195"/>
        <v>0.89455290466609028</v>
      </c>
      <c r="AM365">
        <f t="shared" si="196"/>
        <v>0.47970040453127522</v>
      </c>
      <c r="AN365" s="139">
        <f t="shared" si="202"/>
        <v>7.572677294117975</v>
      </c>
      <c r="AO365" s="139">
        <f t="shared" si="202"/>
        <v>7.5726776279246932</v>
      </c>
      <c r="AP365" s="139">
        <f t="shared" si="202"/>
        <v>7.5726747751240975</v>
      </c>
      <c r="AQ365" s="139">
        <f t="shared" si="202"/>
        <v>7.5726991568215913</v>
      </c>
      <c r="AR365" s="139">
        <f t="shared" si="202"/>
        <v>7.5724908429154318</v>
      </c>
      <c r="AS365" s="139">
        <f t="shared" si="202"/>
        <v>7.5742755157026664</v>
      </c>
      <c r="AT365" s="139">
        <f t="shared" si="202"/>
        <v>7.559326753825645</v>
      </c>
      <c r="AU365" s="139">
        <f t="shared" si="198"/>
        <v>7.9776014946945253</v>
      </c>
    </row>
    <row r="366" spans="1:64" ht="12.95" customHeight="1" x14ac:dyDescent="0.2">
      <c r="A366" s="19" t="s">
        <v>212</v>
      </c>
      <c r="C366" s="8">
        <v>47219.648999999998</v>
      </c>
      <c r="E366">
        <f t="shared" si="180"/>
        <v>1288.0233549824952</v>
      </c>
      <c r="F366">
        <f t="shared" si="199"/>
        <v>1288</v>
      </c>
      <c r="G366">
        <f t="shared" si="181"/>
        <v>7.7202799999213312E-2</v>
      </c>
      <c r="I366" s="19">
        <f t="shared" si="178"/>
        <v>7.7202799999213312E-2</v>
      </c>
      <c r="P366" s="14">
        <f t="shared" si="182"/>
        <v>0.17841009548254999</v>
      </c>
      <c r="Q366" s="13">
        <f t="shared" si="183"/>
        <v>32201.148999999998</v>
      </c>
      <c r="R366">
        <f t="shared" si="184"/>
        <v>1.0242916659051421E-2</v>
      </c>
      <c r="S366" s="5">
        <f t="shared" si="179"/>
        <v>0.1</v>
      </c>
      <c r="T366">
        <f t="shared" si="185"/>
        <v>1.0242916659051421E-3</v>
      </c>
      <c r="Z366">
        <f t="shared" si="186"/>
        <v>1288</v>
      </c>
      <c r="AA366" s="139">
        <f t="shared" si="187"/>
        <v>5.5647402394786619E-2</v>
      </c>
      <c r="AB366" s="139">
        <f t="shared" si="188"/>
        <v>0.1999654930869767</v>
      </c>
      <c r="AC366" s="139">
        <f t="shared" si="189"/>
        <v>-0.10120729548333668</v>
      </c>
      <c r="AD366" s="139">
        <f t="shared" si="200"/>
        <v>2.1555397604426693E-2</v>
      </c>
      <c r="AE366" s="139">
        <f t="shared" si="190"/>
        <v>4.6463516588492407E-5</v>
      </c>
      <c r="AF366">
        <f t="shared" si="201"/>
        <v>-0.10120729548333668</v>
      </c>
      <c r="AG366" s="165"/>
      <c r="AH366">
        <f t="shared" si="191"/>
        <v>-0.12276269308776337</v>
      </c>
      <c r="AI366">
        <f t="shared" si="192"/>
        <v>0.73657639229554162</v>
      </c>
      <c r="AJ366">
        <f t="shared" si="193"/>
        <v>-0.8891603204241938</v>
      </c>
      <c r="AK366">
        <f t="shared" si="194"/>
        <v>-0.32903321827981213</v>
      </c>
      <c r="AL366">
        <f t="shared" si="195"/>
        <v>0.8956903544591257</v>
      </c>
      <c r="AM366">
        <f t="shared" si="196"/>
        <v>0.4804001911126099</v>
      </c>
      <c r="AN366" s="139">
        <f t="shared" si="202"/>
        <v>7.5740780157330168</v>
      </c>
      <c r="AO366" s="139">
        <f t="shared" si="202"/>
        <v>7.5740783352964058</v>
      </c>
      <c r="AP366" s="139">
        <f t="shared" si="202"/>
        <v>7.574075590917122</v>
      </c>
      <c r="AQ366" s="139">
        <f t="shared" si="202"/>
        <v>7.5740991602331196</v>
      </c>
      <c r="AR366" s="139">
        <f t="shared" si="202"/>
        <v>7.5738968048393902</v>
      </c>
      <c r="AS366" s="139">
        <f t="shared" si="202"/>
        <v>7.5756388004931203</v>
      </c>
      <c r="AT366" s="139">
        <f t="shared" si="202"/>
        <v>7.5609727818512367</v>
      </c>
      <c r="AU366" s="139">
        <f t="shared" si="198"/>
        <v>7.9791657152452178</v>
      </c>
    </row>
    <row r="367" spans="1:64" ht="12.95" customHeight="1" x14ac:dyDescent="0.2">
      <c r="A367" s="19" t="s">
        <v>213</v>
      </c>
      <c r="C367" s="8">
        <v>47391.487000000001</v>
      </c>
      <c r="E367">
        <f t="shared" si="180"/>
        <v>1340.0068773693711</v>
      </c>
      <c r="F367">
        <f t="shared" si="199"/>
        <v>1340</v>
      </c>
      <c r="G367">
        <f t="shared" si="181"/>
        <v>2.2733999998308718E-2</v>
      </c>
      <c r="I367" s="19">
        <f t="shared" si="178"/>
        <v>2.2733999998308718E-2</v>
      </c>
      <c r="P367" s="14">
        <f t="shared" si="182"/>
        <v>0.17834466470967841</v>
      </c>
      <c r="Q367" s="13">
        <f t="shared" si="183"/>
        <v>32372.987000000001</v>
      </c>
      <c r="R367">
        <f t="shared" si="184"/>
        <v>2.4214678971914316E-2</v>
      </c>
      <c r="S367" s="5">
        <f t="shared" si="179"/>
        <v>0.1</v>
      </c>
      <c r="T367">
        <f t="shared" si="185"/>
        <v>2.4214678971914319E-3</v>
      </c>
      <c r="Z367">
        <f t="shared" si="186"/>
        <v>1340</v>
      </c>
      <c r="AA367" s="139">
        <f t="shared" si="187"/>
        <v>5.9436596563014005E-2</v>
      </c>
      <c r="AB367" s="139">
        <f t="shared" si="188"/>
        <v>0.14164206814497313</v>
      </c>
      <c r="AC367" s="139">
        <f t="shared" si="189"/>
        <v>-0.1556106647113697</v>
      </c>
      <c r="AD367" s="139">
        <f t="shared" si="200"/>
        <v>-3.6702596564705287E-2</v>
      </c>
      <c r="AE367" s="139">
        <f t="shared" si="190"/>
        <v>1.3470805945915164E-4</v>
      </c>
      <c r="AF367">
        <f t="shared" si="201"/>
        <v>-0.1556106647113697</v>
      </c>
      <c r="AG367" s="165"/>
      <c r="AH367">
        <f t="shared" si="191"/>
        <v>-0.11890806814666441</v>
      </c>
      <c r="AI367">
        <f t="shared" si="192"/>
        <v>0.74317658155537092</v>
      </c>
      <c r="AJ367">
        <f t="shared" si="193"/>
        <v>-0.87987771302729401</v>
      </c>
      <c r="AK367">
        <f t="shared" si="194"/>
        <v>-0.33421039416214726</v>
      </c>
      <c r="AL367">
        <f t="shared" si="195"/>
        <v>0.91559245762843666</v>
      </c>
      <c r="AM367">
        <f t="shared" si="196"/>
        <v>0.49270702850718945</v>
      </c>
      <c r="AN367" s="139">
        <f t="shared" si="202"/>
        <v>7.5984715503401725</v>
      </c>
      <c r="AO367" s="139">
        <f t="shared" si="202"/>
        <v>7.5984716860284269</v>
      </c>
      <c r="AP367" s="139">
        <f t="shared" si="202"/>
        <v>7.598470412288747</v>
      </c>
      <c r="AQ367" s="139">
        <f t="shared" si="202"/>
        <v>7.5984823694471313</v>
      </c>
      <c r="AR367" s="139">
        <f t="shared" si="202"/>
        <v>7.5983701438457079</v>
      </c>
      <c r="AS367" s="139">
        <f t="shared" si="202"/>
        <v>7.599425357546858</v>
      </c>
      <c r="AT367" s="139">
        <f t="shared" si="202"/>
        <v>7.5896663302979777</v>
      </c>
      <c r="AU367" s="139">
        <f t="shared" si="198"/>
        <v>8.0062788714572228</v>
      </c>
    </row>
    <row r="368" spans="1:64" ht="12.95" customHeight="1" x14ac:dyDescent="0.2">
      <c r="A368" s="19" t="s">
        <v>213</v>
      </c>
      <c r="C368" s="8">
        <v>47391.517999999996</v>
      </c>
      <c r="E368">
        <f t="shared" si="180"/>
        <v>1340.0162553253165</v>
      </c>
      <c r="F368">
        <f t="shared" si="199"/>
        <v>1340</v>
      </c>
      <c r="G368">
        <f t="shared" si="181"/>
        <v>5.3733999993710313E-2</v>
      </c>
      <c r="I368" s="19">
        <f t="shared" si="178"/>
        <v>5.3733999993710313E-2</v>
      </c>
      <c r="P368" s="14">
        <f t="shared" si="182"/>
        <v>0.17834466470967841</v>
      </c>
      <c r="Q368" s="13">
        <f t="shared" si="183"/>
        <v>32373.017999999996</v>
      </c>
      <c r="R368">
        <f t="shared" si="184"/>
        <v>1.5527817760955418E-2</v>
      </c>
      <c r="S368" s="5">
        <f t="shared" si="179"/>
        <v>0.1</v>
      </c>
      <c r="T368">
        <f t="shared" si="185"/>
        <v>1.5527817760955418E-3</v>
      </c>
      <c r="Z368">
        <f t="shared" si="186"/>
        <v>1340</v>
      </c>
      <c r="AA368" s="139">
        <f t="shared" si="187"/>
        <v>5.9436596563014005E-2</v>
      </c>
      <c r="AB368" s="139">
        <f t="shared" si="188"/>
        <v>0.17264206814037472</v>
      </c>
      <c r="AC368" s="139">
        <f t="shared" si="189"/>
        <v>-0.1246106647159681</v>
      </c>
      <c r="AD368" s="139">
        <f t="shared" si="200"/>
        <v>-5.7025965693036917E-3</v>
      </c>
      <c r="AE368" s="139">
        <f t="shared" si="190"/>
        <v>3.2519607632234236E-6</v>
      </c>
      <c r="AF368">
        <f t="shared" si="201"/>
        <v>-0.1246106647159681</v>
      </c>
      <c r="AG368" s="165"/>
      <c r="AH368">
        <f t="shared" si="191"/>
        <v>-0.11890806814666441</v>
      </c>
      <c r="AI368">
        <f t="shared" si="192"/>
        <v>0.74317658155537092</v>
      </c>
      <c r="AJ368">
        <f t="shared" si="193"/>
        <v>-0.87987771302729401</v>
      </c>
      <c r="AK368">
        <f t="shared" si="194"/>
        <v>-0.33421039416214726</v>
      </c>
      <c r="AL368">
        <f t="shared" si="195"/>
        <v>0.91559245762843666</v>
      </c>
      <c r="AM368">
        <f t="shared" si="196"/>
        <v>0.49270702850718945</v>
      </c>
      <c r="AN368" s="139">
        <f t="shared" si="202"/>
        <v>7.5984715503401725</v>
      </c>
      <c r="AO368" s="139">
        <f t="shared" si="202"/>
        <v>7.5984716860284269</v>
      </c>
      <c r="AP368" s="139">
        <f t="shared" si="202"/>
        <v>7.598470412288747</v>
      </c>
      <c r="AQ368" s="139">
        <f t="shared" si="202"/>
        <v>7.5984823694471313</v>
      </c>
      <c r="AR368" s="139">
        <f t="shared" si="202"/>
        <v>7.5983701438457079</v>
      </c>
      <c r="AS368" s="139">
        <f t="shared" si="202"/>
        <v>7.599425357546858</v>
      </c>
      <c r="AT368" s="139">
        <f t="shared" si="202"/>
        <v>7.5896663302979777</v>
      </c>
      <c r="AU368" s="139">
        <f t="shared" si="198"/>
        <v>8.0062788714572228</v>
      </c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  <c r="BI368" s="139"/>
      <c r="BJ368" s="139"/>
      <c r="BK368" s="139"/>
      <c r="BL368" s="139"/>
    </row>
    <row r="369" spans="1:47" ht="12.95" customHeight="1" x14ac:dyDescent="0.2">
      <c r="A369" s="19" t="s">
        <v>213</v>
      </c>
      <c r="C369" s="8">
        <v>47391.523000000001</v>
      </c>
      <c r="E369">
        <f t="shared" si="180"/>
        <v>1340.0177678988578</v>
      </c>
      <c r="F369">
        <f t="shared" si="199"/>
        <v>1340</v>
      </c>
      <c r="G369">
        <f t="shared" si="181"/>
        <v>5.8733999998366926E-2</v>
      </c>
      <c r="I369" s="19">
        <f t="shared" si="178"/>
        <v>5.8733999998366926E-2</v>
      </c>
      <c r="P369" s="14">
        <f t="shared" si="182"/>
        <v>0.17834466470967841</v>
      </c>
      <c r="Q369" s="13">
        <f t="shared" si="183"/>
        <v>32373.023000000001</v>
      </c>
      <c r="R369">
        <f t="shared" si="184"/>
        <v>1.4306711112681775E-2</v>
      </c>
      <c r="S369" s="5">
        <f t="shared" si="179"/>
        <v>0.1</v>
      </c>
      <c r="T369">
        <f t="shared" si="185"/>
        <v>1.4306711112681775E-3</v>
      </c>
      <c r="Z369">
        <f t="shared" si="186"/>
        <v>1340</v>
      </c>
      <c r="AA369" s="139">
        <f t="shared" si="187"/>
        <v>5.9436596563014005E-2</v>
      </c>
      <c r="AB369" s="139">
        <f t="shared" si="188"/>
        <v>0.17764206814503133</v>
      </c>
      <c r="AC369" s="139">
        <f t="shared" si="189"/>
        <v>-0.11961066471131149</v>
      </c>
      <c r="AD369" s="139">
        <f t="shared" si="200"/>
        <v>-7.0259656464707887E-4</v>
      </c>
      <c r="AE369" s="139">
        <f t="shared" si="190"/>
        <v>4.9364193265387694E-8</v>
      </c>
      <c r="AF369">
        <f t="shared" si="201"/>
        <v>-0.11961066471131149</v>
      </c>
      <c r="AG369" s="165"/>
      <c r="AH369">
        <f t="shared" si="191"/>
        <v>-0.11890806814666441</v>
      </c>
      <c r="AI369">
        <f t="shared" si="192"/>
        <v>0.74317658155537092</v>
      </c>
      <c r="AJ369">
        <f t="shared" si="193"/>
        <v>-0.87987771302729401</v>
      </c>
      <c r="AK369">
        <f t="shared" si="194"/>
        <v>-0.33421039416214726</v>
      </c>
      <c r="AL369">
        <f t="shared" si="195"/>
        <v>0.91559245762843666</v>
      </c>
      <c r="AM369">
        <f t="shared" si="196"/>
        <v>0.49270702850718945</v>
      </c>
      <c r="AN369" s="139">
        <f t="shared" si="202"/>
        <v>7.5984715503401725</v>
      </c>
      <c r="AO369" s="139">
        <f t="shared" si="202"/>
        <v>7.5984716860284269</v>
      </c>
      <c r="AP369" s="139">
        <f t="shared" si="202"/>
        <v>7.598470412288747</v>
      </c>
      <c r="AQ369" s="139">
        <f t="shared" si="202"/>
        <v>7.5984823694471313</v>
      </c>
      <c r="AR369" s="139">
        <f t="shared" si="202"/>
        <v>7.5983701438457079</v>
      </c>
      <c r="AS369" s="139">
        <f t="shared" si="202"/>
        <v>7.599425357546858</v>
      </c>
      <c r="AT369" s="139">
        <f t="shared" si="202"/>
        <v>7.5896663302979777</v>
      </c>
      <c r="AU369" s="139">
        <f t="shared" si="198"/>
        <v>8.0062788714572228</v>
      </c>
    </row>
    <row r="370" spans="1:47" ht="12.95" customHeight="1" x14ac:dyDescent="0.2">
      <c r="A370" s="19" t="s">
        <v>214</v>
      </c>
      <c r="C370" s="8">
        <v>47540.266000000003</v>
      </c>
      <c r="E370">
        <f t="shared" si="180"/>
        <v>1385.0147131053375</v>
      </c>
      <c r="F370">
        <f t="shared" si="199"/>
        <v>1385</v>
      </c>
      <c r="G370">
        <f t="shared" si="181"/>
        <v>4.8636000006808899E-2</v>
      </c>
      <c r="I370" s="19">
        <f t="shared" si="178"/>
        <v>4.8636000006808899E-2</v>
      </c>
      <c r="P370" s="14">
        <f t="shared" si="182"/>
        <v>0.17832021390641503</v>
      </c>
      <c r="Q370" s="13">
        <f t="shared" si="183"/>
        <v>32521.766000000003</v>
      </c>
      <c r="R370">
        <f t="shared" si="184"/>
        <v>1.6817995334758796E-2</v>
      </c>
      <c r="S370" s="5">
        <f t="shared" si="179"/>
        <v>0.1</v>
      </c>
      <c r="T370">
        <f t="shared" si="185"/>
        <v>1.6817995334758797E-3</v>
      </c>
      <c r="Z370">
        <f t="shared" si="186"/>
        <v>1385</v>
      </c>
      <c r="AA370" s="139">
        <f t="shared" si="187"/>
        <v>6.2833954685982615E-2</v>
      </c>
      <c r="AB370" s="139">
        <f t="shared" si="188"/>
        <v>0.16412225922724133</v>
      </c>
      <c r="AC370" s="139">
        <f t="shared" si="189"/>
        <v>-0.12968421389960613</v>
      </c>
      <c r="AD370" s="139">
        <f t="shared" si="200"/>
        <v>-1.4197954679173716E-2</v>
      </c>
      <c r="AE370" s="139">
        <f t="shared" si="190"/>
        <v>2.0158191707187084E-5</v>
      </c>
      <c r="AF370">
        <f t="shared" si="201"/>
        <v>-0.12968421389960613</v>
      </c>
      <c r="AG370" s="165"/>
      <c r="AH370">
        <f t="shared" si="191"/>
        <v>-0.11548625922043242</v>
      </c>
      <c r="AI370">
        <f t="shared" si="192"/>
        <v>0.74906943292783668</v>
      </c>
      <c r="AJ370">
        <f t="shared" si="193"/>
        <v>-0.87141995717202492</v>
      </c>
      <c r="AK370">
        <f t="shared" si="194"/>
        <v>-0.33865721066654625</v>
      </c>
      <c r="AL370">
        <f t="shared" si="195"/>
        <v>0.93310764390818279</v>
      </c>
      <c r="AM370">
        <f t="shared" si="196"/>
        <v>0.50363806292686308</v>
      </c>
      <c r="AN370" s="139">
        <f t="shared" si="202"/>
        <v>7.6197596762544251</v>
      </c>
      <c r="AO370" s="139">
        <f t="shared" si="202"/>
        <v>7.6197597260435641</v>
      </c>
      <c r="AP370" s="139">
        <f t="shared" si="202"/>
        <v>7.6197592170687694</v>
      </c>
      <c r="AQ370" s="139">
        <f t="shared" si="202"/>
        <v>7.6197644201691892</v>
      </c>
      <c r="AR370" s="139">
        <f t="shared" si="202"/>
        <v>7.6197112357433712</v>
      </c>
      <c r="AS370" s="139">
        <f t="shared" si="202"/>
        <v>7.6202554298163729</v>
      </c>
      <c r="AT370" s="139">
        <f t="shared" si="202"/>
        <v>7.614744513675654</v>
      </c>
      <c r="AU370" s="139">
        <f t="shared" si="198"/>
        <v>8.0297421797176121</v>
      </c>
    </row>
    <row r="371" spans="1:47" ht="12.95" customHeight="1" x14ac:dyDescent="0.2">
      <c r="A371" s="26" t="s">
        <v>249</v>
      </c>
      <c r="B371" s="27" t="s">
        <v>236</v>
      </c>
      <c r="C371" s="28">
        <v>47629.542589999997</v>
      </c>
      <c r="D371" s="8">
        <v>9.0000000000000006E-5</v>
      </c>
      <c r="E371">
        <f t="shared" si="180"/>
        <v>1412.0221946570812</v>
      </c>
      <c r="F371">
        <f t="shared" si="199"/>
        <v>1412</v>
      </c>
      <c r="G371">
        <f t="shared" si="181"/>
        <v>7.3367199998756405E-2</v>
      </c>
      <c r="J371">
        <f>G371</f>
        <v>7.3367199998756405E-2</v>
      </c>
      <c r="P371" s="14">
        <f t="shared" si="182"/>
        <v>0.17831987156442755</v>
      </c>
      <c r="Q371" s="13">
        <f t="shared" si="183"/>
        <v>32611.042589999997</v>
      </c>
      <c r="R371">
        <f t="shared" si="184"/>
        <v>1.1015063268771637E-2</v>
      </c>
      <c r="S371" s="5">
        <f>S$17</f>
        <v>1</v>
      </c>
      <c r="T371">
        <f t="shared" si="185"/>
        <v>1.1015063268771637E-2</v>
      </c>
      <c r="Z371">
        <f t="shared" si="186"/>
        <v>1412</v>
      </c>
      <c r="AA371" s="139">
        <f t="shared" si="187"/>
        <v>6.4925250354567532E-2</v>
      </c>
      <c r="AB371" s="139">
        <f t="shared" si="188"/>
        <v>0.18676182120861642</v>
      </c>
      <c r="AC371" s="139">
        <f t="shared" si="189"/>
        <v>-0.10495267156567115</v>
      </c>
      <c r="AD371" s="139">
        <f t="shared" si="200"/>
        <v>8.4419496441888731E-3</v>
      </c>
      <c r="AE371" s="139">
        <f t="shared" si="190"/>
        <v>7.126651379502064E-5</v>
      </c>
      <c r="AF371">
        <f t="shared" si="201"/>
        <v>-0.10495267156567115</v>
      </c>
      <c r="AG371" s="165"/>
      <c r="AH371">
        <f t="shared" si="191"/>
        <v>-0.11339462120986002</v>
      </c>
      <c r="AI371">
        <f t="shared" si="192"/>
        <v>0.75268815429333569</v>
      </c>
      <c r="AJ371">
        <f t="shared" si="193"/>
        <v>-0.86614954427000246</v>
      </c>
      <c r="AK371">
        <f t="shared" si="194"/>
        <v>-0.34130881441997063</v>
      </c>
      <c r="AL371">
        <f t="shared" si="195"/>
        <v>0.9437513733549221</v>
      </c>
      <c r="AM371">
        <f t="shared" si="196"/>
        <v>0.51032781921503556</v>
      </c>
      <c r="AN371" s="139">
        <f t="shared" si="202"/>
        <v>7.6326141190109258</v>
      </c>
      <c r="AO371" s="139">
        <f t="shared" si="202"/>
        <v>7.6326141392420093</v>
      </c>
      <c r="AP371" s="139">
        <f t="shared" si="202"/>
        <v>7.6326139206323464</v>
      </c>
      <c r="AQ371" s="139">
        <f t="shared" si="202"/>
        <v>7.6326162828593453</v>
      </c>
      <c r="AR371" s="139">
        <f t="shared" si="202"/>
        <v>7.6325907586936133</v>
      </c>
      <c r="AS371" s="139">
        <f t="shared" si="202"/>
        <v>7.6328667040970988</v>
      </c>
      <c r="AT371" s="139">
        <f t="shared" si="202"/>
        <v>7.6299011451334273</v>
      </c>
      <c r="AU371" s="139">
        <f t="shared" si="198"/>
        <v>8.0438201646738463</v>
      </c>
    </row>
    <row r="372" spans="1:47" ht="12.95" customHeight="1" x14ac:dyDescent="0.2">
      <c r="A372" s="125" t="s">
        <v>249</v>
      </c>
      <c r="B372" s="71" t="s">
        <v>236</v>
      </c>
      <c r="C372" s="125">
        <v>47629.542600000001</v>
      </c>
      <c r="D372" s="125" t="s">
        <v>370</v>
      </c>
      <c r="E372">
        <f t="shared" si="180"/>
        <v>1412.0221976822293</v>
      </c>
      <c r="F372">
        <f t="shared" si="199"/>
        <v>1412</v>
      </c>
      <c r="G372">
        <f t="shared" si="181"/>
        <v>7.3377200002141763E-2</v>
      </c>
      <c r="J372">
        <f>G372</f>
        <v>7.3377200002141763E-2</v>
      </c>
      <c r="O372">
        <f ca="1">+C$11+C$12*F372</f>
        <v>6.9408305304854173E-2</v>
      </c>
      <c r="P372" s="14">
        <f t="shared" si="182"/>
        <v>0.17831987156442755</v>
      </c>
      <c r="Q372" s="13">
        <f t="shared" si="183"/>
        <v>32611.042600000001</v>
      </c>
      <c r="R372">
        <f t="shared" si="184"/>
        <v>1.1012964314629786E-2</v>
      </c>
      <c r="S372" s="5">
        <f>S$17</f>
        <v>1</v>
      </c>
      <c r="T372">
        <f t="shared" si="185"/>
        <v>1.1012964314629786E-2</v>
      </c>
      <c r="Z372">
        <f t="shared" si="186"/>
        <v>1412</v>
      </c>
      <c r="AA372" s="139">
        <f t="shared" si="187"/>
        <v>6.4925250354567532E-2</v>
      </c>
      <c r="AB372" s="139">
        <f t="shared" si="188"/>
        <v>0.18677182121200178</v>
      </c>
      <c r="AC372" s="139">
        <f t="shared" si="189"/>
        <v>-0.10494267156228579</v>
      </c>
      <c r="AD372" s="139">
        <f t="shared" si="200"/>
        <v>8.4519496475742306E-3</v>
      </c>
      <c r="AE372" s="139">
        <f t="shared" si="190"/>
        <v>7.1435452845130165E-5</v>
      </c>
      <c r="AF372">
        <f t="shared" si="201"/>
        <v>-0.10494267156228579</v>
      </c>
      <c r="AG372" s="165"/>
      <c r="AH372">
        <f t="shared" si="191"/>
        <v>-0.11339462120986002</v>
      </c>
      <c r="AI372">
        <f t="shared" si="192"/>
        <v>0.75268815429333569</v>
      </c>
      <c r="AJ372">
        <f t="shared" si="193"/>
        <v>-0.86614954427000246</v>
      </c>
      <c r="AK372">
        <f t="shared" si="194"/>
        <v>-0.34130881441997063</v>
      </c>
      <c r="AL372">
        <f t="shared" si="195"/>
        <v>0.9437513733549221</v>
      </c>
      <c r="AM372">
        <f t="shared" si="196"/>
        <v>0.51032781921503556</v>
      </c>
      <c r="AN372" s="139">
        <f t="shared" si="202"/>
        <v>7.6326141190109258</v>
      </c>
      <c r="AO372" s="139">
        <f t="shared" si="202"/>
        <v>7.6326141392420093</v>
      </c>
      <c r="AP372" s="139">
        <f t="shared" si="202"/>
        <v>7.6326139206323464</v>
      </c>
      <c r="AQ372" s="139">
        <f t="shared" si="202"/>
        <v>7.6326162828593453</v>
      </c>
      <c r="AR372" s="139">
        <f t="shared" si="202"/>
        <v>7.6325907586936133</v>
      </c>
      <c r="AS372" s="139">
        <f t="shared" si="202"/>
        <v>7.6328667040970988</v>
      </c>
      <c r="AT372" s="139">
        <f t="shared" si="202"/>
        <v>7.6299011451334273</v>
      </c>
      <c r="AU372" s="139">
        <f t="shared" si="198"/>
        <v>8.0438201646738463</v>
      </c>
    </row>
    <row r="373" spans="1:47" ht="12.95" customHeight="1" x14ac:dyDescent="0.2">
      <c r="A373" s="19" t="s">
        <v>215</v>
      </c>
      <c r="C373" s="8">
        <v>48290.661</v>
      </c>
      <c r="D373" s="8">
        <v>8.9999999999999993E-3</v>
      </c>
      <c r="E373">
        <f t="shared" si="180"/>
        <v>1612.0202373869215</v>
      </c>
      <c r="F373">
        <f t="shared" si="199"/>
        <v>1612</v>
      </c>
      <c r="G373">
        <f t="shared" si="181"/>
        <v>6.6897199998493306E-2</v>
      </c>
      <c r="I373" s="19">
        <f t="shared" ref="I373:I386" si="203">G373</f>
        <v>6.6897199998493306E-2</v>
      </c>
      <c r="P373" s="14">
        <f t="shared" si="182"/>
        <v>0.17865195378152848</v>
      </c>
      <c r="Q373" s="13">
        <f t="shared" si="183"/>
        <v>33272.161</v>
      </c>
      <c r="R373">
        <f t="shared" si="184"/>
        <v>1.2489124993106815E-2</v>
      </c>
      <c r="S373" s="5">
        <f t="shared" ref="S373:S386" si="204">S$16</f>
        <v>0.1</v>
      </c>
      <c r="T373">
        <f t="shared" si="185"/>
        <v>1.2489124993106816E-3</v>
      </c>
      <c r="Z373">
        <f t="shared" si="186"/>
        <v>1612</v>
      </c>
      <c r="AA373" s="139">
        <f t="shared" si="187"/>
        <v>8.1661755944252956E-2</v>
      </c>
      <c r="AB373" s="139">
        <f t="shared" si="188"/>
        <v>0.16388739783576883</v>
      </c>
      <c r="AC373" s="139">
        <f t="shared" si="189"/>
        <v>-0.11175475378303518</v>
      </c>
      <c r="AD373" s="139">
        <f t="shared" si="200"/>
        <v>-1.476455594575965E-2</v>
      </c>
      <c r="AE373" s="139">
        <f t="shared" si="190"/>
        <v>2.1799211227546663E-5</v>
      </c>
      <c r="AF373">
        <f t="shared" si="201"/>
        <v>-0.11175475378303518</v>
      </c>
      <c r="AG373" s="165"/>
      <c r="AH373">
        <f t="shared" si="191"/>
        <v>-9.6990197837275527E-2</v>
      </c>
      <c r="AI373">
        <f t="shared" si="192"/>
        <v>0.78155963907975201</v>
      </c>
      <c r="AJ373">
        <f t="shared" si="193"/>
        <v>-0.82216927235299653</v>
      </c>
      <c r="AK373">
        <f t="shared" si="194"/>
        <v>-0.360470060544055</v>
      </c>
      <c r="AL373">
        <f t="shared" si="195"/>
        <v>1.0259858596617561</v>
      </c>
      <c r="AM373">
        <f t="shared" si="196"/>
        <v>0.5632946809001721</v>
      </c>
      <c r="AN373" s="139">
        <f t="shared" ref="AN373:AT388" si="205">$AU373+$AB$7*SIN(AO373)</f>
        <v>7.7298532758894263</v>
      </c>
      <c r="AO373" s="139">
        <f t="shared" si="205"/>
        <v>7.7298532701842824</v>
      </c>
      <c r="AP373" s="139">
        <f t="shared" si="205"/>
        <v>7.7298533795101774</v>
      </c>
      <c r="AQ373" s="139">
        <f t="shared" si="205"/>
        <v>7.7298512845487304</v>
      </c>
      <c r="AR373" s="139">
        <f t="shared" si="205"/>
        <v>7.7298914354469259</v>
      </c>
      <c r="AS373" s="139">
        <f t="shared" si="205"/>
        <v>7.7291241610342123</v>
      </c>
      <c r="AT373" s="139">
        <f t="shared" si="205"/>
        <v>7.7447101292361182</v>
      </c>
      <c r="AU373" s="139">
        <f t="shared" si="198"/>
        <v>8.1481015347200216</v>
      </c>
    </row>
    <row r="374" spans="1:47" ht="12.95" customHeight="1" x14ac:dyDescent="0.2">
      <c r="A374" s="19" t="s">
        <v>237</v>
      </c>
      <c r="C374" s="8">
        <v>48290.694000000003</v>
      </c>
      <c r="E374">
        <f t="shared" si="180"/>
        <v>1612.0302203722852</v>
      </c>
      <c r="F374">
        <f t="shared" si="199"/>
        <v>1612</v>
      </c>
      <c r="G374">
        <f t="shared" si="181"/>
        <v>9.9897200001578312E-2</v>
      </c>
      <c r="I374" s="19">
        <f t="shared" si="203"/>
        <v>9.9897200001578312E-2</v>
      </c>
      <c r="P374" s="14">
        <f t="shared" si="182"/>
        <v>0.17865195378152848</v>
      </c>
      <c r="Q374" s="13">
        <f t="shared" si="183"/>
        <v>33272.194000000003</v>
      </c>
      <c r="R374">
        <f t="shared" si="184"/>
        <v>6.2023112429405759E-3</v>
      </c>
      <c r="S374" s="5">
        <f t="shared" si="204"/>
        <v>0.1</v>
      </c>
      <c r="T374">
        <f t="shared" si="185"/>
        <v>6.2023112429405764E-4</v>
      </c>
      <c r="Z374">
        <f t="shared" si="186"/>
        <v>1612</v>
      </c>
      <c r="AA374" s="139">
        <f t="shared" si="187"/>
        <v>8.1661755944252956E-2</v>
      </c>
      <c r="AB374" s="139">
        <f t="shared" si="188"/>
        <v>0.19688739783885384</v>
      </c>
      <c r="AC374" s="139">
        <f t="shared" si="189"/>
        <v>-7.8754753779950171E-2</v>
      </c>
      <c r="AD374" s="139">
        <f t="shared" si="200"/>
        <v>1.8235444057325356E-2</v>
      </c>
      <c r="AE374" s="139">
        <f t="shared" si="190"/>
        <v>3.3253141996784267E-5</v>
      </c>
      <c r="AF374">
        <f t="shared" si="201"/>
        <v>-7.8754753779950171E-2</v>
      </c>
      <c r="AG374" s="165"/>
      <c r="AH374">
        <f t="shared" si="191"/>
        <v>-9.6990197837275527E-2</v>
      </c>
      <c r="AI374">
        <f t="shared" si="192"/>
        <v>0.78155963907975201</v>
      </c>
      <c r="AJ374">
        <f t="shared" si="193"/>
        <v>-0.82216927235299653</v>
      </c>
      <c r="AK374">
        <f t="shared" si="194"/>
        <v>-0.360470060544055</v>
      </c>
      <c r="AL374">
        <f t="shared" si="195"/>
        <v>1.0259858596617561</v>
      </c>
      <c r="AM374">
        <f t="shared" si="196"/>
        <v>0.5632946809001721</v>
      </c>
      <c r="AN374" s="139">
        <f t="shared" si="205"/>
        <v>7.7298532758894263</v>
      </c>
      <c r="AO374" s="139">
        <f t="shared" si="205"/>
        <v>7.7298532701842824</v>
      </c>
      <c r="AP374" s="139">
        <f t="shared" si="205"/>
        <v>7.7298533795101774</v>
      </c>
      <c r="AQ374" s="139">
        <f t="shared" si="205"/>
        <v>7.7298512845487304</v>
      </c>
      <c r="AR374" s="139">
        <f t="shared" si="205"/>
        <v>7.7298914354469259</v>
      </c>
      <c r="AS374" s="139">
        <f t="shared" si="205"/>
        <v>7.7291241610342123</v>
      </c>
      <c r="AT374" s="139">
        <f t="shared" si="205"/>
        <v>7.7447101292361182</v>
      </c>
      <c r="AU374" s="139">
        <f t="shared" si="198"/>
        <v>8.1481015347200216</v>
      </c>
    </row>
    <row r="375" spans="1:47" ht="12.95" customHeight="1" x14ac:dyDescent="0.2">
      <c r="A375" s="19" t="s">
        <v>216</v>
      </c>
      <c r="C375" s="8">
        <v>48330.357000000004</v>
      </c>
      <c r="D375" s="8">
        <v>5.0000000000000001E-3</v>
      </c>
      <c r="E375">
        <f t="shared" si="180"/>
        <v>1624.0288612342054</v>
      </c>
      <c r="F375">
        <f t="shared" si="199"/>
        <v>1624</v>
      </c>
      <c r="G375">
        <f t="shared" si="181"/>
        <v>9.5404400002735201E-2</v>
      </c>
      <c r="I375" s="19">
        <f t="shared" si="203"/>
        <v>9.5404400002735201E-2</v>
      </c>
      <c r="P375" s="14">
        <f t="shared" si="182"/>
        <v>0.17869062911994812</v>
      </c>
      <c r="Q375" s="13">
        <f t="shared" si="183"/>
        <v>33311.857000000004</v>
      </c>
      <c r="R375">
        <f t="shared" si="184"/>
        <v>6.9365959605648857E-3</v>
      </c>
      <c r="S375" s="5">
        <f t="shared" si="204"/>
        <v>0.1</v>
      </c>
      <c r="T375">
        <f t="shared" si="185"/>
        <v>6.9365959605648857E-4</v>
      </c>
      <c r="Z375">
        <f t="shared" si="186"/>
        <v>1624</v>
      </c>
      <c r="AA375" s="139">
        <f t="shared" si="187"/>
        <v>8.2736210457432166E-2</v>
      </c>
      <c r="AB375" s="139">
        <f t="shared" si="188"/>
        <v>0.19135881866525117</v>
      </c>
      <c r="AC375" s="139">
        <f t="shared" si="189"/>
        <v>-8.3286229117212923E-2</v>
      </c>
      <c r="AD375" s="139">
        <f t="shared" si="200"/>
        <v>1.2668189545303035E-2</v>
      </c>
      <c r="AE375" s="139">
        <f t="shared" si="190"/>
        <v>1.6048302635572513E-5</v>
      </c>
      <c r="AF375">
        <f t="shared" si="201"/>
        <v>-8.3286229117212923E-2</v>
      </c>
      <c r="AG375" s="165"/>
      <c r="AH375">
        <f t="shared" si="191"/>
        <v>-9.5954418662515958E-2</v>
      </c>
      <c r="AI375">
        <f t="shared" si="192"/>
        <v>0.78341433471283217</v>
      </c>
      <c r="AJ375">
        <f t="shared" si="193"/>
        <v>-0.81923409768942224</v>
      </c>
      <c r="AK375">
        <f t="shared" si="194"/>
        <v>-0.36158747962245291</v>
      </c>
      <c r="AL375">
        <f t="shared" si="195"/>
        <v>1.0311230999810652</v>
      </c>
      <c r="AM375">
        <f t="shared" si="196"/>
        <v>0.56668323686223598</v>
      </c>
      <c r="AN375" s="139">
        <f t="shared" si="205"/>
        <v>7.7358068846763199</v>
      </c>
      <c r="AO375" s="139">
        <f t="shared" si="205"/>
        <v>7.7358068799343433</v>
      </c>
      <c r="AP375" s="139">
        <f t="shared" si="205"/>
        <v>7.7358069753583427</v>
      </c>
      <c r="AQ375" s="139">
        <f t="shared" si="205"/>
        <v>7.7358050551316069</v>
      </c>
      <c r="AR375" s="139">
        <f t="shared" si="205"/>
        <v>7.7358437020248916</v>
      </c>
      <c r="AS375" s="139">
        <f t="shared" si="205"/>
        <v>7.7350682925756367</v>
      </c>
      <c r="AT375" s="139">
        <f t="shared" si="205"/>
        <v>7.7517394267029172</v>
      </c>
      <c r="AU375" s="139">
        <f t="shared" si="198"/>
        <v>8.1543584169227934</v>
      </c>
    </row>
    <row r="376" spans="1:47" ht="12.95" customHeight="1" x14ac:dyDescent="0.2">
      <c r="A376" s="19" t="s">
        <v>216</v>
      </c>
      <c r="C376" s="8">
        <v>48624.572999999997</v>
      </c>
      <c r="D376" s="8">
        <v>4.0000000000000001E-3</v>
      </c>
      <c r="E376">
        <f t="shared" si="180"/>
        <v>1713.0335285521237</v>
      </c>
      <c r="F376">
        <f t="shared" si="199"/>
        <v>1713</v>
      </c>
      <c r="G376">
        <f t="shared" si="181"/>
        <v>0.11083279999729712</v>
      </c>
      <c r="I376" s="19">
        <f t="shared" si="203"/>
        <v>0.11083279999729712</v>
      </c>
      <c r="P376" s="14">
        <f t="shared" si="182"/>
        <v>0.17904372411970623</v>
      </c>
      <c r="Q376" s="13">
        <f t="shared" si="183"/>
        <v>33606.072999999997</v>
      </c>
      <c r="R376">
        <f t="shared" si="184"/>
        <v>4.652730169633054E-3</v>
      </c>
      <c r="S376" s="5">
        <f t="shared" si="204"/>
        <v>0.1</v>
      </c>
      <c r="T376">
        <f t="shared" si="185"/>
        <v>4.6527301696330542E-4</v>
      </c>
      <c r="Z376">
        <f t="shared" si="186"/>
        <v>1713</v>
      </c>
      <c r="AA376" s="139">
        <f t="shared" si="187"/>
        <v>9.0955224776395199E-2</v>
      </c>
      <c r="AB376" s="139">
        <f t="shared" si="188"/>
        <v>0.19892129934060815</v>
      </c>
      <c r="AC376" s="139">
        <f t="shared" si="189"/>
        <v>-6.8210924122409117E-2</v>
      </c>
      <c r="AD376" s="139">
        <f t="shared" si="200"/>
        <v>1.9877575220901916E-2</v>
      </c>
      <c r="AE376" s="139">
        <f t="shared" si="190"/>
        <v>3.9511799666261392E-5</v>
      </c>
      <c r="AF376">
        <f t="shared" si="201"/>
        <v>-6.8210924122409117E-2</v>
      </c>
      <c r="AG376" s="165"/>
      <c r="AH376">
        <f t="shared" si="191"/>
        <v>-8.8088499343311033E-2</v>
      </c>
      <c r="AI376">
        <f t="shared" si="192"/>
        <v>0.79763383440023294</v>
      </c>
      <c r="AJ376">
        <f t="shared" si="193"/>
        <v>-0.79632312487421886</v>
      </c>
      <c r="AK376">
        <f t="shared" si="194"/>
        <v>-0.36973340510163616</v>
      </c>
      <c r="AL376">
        <f t="shared" si="195"/>
        <v>1.0700053703567585</v>
      </c>
      <c r="AM376">
        <f t="shared" si="196"/>
        <v>0.59265692530128522</v>
      </c>
      <c r="AN376" s="139">
        <f t="shared" si="205"/>
        <v>7.780412526025442</v>
      </c>
      <c r="AO376" s="139">
        <f t="shared" si="205"/>
        <v>7.7804125254328591</v>
      </c>
      <c r="AP376" s="139">
        <f t="shared" si="205"/>
        <v>7.7804125445603178</v>
      </c>
      <c r="AQ376" s="139">
        <f t="shared" si="205"/>
        <v>7.7804119271649563</v>
      </c>
      <c r="AR376" s="139">
        <f t="shared" si="205"/>
        <v>7.7804318580397771</v>
      </c>
      <c r="AS376" s="139">
        <f t="shared" si="205"/>
        <v>7.779791144360952</v>
      </c>
      <c r="AT376" s="139">
        <f t="shared" si="205"/>
        <v>7.8043632250597703</v>
      </c>
      <c r="AU376" s="139">
        <f t="shared" si="198"/>
        <v>8.200763626593341</v>
      </c>
    </row>
    <row r="377" spans="1:47" ht="12.95" customHeight="1" x14ac:dyDescent="0.2">
      <c r="A377" s="19" t="s">
        <v>216</v>
      </c>
      <c r="C377" s="8">
        <v>48624.582999999999</v>
      </c>
      <c r="D377" s="8">
        <v>8.9999999999999993E-3</v>
      </c>
      <c r="E377">
        <f t="shared" si="180"/>
        <v>1713.036553699204</v>
      </c>
      <c r="F377">
        <f t="shared" si="199"/>
        <v>1713</v>
      </c>
      <c r="G377">
        <f t="shared" si="181"/>
        <v>0.12083279999933438</v>
      </c>
      <c r="I377" s="19">
        <f t="shared" si="203"/>
        <v>0.12083279999933438</v>
      </c>
      <c r="P377" s="14">
        <f t="shared" si="182"/>
        <v>0.17904372411970623</v>
      </c>
      <c r="Q377" s="13">
        <f t="shared" si="183"/>
        <v>33606.082999999999</v>
      </c>
      <c r="R377">
        <f t="shared" si="184"/>
        <v>3.3885116869476891E-3</v>
      </c>
      <c r="S377" s="5">
        <f t="shared" si="204"/>
        <v>0.1</v>
      </c>
      <c r="T377">
        <f t="shared" si="185"/>
        <v>3.3885116869476891E-4</v>
      </c>
      <c r="Z377">
        <f t="shared" si="186"/>
        <v>1713</v>
      </c>
      <c r="AA377" s="139">
        <f t="shared" si="187"/>
        <v>9.0955224776395199E-2</v>
      </c>
      <c r="AB377" s="139">
        <f t="shared" si="188"/>
        <v>0.20892129934264542</v>
      </c>
      <c r="AC377" s="139">
        <f t="shared" si="189"/>
        <v>-5.8210924120371849E-2</v>
      </c>
      <c r="AD377" s="139">
        <f t="shared" si="200"/>
        <v>2.9877575222939184E-2</v>
      </c>
      <c r="AE377" s="139">
        <f t="shared" si="190"/>
        <v>8.926695012023895E-5</v>
      </c>
      <c r="AF377">
        <f t="shared" si="201"/>
        <v>-5.8210924120371849E-2</v>
      </c>
      <c r="AG377" s="165"/>
      <c r="AH377">
        <f t="shared" si="191"/>
        <v>-8.8088499343311033E-2</v>
      </c>
      <c r="AI377">
        <f t="shared" si="192"/>
        <v>0.79763383440023294</v>
      </c>
      <c r="AJ377">
        <f t="shared" si="193"/>
        <v>-0.79632312487421886</v>
      </c>
      <c r="AK377">
        <f t="shared" si="194"/>
        <v>-0.36973340510163616</v>
      </c>
      <c r="AL377">
        <f t="shared" si="195"/>
        <v>1.0700053703567585</v>
      </c>
      <c r="AM377">
        <f t="shared" si="196"/>
        <v>0.59265692530128522</v>
      </c>
      <c r="AN377" s="139">
        <f t="shared" si="205"/>
        <v>7.780412526025442</v>
      </c>
      <c r="AO377" s="139">
        <f t="shared" si="205"/>
        <v>7.7804125254328591</v>
      </c>
      <c r="AP377" s="139">
        <f t="shared" si="205"/>
        <v>7.7804125445603178</v>
      </c>
      <c r="AQ377" s="139">
        <f t="shared" si="205"/>
        <v>7.7804119271649563</v>
      </c>
      <c r="AR377" s="139">
        <f t="shared" si="205"/>
        <v>7.7804318580397771</v>
      </c>
      <c r="AS377" s="139">
        <f t="shared" si="205"/>
        <v>7.779791144360952</v>
      </c>
      <c r="AT377" s="139">
        <f t="shared" si="205"/>
        <v>7.8043632250597703</v>
      </c>
      <c r="AU377" s="139">
        <f t="shared" si="198"/>
        <v>8.200763626593341</v>
      </c>
    </row>
    <row r="378" spans="1:47" ht="12.95" customHeight="1" x14ac:dyDescent="0.2">
      <c r="A378" s="19" t="s">
        <v>216</v>
      </c>
      <c r="C378" s="8">
        <v>48677.45</v>
      </c>
      <c r="D378" s="8">
        <v>5.0000000000000001E-3</v>
      </c>
      <c r="E378">
        <f t="shared" si="180"/>
        <v>1729.0295987650616</v>
      </c>
      <c r="F378">
        <f t="shared" si="199"/>
        <v>1729</v>
      </c>
      <c r="G378">
        <f t="shared" si="181"/>
        <v>9.7842399998626206E-2</v>
      </c>
      <c r="I378" s="19">
        <f t="shared" si="203"/>
        <v>9.7842399998626206E-2</v>
      </c>
      <c r="P378" s="14">
        <f t="shared" si="182"/>
        <v>0.17911958421565616</v>
      </c>
      <c r="Q378" s="13">
        <f t="shared" si="183"/>
        <v>33658.949999999997</v>
      </c>
      <c r="R378">
        <f t="shared" si="184"/>
        <v>6.6059806742490229E-3</v>
      </c>
      <c r="S378" s="5">
        <f t="shared" si="204"/>
        <v>0.1</v>
      </c>
      <c r="T378">
        <f t="shared" si="185"/>
        <v>6.6059806742490234E-4</v>
      </c>
      <c r="Z378">
        <f t="shared" si="186"/>
        <v>1729</v>
      </c>
      <c r="AA378" s="139">
        <f t="shared" si="187"/>
        <v>9.2479665480871068E-2</v>
      </c>
      <c r="AB378" s="139">
        <f t="shared" si="188"/>
        <v>0.18448231873341131</v>
      </c>
      <c r="AC378" s="139">
        <f t="shared" si="189"/>
        <v>-8.1277184217029952E-2</v>
      </c>
      <c r="AD378" s="139">
        <f t="shared" si="200"/>
        <v>5.3627345177551383E-3</v>
      </c>
      <c r="AE378" s="139">
        <f t="shared" si="190"/>
        <v>2.8758921507922439E-6</v>
      </c>
      <c r="AF378">
        <f t="shared" si="201"/>
        <v>-8.1277184217029952E-2</v>
      </c>
      <c r="AG378" s="165"/>
      <c r="AH378">
        <f t="shared" si="191"/>
        <v>-8.663991873478509E-2</v>
      </c>
      <c r="AI378">
        <f t="shared" si="192"/>
        <v>0.80027924201842882</v>
      </c>
      <c r="AJ378">
        <f t="shared" si="193"/>
        <v>-0.79198346401534092</v>
      </c>
      <c r="AK378">
        <f t="shared" si="194"/>
        <v>-0.37116906479240641</v>
      </c>
      <c r="AL378">
        <f t="shared" si="195"/>
        <v>1.0771463814452928</v>
      </c>
      <c r="AM378">
        <f t="shared" si="196"/>
        <v>0.59749179471878011</v>
      </c>
      <c r="AN378" s="139">
        <f t="shared" si="205"/>
        <v>7.7885177399088006</v>
      </c>
      <c r="AO378" s="139">
        <f t="shared" si="205"/>
        <v>7.7885177395720921</v>
      </c>
      <c r="AP378" s="139">
        <f t="shared" si="205"/>
        <v>7.7885177517837274</v>
      </c>
      <c r="AQ378" s="139">
        <f t="shared" si="205"/>
        <v>7.7885173088973971</v>
      </c>
      <c r="AR378" s="139">
        <f t="shared" si="205"/>
        <v>7.7885333732229833</v>
      </c>
      <c r="AS378" s="139">
        <f t="shared" si="205"/>
        <v>7.7879531862368943</v>
      </c>
      <c r="AT378" s="139">
        <f t="shared" si="205"/>
        <v>7.8139146090083615</v>
      </c>
      <c r="AU378" s="139">
        <f t="shared" si="198"/>
        <v>8.2091061361970361</v>
      </c>
    </row>
    <row r="379" spans="1:47" ht="12.95" customHeight="1" x14ac:dyDescent="0.2">
      <c r="A379" s="19" t="s">
        <v>216</v>
      </c>
      <c r="C379" s="8">
        <v>48700.603999999999</v>
      </c>
      <c r="D379" s="8">
        <v>1.2E-2</v>
      </c>
      <c r="E379">
        <f t="shared" si="180"/>
        <v>1736.034024313228</v>
      </c>
      <c r="F379">
        <f t="shared" si="199"/>
        <v>1736</v>
      </c>
      <c r="G379">
        <f t="shared" si="181"/>
        <v>0.11247159999766154</v>
      </c>
      <c r="I379" s="19">
        <f t="shared" si="203"/>
        <v>0.11247159999766154</v>
      </c>
      <c r="P379" s="14">
        <f t="shared" si="182"/>
        <v>0.17915395964885611</v>
      </c>
      <c r="Q379" s="13">
        <f t="shared" si="183"/>
        <v>33682.103999999999</v>
      </c>
      <c r="R379">
        <f t="shared" si="184"/>
        <v>4.4465370886512612E-3</v>
      </c>
      <c r="S379" s="5">
        <f t="shared" si="204"/>
        <v>0.1</v>
      </c>
      <c r="T379">
        <f t="shared" si="185"/>
        <v>4.4465370886512614E-4</v>
      </c>
      <c r="Z379">
        <f t="shared" si="186"/>
        <v>1736</v>
      </c>
      <c r="AA379" s="139">
        <f t="shared" si="187"/>
        <v>9.3151109115667693E-2</v>
      </c>
      <c r="AB379" s="139">
        <f t="shared" si="188"/>
        <v>0.19847445053084994</v>
      </c>
      <c r="AC379" s="139">
        <f t="shared" si="189"/>
        <v>-6.6682359651194567E-2</v>
      </c>
      <c r="AD379" s="139">
        <f t="shared" si="200"/>
        <v>1.9320490881993849E-2</v>
      </c>
      <c r="AE379" s="139">
        <f t="shared" si="190"/>
        <v>3.7328136792120748E-5</v>
      </c>
      <c r="AF379">
        <f t="shared" si="201"/>
        <v>-6.6682359651194567E-2</v>
      </c>
      <c r="AG379" s="165"/>
      <c r="AH379">
        <f t="shared" si="191"/>
        <v>-8.6002850533188416E-2</v>
      </c>
      <c r="AI379">
        <f t="shared" si="192"/>
        <v>0.80144537093812429</v>
      </c>
      <c r="AJ379">
        <f t="shared" si="193"/>
        <v>-0.79006299450328654</v>
      </c>
      <c r="AK379">
        <f t="shared" si="194"/>
        <v>-0.37179418379757351</v>
      </c>
      <c r="AL379">
        <f t="shared" si="195"/>
        <v>1.0802855083518008</v>
      </c>
      <c r="AM379">
        <f t="shared" si="196"/>
        <v>0.59962368778738417</v>
      </c>
      <c r="AN379" s="139">
        <f t="shared" si="205"/>
        <v>7.7920722377223877</v>
      </c>
      <c r="AO379" s="139">
        <f t="shared" si="205"/>
        <v>7.7920722374668756</v>
      </c>
      <c r="AP379" s="139">
        <f t="shared" si="205"/>
        <v>7.7920722472650015</v>
      </c>
      <c r="AQ379" s="139">
        <f t="shared" si="205"/>
        <v>7.7920718715365309</v>
      </c>
      <c r="AR379" s="139">
        <f t="shared" si="205"/>
        <v>7.7920862812176459</v>
      </c>
      <c r="AS379" s="139">
        <f t="shared" si="205"/>
        <v>7.79153602947118</v>
      </c>
      <c r="AT379" s="139">
        <f t="shared" si="205"/>
        <v>7.8181019932873186</v>
      </c>
      <c r="AU379" s="139">
        <f t="shared" si="198"/>
        <v>8.2127559841486502</v>
      </c>
    </row>
    <row r="380" spans="1:47" ht="12.95" customHeight="1" x14ac:dyDescent="0.2">
      <c r="A380" s="19" t="s">
        <v>217</v>
      </c>
      <c r="C380" s="8">
        <v>48882.411999999997</v>
      </c>
      <c r="D380" s="8">
        <v>4.0000000000000001E-3</v>
      </c>
      <c r="E380">
        <f t="shared" si="180"/>
        <v>1791.0336183384888</v>
      </c>
      <c r="F380">
        <f t="shared" si="199"/>
        <v>1791</v>
      </c>
      <c r="G380">
        <f t="shared" si="181"/>
        <v>0.11112959999445593</v>
      </c>
      <c r="I380" s="19">
        <f t="shared" si="203"/>
        <v>0.11112959999445593</v>
      </c>
      <c r="P380" s="14">
        <f t="shared" si="182"/>
        <v>0.17944918554677169</v>
      </c>
      <c r="Q380" s="13">
        <f t="shared" si="183"/>
        <v>33863.911999999997</v>
      </c>
      <c r="R380">
        <f t="shared" si="184"/>
        <v>4.6675657700401933E-3</v>
      </c>
      <c r="S380" s="5">
        <f t="shared" si="204"/>
        <v>0.1</v>
      </c>
      <c r="T380">
        <f t="shared" si="185"/>
        <v>4.6675657700401935E-4</v>
      </c>
      <c r="Z380">
        <f t="shared" si="186"/>
        <v>1791</v>
      </c>
      <c r="AA380" s="139">
        <f t="shared" si="187"/>
        <v>9.8522187010434345E-2</v>
      </c>
      <c r="AB380" s="139">
        <f t="shared" si="188"/>
        <v>0.19205659853079327</v>
      </c>
      <c r="AC380" s="139">
        <f t="shared" si="189"/>
        <v>-6.8319585552315765E-2</v>
      </c>
      <c r="AD380" s="139">
        <f t="shared" si="200"/>
        <v>1.2607412984021585E-2</v>
      </c>
      <c r="AE380" s="139">
        <f t="shared" si="190"/>
        <v>1.5894686214967605E-5</v>
      </c>
      <c r="AF380">
        <f t="shared" si="201"/>
        <v>-6.8319585552315765E-2</v>
      </c>
      <c r="AG380" s="165"/>
      <c r="AH380">
        <f t="shared" si="191"/>
        <v>-8.092699853633735E-2</v>
      </c>
      <c r="AI380">
        <f t="shared" si="192"/>
        <v>0.81079682214833437</v>
      </c>
      <c r="AJ380">
        <f t="shared" si="193"/>
        <v>-0.7744995922359893</v>
      </c>
      <c r="AK380">
        <f t="shared" si="194"/>
        <v>-0.37663910221647706</v>
      </c>
      <c r="AL380">
        <f t="shared" si="195"/>
        <v>1.1052736129391405</v>
      </c>
      <c r="AM380">
        <f t="shared" si="196"/>
        <v>0.61673907310691733</v>
      </c>
      <c r="AN380" s="139">
        <f t="shared" si="205"/>
        <v>7.8201828561539282</v>
      </c>
      <c r="AO380" s="139">
        <f t="shared" si="205"/>
        <v>7.820182856143914</v>
      </c>
      <c r="AP380" s="139">
        <f t="shared" si="205"/>
        <v>7.8201828568470013</v>
      </c>
      <c r="AQ380" s="139">
        <f t="shared" si="205"/>
        <v>7.8201828074839161</v>
      </c>
      <c r="AR380" s="139">
        <f t="shared" si="205"/>
        <v>7.8201862733923573</v>
      </c>
      <c r="AS380" s="139">
        <f t="shared" si="205"/>
        <v>7.8199437802776259</v>
      </c>
      <c r="AT380" s="139">
        <f t="shared" si="205"/>
        <v>7.8511852203050605</v>
      </c>
      <c r="AU380" s="139">
        <f t="shared" si="198"/>
        <v>8.2414333609113495</v>
      </c>
    </row>
    <row r="381" spans="1:47" ht="12.95" customHeight="1" x14ac:dyDescent="0.2">
      <c r="A381" s="19" t="s">
        <v>237</v>
      </c>
      <c r="C381" s="8">
        <v>48885.713000000003</v>
      </c>
      <c r="E381">
        <f t="shared" si="180"/>
        <v>1792.0322193894756</v>
      </c>
      <c r="F381">
        <f t="shared" si="199"/>
        <v>1792</v>
      </c>
      <c r="G381">
        <f t="shared" si="181"/>
        <v>0.1065052000049036</v>
      </c>
      <c r="I381" s="19">
        <f t="shared" si="203"/>
        <v>0.1065052000049036</v>
      </c>
      <c r="P381" s="14">
        <f t="shared" si="182"/>
        <v>0.17945496603514297</v>
      </c>
      <c r="Q381" s="13">
        <f t="shared" si="183"/>
        <v>33867.213000000003</v>
      </c>
      <c r="R381">
        <f t="shared" si="184"/>
        <v>5.321668363866665E-3</v>
      </c>
      <c r="S381" s="5">
        <f t="shared" si="204"/>
        <v>0.1</v>
      </c>
      <c r="T381">
        <f t="shared" si="185"/>
        <v>5.3216683638666656E-4</v>
      </c>
      <c r="Z381">
        <f t="shared" si="186"/>
        <v>1792</v>
      </c>
      <c r="AA381" s="139">
        <f t="shared" si="187"/>
        <v>9.8621411938595735E-2</v>
      </c>
      <c r="AB381" s="139">
        <f t="shared" si="188"/>
        <v>0.18733875410145084</v>
      </c>
      <c r="AC381" s="139">
        <f t="shared" si="189"/>
        <v>-7.2949766030239366E-2</v>
      </c>
      <c r="AD381" s="139">
        <f t="shared" si="200"/>
        <v>7.8837880663078647E-3</v>
      </c>
      <c r="AE381" s="139">
        <f t="shared" si="190"/>
        <v>6.2154114274458306E-6</v>
      </c>
      <c r="AF381">
        <f t="shared" si="201"/>
        <v>-7.2949766030239366E-2</v>
      </c>
      <c r="AG381" s="165"/>
      <c r="AH381">
        <f t="shared" si="191"/>
        <v>-8.083355409654723E-2</v>
      </c>
      <c r="AI381">
        <f t="shared" si="192"/>
        <v>0.8109699982239752</v>
      </c>
      <c r="AJ381">
        <f t="shared" si="193"/>
        <v>-0.77420869059509034</v>
      </c>
      <c r="AK381">
        <f t="shared" si="194"/>
        <v>-0.37672604669196819</v>
      </c>
      <c r="AL381">
        <f t="shared" si="195"/>
        <v>1.1057333530076625</v>
      </c>
      <c r="AM381">
        <f t="shared" si="196"/>
        <v>0.61705642313212672</v>
      </c>
      <c r="AN381" s="139">
        <f t="shared" si="205"/>
        <v>7.8206969957008612</v>
      </c>
      <c r="AO381" s="139">
        <f t="shared" si="205"/>
        <v>7.8206969956917058</v>
      </c>
      <c r="AP381" s="139">
        <f t="shared" si="205"/>
        <v>7.8206969963444104</v>
      </c>
      <c r="AQ381" s="139">
        <f t="shared" si="205"/>
        <v>7.8206969498110848</v>
      </c>
      <c r="AR381" s="139">
        <f t="shared" si="205"/>
        <v>7.8207002674792045</v>
      </c>
      <c r="AS381" s="139">
        <f t="shared" si="205"/>
        <v>7.8204645516415248</v>
      </c>
      <c r="AT381" s="139">
        <f t="shared" si="205"/>
        <v>7.8517897153564595</v>
      </c>
      <c r="AU381" s="139">
        <f t="shared" si="198"/>
        <v>8.2419547677615803</v>
      </c>
    </row>
    <row r="382" spans="1:47" ht="12.95" customHeight="1" x14ac:dyDescent="0.2">
      <c r="A382" s="19" t="s">
        <v>218</v>
      </c>
      <c r="C382" s="8">
        <v>49249.355000000003</v>
      </c>
      <c r="D382" s="8">
        <v>6.0000000000000001E-3</v>
      </c>
      <c r="E382">
        <f t="shared" si="180"/>
        <v>1902.0392728224062</v>
      </c>
      <c r="F382">
        <f t="shared" si="199"/>
        <v>1902</v>
      </c>
      <c r="G382">
        <f t="shared" si="181"/>
        <v>0.12982120000378927</v>
      </c>
      <c r="I382" s="19">
        <f t="shared" si="203"/>
        <v>0.12982120000378927</v>
      </c>
      <c r="P382" s="14">
        <f t="shared" si="182"/>
        <v>0.18018081285734205</v>
      </c>
      <c r="Q382" s="13">
        <f t="shared" si="183"/>
        <v>34230.855000000003</v>
      </c>
      <c r="R382">
        <f t="shared" si="184"/>
        <v>2.5360906067597184E-3</v>
      </c>
      <c r="S382" s="5">
        <f t="shared" si="204"/>
        <v>0.1</v>
      </c>
      <c r="T382">
        <f t="shared" si="185"/>
        <v>2.5360906067597186E-4</v>
      </c>
      <c r="Z382">
        <f t="shared" si="186"/>
        <v>1902</v>
      </c>
      <c r="AA382" s="139">
        <f t="shared" si="187"/>
        <v>0.10987889614440639</v>
      </c>
      <c r="AB382" s="139">
        <f t="shared" si="188"/>
        <v>0.20012311671672495</v>
      </c>
      <c r="AC382" s="139">
        <f t="shared" si="189"/>
        <v>-5.0359612853552782E-2</v>
      </c>
      <c r="AD382" s="139">
        <f t="shared" si="200"/>
        <v>1.9942303859382879E-2</v>
      </c>
      <c r="AE382" s="139">
        <f t="shared" si="190"/>
        <v>3.976954832199573E-5</v>
      </c>
      <c r="AF382">
        <f t="shared" si="201"/>
        <v>-5.0359612853552782E-2</v>
      </c>
      <c r="AG382" s="165"/>
      <c r="AH382">
        <f t="shared" si="191"/>
        <v>-7.0301916712935661E-2</v>
      </c>
      <c r="AI382">
        <f t="shared" si="192"/>
        <v>0.83073302075225974</v>
      </c>
      <c r="AJ382">
        <f t="shared" si="193"/>
        <v>-0.74039249521811268</v>
      </c>
      <c r="AK382">
        <f t="shared" si="194"/>
        <v>-0.38600977392282176</v>
      </c>
      <c r="AL382">
        <f t="shared" si="195"/>
        <v>1.1575431698371492</v>
      </c>
      <c r="AM382">
        <f t="shared" si="196"/>
        <v>0.65341415280113169</v>
      </c>
      <c r="AN382" s="139">
        <f t="shared" si="205"/>
        <v>7.8779392479372916</v>
      </c>
      <c r="AO382" s="139">
        <f t="shared" si="205"/>
        <v>7.8779392479453172</v>
      </c>
      <c r="AP382" s="139">
        <f t="shared" si="205"/>
        <v>7.8779392487401694</v>
      </c>
      <c r="AQ382" s="139">
        <f t="shared" si="205"/>
        <v>7.877939327461938</v>
      </c>
      <c r="AR382" s="139">
        <f t="shared" si="205"/>
        <v>7.8779471227507525</v>
      </c>
      <c r="AS382" s="139">
        <f t="shared" si="205"/>
        <v>7.8787068720689568</v>
      </c>
      <c r="AT382" s="139">
        <f t="shared" si="205"/>
        <v>7.9189265533666466</v>
      </c>
      <c r="AU382" s="139">
        <f t="shared" si="198"/>
        <v>8.2993095212869772</v>
      </c>
    </row>
    <row r="383" spans="1:47" ht="12.95" customHeight="1" x14ac:dyDescent="0.2">
      <c r="A383" s="19" t="s">
        <v>219</v>
      </c>
      <c r="C383" s="8">
        <v>49401.438999999998</v>
      </c>
      <c r="E383">
        <f t="shared" si="180"/>
        <v>1948.0469196681868</v>
      </c>
      <c r="F383">
        <f t="shared" si="199"/>
        <v>1948</v>
      </c>
      <c r="G383">
        <f t="shared" si="181"/>
        <v>0.1550987999944482</v>
      </c>
      <c r="I383" s="19">
        <f t="shared" si="203"/>
        <v>0.1550987999944482</v>
      </c>
      <c r="P383" s="14">
        <f t="shared" si="182"/>
        <v>0.18053723909563005</v>
      </c>
      <c r="Q383" s="13">
        <f t="shared" si="183"/>
        <v>34382.938999999998</v>
      </c>
      <c r="R383">
        <f t="shared" si="184"/>
        <v>6.471141839045375E-4</v>
      </c>
      <c r="S383" s="5">
        <f t="shared" si="204"/>
        <v>0.1</v>
      </c>
      <c r="T383">
        <f t="shared" si="185"/>
        <v>6.471141839045375E-5</v>
      </c>
      <c r="Z383">
        <f t="shared" si="186"/>
        <v>1948</v>
      </c>
      <c r="AA383" s="139">
        <f t="shared" si="187"/>
        <v>0.11478822028332127</v>
      </c>
      <c r="AB383" s="139">
        <f t="shared" si="188"/>
        <v>0.22084781880675697</v>
      </c>
      <c r="AC383" s="139">
        <f t="shared" si="189"/>
        <v>-2.5438439101181848E-2</v>
      </c>
      <c r="AD383" s="139">
        <f t="shared" si="200"/>
        <v>4.0310579711126934E-2</v>
      </c>
      <c r="AE383" s="139">
        <f t="shared" si="190"/>
        <v>1.6249428366471184E-4</v>
      </c>
      <c r="AF383">
        <f t="shared" si="201"/>
        <v>-2.5438439101181848E-2</v>
      </c>
      <c r="AG383" s="165"/>
      <c r="AH383">
        <f t="shared" si="191"/>
        <v>-6.5749018812308782E-2</v>
      </c>
      <c r="AI383">
        <f t="shared" si="192"/>
        <v>0.8394323487204447</v>
      </c>
      <c r="AJ383">
        <f t="shared" si="193"/>
        <v>-0.72513191660669707</v>
      </c>
      <c r="AK383">
        <f t="shared" si="194"/>
        <v>-0.38970871839127491</v>
      </c>
      <c r="AL383">
        <f t="shared" si="195"/>
        <v>1.1799713145540118</v>
      </c>
      <c r="AM383">
        <f t="shared" si="196"/>
        <v>0.66953487324076155</v>
      </c>
      <c r="AN383" s="139">
        <f t="shared" si="205"/>
        <v>7.9022948270345745</v>
      </c>
      <c r="AO383" s="139">
        <f t="shared" si="205"/>
        <v>7.9022948272640141</v>
      </c>
      <c r="AP383" s="139">
        <f t="shared" si="205"/>
        <v>7.902294838535548</v>
      </c>
      <c r="AQ383" s="139">
        <f t="shared" si="205"/>
        <v>7.9022953922617809</v>
      </c>
      <c r="AR383" s="139">
        <f t="shared" si="205"/>
        <v>7.9023225868565001</v>
      </c>
      <c r="AS383" s="139">
        <f t="shared" si="205"/>
        <v>7.9036398588130101</v>
      </c>
      <c r="AT383" s="139">
        <f t="shared" si="205"/>
        <v>7.9473748963037822</v>
      </c>
      <c r="AU383" s="139">
        <f t="shared" si="198"/>
        <v>8.3232942363975972</v>
      </c>
    </row>
    <row r="384" spans="1:47" ht="12.95" customHeight="1" x14ac:dyDescent="0.2">
      <c r="A384" s="19" t="s">
        <v>237</v>
      </c>
      <c r="C384" s="8">
        <v>49480.749000000003</v>
      </c>
      <c r="E384">
        <f t="shared" si="180"/>
        <v>1972.039361156701</v>
      </c>
      <c r="F384">
        <f t="shared" si="199"/>
        <v>1972</v>
      </c>
      <c r="G384">
        <f t="shared" si="181"/>
        <v>0.13011320000077831</v>
      </c>
      <c r="I384" s="19">
        <f t="shared" si="203"/>
        <v>0.13011320000077831</v>
      </c>
      <c r="P384" s="14">
        <f t="shared" si="182"/>
        <v>0.180735582954443</v>
      </c>
      <c r="Q384" s="13">
        <f t="shared" si="183"/>
        <v>34462.249000000003</v>
      </c>
      <c r="R384">
        <f t="shared" si="184"/>
        <v>2.5626256559074822E-3</v>
      </c>
      <c r="S384" s="5">
        <f t="shared" si="204"/>
        <v>0.1</v>
      </c>
      <c r="T384">
        <f t="shared" si="185"/>
        <v>2.5626256559074822E-4</v>
      </c>
      <c r="Z384">
        <f t="shared" si="186"/>
        <v>1972</v>
      </c>
      <c r="AA384" s="139">
        <f t="shared" si="187"/>
        <v>0.11739683481032806</v>
      </c>
      <c r="AB384" s="139">
        <f t="shared" si="188"/>
        <v>0.19345194814489325</v>
      </c>
      <c r="AC384" s="139">
        <f t="shared" si="189"/>
        <v>-5.0622382953664696E-2</v>
      </c>
      <c r="AD384" s="139">
        <f t="shared" si="200"/>
        <v>1.2716365190450246E-2</v>
      </c>
      <c r="AE384" s="139">
        <f t="shared" si="190"/>
        <v>1.6170594365689474E-5</v>
      </c>
      <c r="AF384">
        <f t="shared" si="201"/>
        <v>-5.0622382953664696E-2</v>
      </c>
      <c r="AG384" s="165"/>
      <c r="AH384">
        <f t="shared" si="191"/>
        <v>-6.3338748144114942E-2</v>
      </c>
      <c r="AI384">
        <f t="shared" si="192"/>
        <v>0.84407712767180243</v>
      </c>
      <c r="AJ384">
        <f t="shared" si="193"/>
        <v>-0.71689345575973418</v>
      </c>
      <c r="AK384">
        <f t="shared" si="194"/>
        <v>-0.39159023699848222</v>
      </c>
      <c r="AL384">
        <f t="shared" si="195"/>
        <v>1.1918610635452735</v>
      </c>
      <c r="AM384">
        <f t="shared" si="196"/>
        <v>0.67817920680517096</v>
      </c>
      <c r="AN384" s="139">
        <f t="shared" si="205"/>
        <v>7.915103857141438</v>
      </c>
      <c r="AO384" s="139">
        <f t="shared" si="205"/>
        <v>7.9151038578722348</v>
      </c>
      <c r="AP384" s="139">
        <f t="shared" si="205"/>
        <v>7.915103886256615</v>
      </c>
      <c r="AQ384" s="139">
        <f t="shared" si="205"/>
        <v>7.9151049887044849</v>
      </c>
      <c r="AR384" s="139">
        <f t="shared" si="205"/>
        <v>7.9151477923688338</v>
      </c>
      <c r="AS384" s="139">
        <f t="shared" si="205"/>
        <v>7.9167871664882501</v>
      </c>
      <c r="AT384" s="139">
        <f t="shared" si="205"/>
        <v>7.9623035208261701</v>
      </c>
      <c r="AU384" s="139">
        <f t="shared" si="198"/>
        <v>8.3358080008031372</v>
      </c>
    </row>
    <row r="385" spans="1:64" ht="12.95" customHeight="1" x14ac:dyDescent="0.2">
      <c r="A385" s="19" t="s">
        <v>237</v>
      </c>
      <c r="C385" s="8">
        <v>49599.741999999998</v>
      </c>
      <c r="E385">
        <f t="shared" si="180"/>
        <v>2008.0364938012915</v>
      </c>
      <c r="F385">
        <f t="shared" si="199"/>
        <v>2008</v>
      </c>
      <c r="G385">
        <f t="shared" si="181"/>
        <v>0.12063479999778792</v>
      </c>
      <c r="I385" s="19">
        <f t="shared" si="203"/>
        <v>0.12063479999778792</v>
      </c>
      <c r="P385" s="14">
        <f t="shared" si="182"/>
        <v>0.18104901889818525</v>
      </c>
      <c r="Q385" s="13">
        <f t="shared" si="183"/>
        <v>34581.241999999998</v>
      </c>
      <c r="R385">
        <f t="shared" si="184"/>
        <v>3.6498778453451261E-3</v>
      </c>
      <c r="S385" s="5">
        <f t="shared" si="204"/>
        <v>0.1</v>
      </c>
      <c r="T385">
        <f t="shared" si="185"/>
        <v>3.6498778453451265E-4</v>
      </c>
      <c r="Z385">
        <f t="shared" si="186"/>
        <v>2008</v>
      </c>
      <c r="AA385" s="139">
        <f t="shared" si="187"/>
        <v>0.12137045430877287</v>
      </c>
      <c r="AB385" s="139">
        <f t="shared" si="188"/>
        <v>0.18031336458720032</v>
      </c>
      <c r="AC385" s="139">
        <f t="shared" si="189"/>
        <v>-6.0414218900397332E-2</v>
      </c>
      <c r="AD385" s="139">
        <f t="shared" si="200"/>
        <v>-7.3565431098494838E-4</v>
      </c>
      <c r="AE385" s="139">
        <f t="shared" si="190"/>
        <v>5.4118726527073916E-8</v>
      </c>
      <c r="AF385">
        <f t="shared" si="201"/>
        <v>-6.0414218900397332E-2</v>
      </c>
      <c r="AG385" s="165"/>
      <c r="AH385">
        <f t="shared" si="191"/>
        <v>-5.9678564589412383E-2</v>
      </c>
      <c r="AI385">
        <f t="shared" si="192"/>
        <v>0.85118383317380086</v>
      </c>
      <c r="AJ385">
        <f t="shared" si="193"/>
        <v>-0.70416892888689542</v>
      </c>
      <c r="AK385">
        <f t="shared" si="194"/>
        <v>-0.39434579282497711</v>
      </c>
      <c r="AL385">
        <f t="shared" si="195"/>
        <v>1.2099452626426415</v>
      </c>
      <c r="AM385">
        <f t="shared" si="196"/>
        <v>0.69146182559452274</v>
      </c>
      <c r="AN385" s="139">
        <f t="shared" si="205"/>
        <v>7.9344513391886338</v>
      </c>
      <c r="AO385" s="139">
        <f t="shared" si="205"/>
        <v>7.9344513420784422</v>
      </c>
      <c r="AP385" s="139">
        <f t="shared" si="205"/>
        <v>7.9344514273720836</v>
      </c>
      <c r="AQ385" s="139">
        <f t="shared" si="205"/>
        <v>7.9344539448012297</v>
      </c>
      <c r="AR385" s="139">
        <f t="shared" si="205"/>
        <v>7.9345282109931468</v>
      </c>
      <c r="AS385" s="139">
        <f t="shared" si="205"/>
        <v>7.9366891917246907</v>
      </c>
      <c r="AT385" s="139">
        <f t="shared" si="205"/>
        <v>7.9848060017621245</v>
      </c>
      <c r="AU385" s="139">
        <f t="shared" si="198"/>
        <v>8.3545786474114507</v>
      </c>
    </row>
    <row r="386" spans="1:64" ht="12.95" customHeight="1" x14ac:dyDescent="0.2">
      <c r="A386" s="19" t="s">
        <v>237</v>
      </c>
      <c r="C386" s="8">
        <v>49685.71</v>
      </c>
      <c r="E386">
        <f t="shared" si="180"/>
        <v>2034.0430782154194</v>
      </c>
      <c r="F386">
        <f t="shared" si="199"/>
        <v>2034</v>
      </c>
      <c r="G386">
        <f t="shared" si="181"/>
        <v>0.14240040000004228</v>
      </c>
      <c r="I386" s="19">
        <f t="shared" si="203"/>
        <v>0.14240040000004228</v>
      </c>
      <c r="P386" s="14">
        <f t="shared" si="182"/>
        <v>0.18128727045510229</v>
      </c>
      <c r="Q386" s="13">
        <f t="shared" si="183"/>
        <v>34667.21</v>
      </c>
      <c r="R386">
        <f t="shared" si="184"/>
        <v>1.5121886937886188E-3</v>
      </c>
      <c r="S386" s="5">
        <f t="shared" si="204"/>
        <v>0.1</v>
      </c>
      <c r="T386">
        <f t="shared" si="185"/>
        <v>1.512188693788619E-4</v>
      </c>
      <c r="Z386">
        <f t="shared" si="186"/>
        <v>2034</v>
      </c>
      <c r="AA386" s="139">
        <f t="shared" si="187"/>
        <v>0.12428555844279501</v>
      </c>
      <c r="AB386" s="139">
        <f t="shared" si="188"/>
        <v>0.19940211201234956</v>
      </c>
      <c r="AC386" s="139">
        <f t="shared" si="189"/>
        <v>-3.8886870455060008E-2</v>
      </c>
      <c r="AD386" s="139">
        <f t="shared" si="200"/>
        <v>1.8114841557247269E-2</v>
      </c>
      <c r="AE386" s="139">
        <f t="shared" si="190"/>
        <v>3.2814748464417269E-5</v>
      </c>
      <c r="AF386">
        <f t="shared" si="201"/>
        <v>-3.8886870455060008E-2</v>
      </c>
      <c r="AG386" s="165"/>
      <c r="AH386">
        <f t="shared" si="191"/>
        <v>-5.7001712012307276E-2</v>
      </c>
      <c r="AI386">
        <f t="shared" si="192"/>
        <v>0.85642257848581482</v>
      </c>
      <c r="AJ386">
        <f t="shared" si="193"/>
        <v>-0.69469809446031994</v>
      </c>
      <c r="AK386">
        <f t="shared" si="194"/>
        <v>-0.39628320663250527</v>
      </c>
      <c r="AL386">
        <f t="shared" si="195"/>
        <v>1.2231971637225509</v>
      </c>
      <c r="AM386">
        <f t="shared" si="196"/>
        <v>0.70130099505330901</v>
      </c>
      <c r="AN386" s="139">
        <f t="shared" si="205"/>
        <v>7.9485263883761146</v>
      </c>
      <c r="AO386" s="139">
        <f t="shared" si="205"/>
        <v>7.9485263949049596</v>
      </c>
      <c r="AP386" s="139">
        <f t="shared" si="205"/>
        <v>7.9485265589855345</v>
      </c>
      <c r="AQ386" s="139">
        <f t="shared" si="205"/>
        <v>7.9485306825060871</v>
      </c>
      <c r="AR386" s="139">
        <f t="shared" si="205"/>
        <v>7.9486342521842692</v>
      </c>
      <c r="AS386" s="139">
        <f t="shared" si="205"/>
        <v>7.9511995179727499</v>
      </c>
      <c r="AT386" s="139">
        <f t="shared" si="205"/>
        <v>8.001138894479995</v>
      </c>
      <c r="AU386" s="139">
        <f t="shared" si="198"/>
        <v>8.3681352255174524</v>
      </c>
    </row>
    <row r="387" spans="1:64" ht="12.95" customHeight="1" x14ac:dyDescent="0.2">
      <c r="A387" s="26" t="s">
        <v>249</v>
      </c>
      <c r="B387" s="27" t="s">
        <v>236</v>
      </c>
      <c r="C387" s="28">
        <v>49692.320500000002</v>
      </c>
      <c r="D387" s="8">
        <v>1.1000000000000001E-3</v>
      </c>
      <c r="E387">
        <f t="shared" si="180"/>
        <v>2036.0428516924069</v>
      </c>
      <c r="F387">
        <f t="shared" si="199"/>
        <v>2036</v>
      </c>
      <c r="G387">
        <f t="shared" si="181"/>
        <v>0.14165160000266042</v>
      </c>
      <c r="J387">
        <f>G387</f>
        <v>0.14165160000266042</v>
      </c>
      <c r="P387" s="14">
        <f t="shared" si="182"/>
        <v>0.18130601024271487</v>
      </c>
      <c r="Q387" s="13">
        <f t="shared" si="183"/>
        <v>34673.820500000002</v>
      </c>
      <c r="R387">
        <f t="shared" si="184"/>
        <v>1.5724722514865353E-3</v>
      </c>
      <c r="S387" s="5">
        <f>S$17</f>
        <v>1</v>
      </c>
      <c r="T387">
        <f t="shared" si="185"/>
        <v>1.5724722514865353E-3</v>
      </c>
      <c r="Z387">
        <f t="shared" si="186"/>
        <v>2036</v>
      </c>
      <c r="AA387" s="139">
        <f t="shared" si="187"/>
        <v>0.12451136871355477</v>
      </c>
      <c r="AB387" s="139">
        <f t="shared" si="188"/>
        <v>0.1984462415318205</v>
      </c>
      <c r="AC387" s="139">
        <f t="shared" si="189"/>
        <v>-3.965441024005445E-2</v>
      </c>
      <c r="AD387" s="139">
        <f t="shared" si="200"/>
        <v>1.7140231289105648E-2</v>
      </c>
      <c r="AE387" s="139">
        <f t="shared" si="190"/>
        <v>2.9378752864403626E-4</v>
      </c>
      <c r="AF387">
        <f t="shared" si="201"/>
        <v>-3.965441024005445E-2</v>
      </c>
      <c r="AG387" s="165"/>
      <c r="AH387">
        <f t="shared" si="191"/>
        <v>-5.6794641529160098E-2</v>
      </c>
      <c r="AI387">
        <f t="shared" si="192"/>
        <v>0.85682929729494706</v>
      </c>
      <c r="AJ387">
        <f t="shared" si="193"/>
        <v>-0.69395962261523281</v>
      </c>
      <c r="AK387">
        <f t="shared" si="194"/>
        <v>-0.39643032895395913</v>
      </c>
      <c r="AL387">
        <f t="shared" si="195"/>
        <v>1.2242233068503905</v>
      </c>
      <c r="AM387">
        <f t="shared" si="196"/>
        <v>0.70206668263201433</v>
      </c>
      <c r="AN387" s="139">
        <f t="shared" si="205"/>
        <v>7.9496126734230224</v>
      </c>
      <c r="AO387" s="139">
        <f t="shared" si="205"/>
        <v>7.9496126803417431</v>
      </c>
      <c r="AP387" s="139">
        <f t="shared" si="205"/>
        <v>7.9496128522513443</v>
      </c>
      <c r="AQ387" s="139">
        <f t="shared" si="205"/>
        <v>7.9496171235938347</v>
      </c>
      <c r="AR387" s="139">
        <f t="shared" si="205"/>
        <v>7.9497231902703884</v>
      </c>
      <c r="AS387" s="139">
        <f t="shared" si="205"/>
        <v>7.9523204816547244</v>
      </c>
      <c r="AT387" s="139">
        <f t="shared" si="205"/>
        <v>8.0023980710429097</v>
      </c>
      <c r="AU387" s="139">
        <f t="shared" si="198"/>
        <v>8.369178039217914</v>
      </c>
    </row>
    <row r="388" spans="1:64" ht="12.95" customHeight="1" x14ac:dyDescent="0.2">
      <c r="A388" s="26" t="s">
        <v>249</v>
      </c>
      <c r="B388" s="27" t="s">
        <v>236</v>
      </c>
      <c r="C388" s="28">
        <v>49771.657500000001</v>
      </c>
      <c r="D388" s="8">
        <v>8.9999999999999998E-4</v>
      </c>
      <c r="E388">
        <f t="shared" si="180"/>
        <v>2060.0434610780344</v>
      </c>
      <c r="F388">
        <f t="shared" si="199"/>
        <v>2060</v>
      </c>
      <c r="G388">
        <f t="shared" si="181"/>
        <v>0.14366600000357721</v>
      </c>
      <c r="J388">
        <f>G388</f>
        <v>0.14366600000357721</v>
      </c>
      <c r="P388" s="14">
        <f t="shared" si="182"/>
        <v>0.18153548685010584</v>
      </c>
      <c r="Q388" s="13">
        <f t="shared" si="183"/>
        <v>34753.157500000001</v>
      </c>
      <c r="R388">
        <f t="shared" si="184"/>
        <v>1.4340980340194051E-3</v>
      </c>
      <c r="S388" s="5">
        <f>S$17</f>
        <v>1</v>
      </c>
      <c r="T388">
        <f t="shared" si="185"/>
        <v>1.4340980340194051E-3</v>
      </c>
      <c r="Z388">
        <f t="shared" si="186"/>
        <v>2060</v>
      </c>
      <c r="AA388" s="139">
        <f t="shared" si="187"/>
        <v>0.12723859017789996</v>
      </c>
      <c r="AB388" s="139">
        <f t="shared" si="188"/>
        <v>0.1979628966757831</v>
      </c>
      <c r="AC388" s="139">
        <f t="shared" si="189"/>
        <v>-3.7869486846528633E-2</v>
      </c>
      <c r="AD388" s="139">
        <f t="shared" si="200"/>
        <v>1.6427409825677253E-2</v>
      </c>
      <c r="AE388" s="139">
        <f t="shared" si="190"/>
        <v>2.6985979358075754E-4</v>
      </c>
      <c r="AF388">
        <f t="shared" si="201"/>
        <v>-3.7869486846528633E-2</v>
      </c>
      <c r="AG388" s="165"/>
      <c r="AH388">
        <f t="shared" si="191"/>
        <v>-5.4296896672205879E-2</v>
      </c>
      <c r="AI388">
        <f t="shared" si="192"/>
        <v>0.86175204941463868</v>
      </c>
      <c r="AJ388">
        <f t="shared" si="193"/>
        <v>-0.68498539953506021</v>
      </c>
      <c r="AK388">
        <f t="shared" si="194"/>
        <v>-0.39817378113902779</v>
      </c>
      <c r="AL388">
        <f t="shared" si="195"/>
        <v>1.236613600529594</v>
      </c>
      <c r="AM388">
        <f t="shared" si="196"/>
        <v>0.71135592417175675</v>
      </c>
      <c r="AN388" s="139">
        <f t="shared" si="205"/>
        <v>7.9626885455867864</v>
      </c>
      <c r="AO388" s="139">
        <f t="shared" si="205"/>
        <v>7.9626885588750076</v>
      </c>
      <c r="AP388" s="139">
        <f t="shared" si="205"/>
        <v>7.9626888494620403</v>
      </c>
      <c r="AQ388" s="139">
        <f t="shared" si="205"/>
        <v>7.9626952038301884</v>
      </c>
      <c r="AR388" s="139">
        <f t="shared" si="205"/>
        <v>7.962834064639468</v>
      </c>
      <c r="AS388" s="139">
        <f t="shared" si="205"/>
        <v>7.9658256928686679</v>
      </c>
      <c r="AT388" s="139">
        <f t="shared" si="205"/>
        <v>8.0175392330478861</v>
      </c>
      <c r="AU388" s="139">
        <f t="shared" si="198"/>
        <v>8.3816918036234558</v>
      </c>
    </row>
    <row r="389" spans="1:64" ht="12.95" customHeight="1" x14ac:dyDescent="0.2">
      <c r="A389" s="26" t="s">
        <v>249</v>
      </c>
      <c r="B389" s="27" t="s">
        <v>250</v>
      </c>
      <c r="C389" s="28">
        <v>49773.319799999997</v>
      </c>
      <c r="D389" s="8">
        <v>1.8100000000000002E-2</v>
      </c>
      <c r="E389">
        <f t="shared" si="180"/>
        <v>2060.5463312770794</v>
      </c>
      <c r="F389">
        <f t="shared" si="199"/>
        <v>2060.5</v>
      </c>
      <c r="G389">
        <f t="shared" si="181"/>
        <v>0.1531537999981083</v>
      </c>
      <c r="J389">
        <f>G389</f>
        <v>0.1531537999981083</v>
      </c>
      <c r="P389" s="14">
        <f t="shared" si="182"/>
        <v>0.18154035790067888</v>
      </c>
      <c r="Q389" s="13">
        <f t="shared" si="183"/>
        <v>34754.819799999997</v>
      </c>
      <c r="R389">
        <f t="shared" si="184"/>
        <v>8.0579666955599225E-4</v>
      </c>
      <c r="S389" s="5">
        <f>S$17</f>
        <v>1</v>
      </c>
      <c r="T389">
        <f t="shared" si="185"/>
        <v>8.0579666955599225E-4</v>
      </c>
      <c r="Z389">
        <f t="shared" si="186"/>
        <v>2060.5</v>
      </c>
      <c r="AA389" s="139">
        <f t="shared" si="187"/>
        <v>0.12729575066181184</v>
      </c>
      <c r="AB389" s="139">
        <f t="shared" si="188"/>
        <v>0.20739840723697534</v>
      </c>
      <c r="AC389" s="139">
        <f t="shared" si="189"/>
        <v>-2.8386557902570581E-2</v>
      </c>
      <c r="AD389" s="139">
        <f t="shared" si="200"/>
        <v>2.5858049336296457E-2</v>
      </c>
      <c r="AE389" s="139">
        <f t="shared" si="190"/>
        <v>6.6863871547834166E-4</v>
      </c>
      <c r="AF389">
        <f t="shared" si="201"/>
        <v>-2.8386557902570581E-2</v>
      </c>
      <c r="AG389" s="165"/>
      <c r="AH389">
        <f t="shared" si="191"/>
        <v>-5.4244607238867044E-2</v>
      </c>
      <c r="AI389">
        <f t="shared" si="192"/>
        <v>0.8618554384622148</v>
      </c>
      <c r="AJ389">
        <f t="shared" si="193"/>
        <v>-0.68479620929913876</v>
      </c>
      <c r="AK389">
        <f t="shared" si="194"/>
        <v>-0.39820966329954371</v>
      </c>
      <c r="AL389">
        <f t="shared" si="195"/>
        <v>1.2368732469291199</v>
      </c>
      <c r="AM389">
        <f t="shared" si="196"/>
        <v>0.71155145950727794</v>
      </c>
      <c r="AN389" s="139">
        <f t="shared" ref="AN389:AT404" si="206">$AU389+$AB$7*SIN(AO389)</f>
        <v>7.9629617583573067</v>
      </c>
      <c r="AO389" s="139">
        <f t="shared" si="206"/>
        <v>7.962961771816949</v>
      </c>
      <c r="AP389" s="139">
        <f t="shared" si="206"/>
        <v>7.9629620654176216</v>
      </c>
      <c r="AQ389" s="139">
        <f t="shared" si="206"/>
        <v>7.9629684696529148</v>
      </c>
      <c r="AR389" s="139">
        <f t="shared" si="206"/>
        <v>7.9631080704352764</v>
      </c>
      <c r="AS389" s="139">
        <f t="shared" si="206"/>
        <v>7.9661081078458116</v>
      </c>
      <c r="AT389" s="139">
        <f t="shared" si="206"/>
        <v>8.0178552817360398</v>
      </c>
      <c r="AU389" s="139">
        <f t="shared" si="198"/>
        <v>8.3819525070485703</v>
      </c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  <c r="BI389" s="139"/>
      <c r="BJ389" s="139"/>
      <c r="BK389" s="139"/>
      <c r="BL389" s="139"/>
    </row>
    <row r="390" spans="1:64" ht="12.95" customHeight="1" x14ac:dyDescent="0.2">
      <c r="A390" s="19" t="s">
        <v>220</v>
      </c>
      <c r="C390" s="8">
        <v>49781.584999999999</v>
      </c>
      <c r="D390" s="8">
        <v>6.0000000000000001E-3</v>
      </c>
      <c r="E390">
        <f t="shared" si="180"/>
        <v>2063.0466758413322</v>
      </c>
      <c r="F390">
        <f t="shared" si="199"/>
        <v>2063</v>
      </c>
      <c r="G390">
        <f t="shared" si="181"/>
        <v>0.15429279999807477</v>
      </c>
      <c r="I390" s="19">
        <f t="shared" ref="I390:I403" si="207">G390</f>
        <v>0.15429279999807477</v>
      </c>
      <c r="P390" s="14">
        <f t="shared" si="182"/>
        <v>0.18156476843186181</v>
      </c>
      <c r="Q390" s="13">
        <f t="shared" si="183"/>
        <v>34763.084999999999</v>
      </c>
      <c r="R390">
        <f t="shared" si="184"/>
        <v>7.4376026225347685E-4</v>
      </c>
      <c r="S390" s="5">
        <f t="shared" ref="S390:S403" si="208">S$16</f>
        <v>0.1</v>
      </c>
      <c r="T390">
        <f t="shared" si="185"/>
        <v>7.4376026225347693E-5</v>
      </c>
      <c r="Z390">
        <f t="shared" si="186"/>
        <v>2063</v>
      </c>
      <c r="AA390" s="139">
        <f t="shared" si="187"/>
        <v>0.12758176321152176</v>
      </c>
      <c r="AB390" s="139">
        <f t="shared" si="188"/>
        <v>0.20827580521841482</v>
      </c>
      <c r="AC390" s="139">
        <f t="shared" si="189"/>
        <v>-2.7271968433787042E-2</v>
      </c>
      <c r="AD390" s="139">
        <f t="shared" si="200"/>
        <v>2.6711036786553011E-2</v>
      </c>
      <c r="AE390" s="139">
        <f t="shared" si="190"/>
        <v>7.1347948621258822E-5</v>
      </c>
      <c r="AF390">
        <f t="shared" si="201"/>
        <v>-2.7271968433787042E-2</v>
      </c>
      <c r="AG390" s="165"/>
      <c r="AH390">
        <f t="shared" si="191"/>
        <v>-5.3983005220340059E-2</v>
      </c>
      <c r="AI390">
        <f t="shared" si="192"/>
        <v>0.86237289585265819</v>
      </c>
      <c r="AJ390">
        <f t="shared" si="193"/>
        <v>-0.68384888349657613</v>
      </c>
      <c r="AK390">
        <f t="shared" si="194"/>
        <v>-0.3983888000830591</v>
      </c>
      <c r="AL390">
        <f t="shared" si="195"/>
        <v>1.2381724141794914</v>
      </c>
      <c r="AM390">
        <f t="shared" si="196"/>
        <v>0.7125303834895792</v>
      </c>
      <c r="AN390" s="139">
        <f t="shared" si="206"/>
        <v>7.964328314162179</v>
      </c>
      <c r="AO390" s="139">
        <f t="shared" si="206"/>
        <v>7.9643283285064062</v>
      </c>
      <c r="AP390" s="139">
        <f t="shared" si="206"/>
        <v>7.9643286375433364</v>
      </c>
      <c r="AQ390" s="139">
        <f t="shared" si="206"/>
        <v>7.9643352953314253</v>
      </c>
      <c r="AR390" s="139">
        <f t="shared" si="206"/>
        <v>7.9644786314684088</v>
      </c>
      <c r="AS390" s="139">
        <f t="shared" si="206"/>
        <v>7.967520831511357</v>
      </c>
      <c r="AT390" s="139">
        <f t="shared" si="206"/>
        <v>8.0194358962965069</v>
      </c>
      <c r="AU390" s="139">
        <f t="shared" si="198"/>
        <v>8.3832560241741483</v>
      </c>
    </row>
    <row r="391" spans="1:64" ht="12.95" customHeight="1" x14ac:dyDescent="0.2">
      <c r="A391" s="19" t="s">
        <v>221</v>
      </c>
      <c r="C391" s="8">
        <v>50158.39</v>
      </c>
      <c r="D391" s="8">
        <v>6.0000000000000001E-3</v>
      </c>
      <c r="E391">
        <f t="shared" si="180"/>
        <v>2177.0357303751748</v>
      </c>
      <c r="F391">
        <f t="shared" si="199"/>
        <v>2177</v>
      </c>
      <c r="G391">
        <f t="shared" si="181"/>
        <v>0.11811119999765651</v>
      </c>
      <c r="I391" s="19">
        <f t="shared" si="207"/>
        <v>0.11811119999765651</v>
      </c>
      <c r="P391" s="14">
        <f t="shared" si="182"/>
        <v>0.18277577549894258</v>
      </c>
      <c r="Q391" s="13">
        <f t="shared" si="183"/>
        <v>35139.89</v>
      </c>
      <c r="R391">
        <f t="shared" si="184"/>
        <v>4.1815073247615268E-3</v>
      </c>
      <c r="S391" s="5">
        <f t="shared" si="208"/>
        <v>0.1</v>
      </c>
      <c r="T391">
        <f t="shared" si="185"/>
        <v>4.181507324761527E-4</v>
      </c>
      <c r="Z391">
        <f t="shared" si="186"/>
        <v>2177</v>
      </c>
      <c r="AA391" s="139">
        <f t="shared" si="187"/>
        <v>0.14099504430097998</v>
      </c>
      <c r="AB391" s="139">
        <f t="shared" si="188"/>
        <v>0.15989193119561912</v>
      </c>
      <c r="AC391" s="139">
        <f t="shared" si="189"/>
        <v>-6.466457550128607E-2</v>
      </c>
      <c r="AD391" s="139">
        <f t="shared" si="200"/>
        <v>-2.2883844303323464E-2</v>
      </c>
      <c r="AE391" s="139">
        <f t="shared" si="190"/>
        <v>5.2367033009874973E-5</v>
      </c>
      <c r="AF391">
        <f t="shared" si="201"/>
        <v>-6.466457550128607E-2</v>
      </c>
      <c r="AG391" s="165"/>
      <c r="AH391">
        <f t="shared" si="191"/>
        <v>-4.1780731197962606E-2</v>
      </c>
      <c r="AI391">
        <f t="shared" si="192"/>
        <v>0.88689847680388456</v>
      </c>
      <c r="AJ391">
        <f t="shared" si="193"/>
        <v>-0.63812984810261009</v>
      </c>
      <c r="AK391">
        <f t="shared" si="194"/>
        <v>-0.40603312830152355</v>
      </c>
      <c r="AL391">
        <f t="shared" si="195"/>
        <v>1.2991304390777021</v>
      </c>
      <c r="AM391">
        <f t="shared" si="196"/>
        <v>0.75951858101427883</v>
      </c>
      <c r="AN391" s="139">
        <f t="shared" si="206"/>
        <v>8.0275372541569023</v>
      </c>
      <c r="AO391" s="139">
        <f t="shared" si="206"/>
        <v>8.0275374015132996</v>
      </c>
      <c r="AP391" s="139">
        <f t="shared" si="206"/>
        <v>8.0275394260299908</v>
      </c>
      <c r="AQ391" s="139">
        <f t="shared" si="206"/>
        <v>8.0275672383217547</v>
      </c>
      <c r="AR391" s="139">
        <f t="shared" si="206"/>
        <v>8.0279488708784132</v>
      </c>
      <c r="AS391" s="139">
        <f t="shared" si="206"/>
        <v>8.0331042485766275</v>
      </c>
      <c r="AT391" s="139">
        <f t="shared" si="206"/>
        <v>8.092161098845887</v>
      </c>
      <c r="AU391" s="139">
        <f t="shared" si="198"/>
        <v>8.4426964051004685</v>
      </c>
      <c r="AV391" s="139"/>
    </row>
    <row r="392" spans="1:64" ht="12.95" customHeight="1" x14ac:dyDescent="0.2">
      <c r="A392" s="19" t="s">
        <v>222</v>
      </c>
      <c r="C392" s="8">
        <v>50234.451000000001</v>
      </c>
      <c r="D392" s="8">
        <v>8.0000000000000002E-3</v>
      </c>
      <c r="E392">
        <f t="shared" si="180"/>
        <v>2200.0453015775174</v>
      </c>
      <c r="F392">
        <f t="shared" si="199"/>
        <v>2200</v>
      </c>
      <c r="G392">
        <f t="shared" si="181"/>
        <v>0.14974999999685679</v>
      </c>
      <c r="I392" s="19">
        <f t="shared" si="207"/>
        <v>0.14974999999685679</v>
      </c>
      <c r="P392" s="14">
        <f t="shared" si="182"/>
        <v>0.18304332575007382</v>
      </c>
      <c r="Q392" s="13">
        <f t="shared" si="183"/>
        <v>35215.951000000001</v>
      </c>
      <c r="R392">
        <f t="shared" si="184"/>
        <v>1.1084455397098244E-3</v>
      </c>
      <c r="S392" s="5">
        <f t="shared" si="208"/>
        <v>0.1</v>
      </c>
      <c r="T392">
        <f t="shared" si="185"/>
        <v>1.1084455397098245E-4</v>
      </c>
      <c r="Z392">
        <f t="shared" si="186"/>
        <v>2200</v>
      </c>
      <c r="AA392" s="139">
        <f t="shared" si="187"/>
        <v>0.14378892463912327</v>
      </c>
      <c r="AB392" s="139">
        <f t="shared" si="188"/>
        <v>0.18900440110780733</v>
      </c>
      <c r="AC392" s="139">
        <f t="shared" si="189"/>
        <v>-3.3293325753217029E-2</v>
      </c>
      <c r="AD392" s="139">
        <f t="shared" si="200"/>
        <v>5.9610753577335196E-3</v>
      </c>
      <c r="AE392" s="139">
        <f t="shared" si="190"/>
        <v>3.5534419420577808E-6</v>
      </c>
      <c r="AF392">
        <f t="shared" si="201"/>
        <v>-3.3293325753217029E-2</v>
      </c>
      <c r="AG392" s="165"/>
      <c r="AH392">
        <f t="shared" si="191"/>
        <v>-3.9254401110950549E-2</v>
      </c>
      <c r="AI392">
        <f t="shared" si="192"/>
        <v>0.89207353651326482</v>
      </c>
      <c r="AJ392">
        <f t="shared" si="193"/>
        <v>-0.62828249750576148</v>
      </c>
      <c r="AK392">
        <f t="shared" si="194"/>
        <v>-0.40743924001849563</v>
      </c>
      <c r="AL392">
        <f t="shared" si="195"/>
        <v>1.3118536491070534</v>
      </c>
      <c r="AM392">
        <f t="shared" si="196"/>
        <v>0.76959883674313689</v>
      </c>
      <c r="AN392" s="139">
        <f t="shared" si="206"/>
        <v>8.0405086464941622</v>
      </c>
      <c r="AO392" s="139">
        <f t="shared" si="206"/>
        <v>8.0405088603389441</v>
      </c>
      <c r="AP392" s="139">
        <f t="shared" si="206"/>
        <v>8.0405115961495</v>
      </c>
      <c r="AQ392" s="139">
        <f t="shared" si="206"/>
        <v>8.0405465930812952</v>
      </c>
      <c r="AR392" s="139">
        <f t="shared" si="206"/>
        <v>8.0409937084748329</v>
      </c>
      <c r="AS392" s="139">
        <f t="shared" si="206"/>
        <v>8.0466157478890956</v>
      </c>
      <c r="AT392" s="139">
        <f t="shared" si="206"/>
        <v>8.1069854181023899</v>
      </c>
      <c r="AU392" s="139">
        <f t="shared" si="198"/>
        <v>8.4546887626557776</v>
      </c>
    </row>
    <row r="393" spans="1:64" ht="12.95" customHeight="1" x14ac:dyDescent="0.2">
      <c r="A393" s="19" t="s">
        <v>223</v>
      </c>
      <c r="B393" s="5"/>
      <c r="C393" s="8">
        <v>50353.451999999997</v>
      </c>
      <c r="D393" s="8">
        <v>8.9999999999999993E-3</v>
      </c>
      <c r="E393">
        <f t="shared" si="180"/>
        <v>2236.0448543397724</v>
      </c>
      <c r="F393">
        <f t="shared" si="199"/>
        <v>2236</v>
      </c>
      <c r="G393">
        <f t="shared" si="181"/>
        <v>0.14827159999549622</v>
      </c>
      <c r="I393" s="19">
        <f t="shared" si="207"/>
        <v>0.14827159999549622</v>
      </c>
      <c r="P393" s="14">
        <f t="shared" si="182"/>
        <v>0.18347775487578974</v>
      </c>
      <c r="Q393" s="13">
        <f t="shared" si="183"/>
        <v>35334.951999999997</v>
      </c>
      <c r="R393">
        <f t="shared" si="184"/>
        <v>1.2394733414552153E-3</v>
      </c>
      <c r="S393" s="5">
        <f t="shared" si="208"/>
        <v>0.1</v>
      </c>
      <c r="T393">
        <f t="shared" si="185"/>
        <v>1.2394733414552154E-4</v>
      </c>
      <c r="Z393">
        <f t="shared" si="186"/>
        <v>2236</v>
      </c>
      <c r="AA393" s="139">
        <f t="shared" si="187"/>
        <v>0.14822068157964841</v>
      </c>
      <c r="AB393" s="139">
        <f t="shared" si="188"/>
        <v>0.18352867329163755</v>
      </c>
      <c r="AC393" s="139">
        <f t="shared" si="189"/>
        <v>-3.5206154880293522E-2</v>
      </c>
      <c r="AD393" s="139">
        <f t="shared" si="200"/>
        <v>5.0918415847811538E-5</v>
      </c>
      <c r="AE393" s="139">
        <f t="shared" si="190"/>
        <v>2.592685072450665E-10</v>
      </c>
      <c r="AF393">
        <f t="shared" si="201"/>
        <v>-3.5206154880293522E-2</v>
      </c>
      <c r="AG393" s="165"/>
      <c r="AH393">
        <f t="shared" si="191"/>
        <v>-3.5257073296141327E-2</v>
      </c>
      <c r="AI393">
        <f t="shared" si="192"/>
        <v>0.90033187783771862</v>
      </c>
      <c r="AJ393">
        <f t="shared" si="193"/>
        <v>-0.61242732653038545</v>
      </c>
      <c r="AK393">
        <f t="shared" si="194"/>
        <v>-0.40953769210201824</v>
      </c>
      <c r="AL393">
        <f t="shared" si="195"/>
        <v>1.3320697892153104</v>
      </c>
      <c r="AM393">
        <f t="shared" si="196"/>
        <v>0.78582048171045482</v>
      </c>
      <c r="AN393" s="139">
        <f t="shared" si="206"/>
        <v>8.0609647936792559</v>
      </c>
      <c r="AO393" s="139">
        <f t="shared" si="206"/>
        <v>8.0609651597081911</v>
      </c>
      <c r="AP393" s="139">
        <f t="shared" si="206"/>
        <v>8.0609693853452207</v>
      </c>
      <c r="AQ393" s="139">
        <f t="shared" si="206"/>
        <v>8.06101816224065</v>
      </c>
      <c r="AR393" s="139">
        <f t="shared" si="206"/>
        <v>8.0615803804109429</v>
      </c>
      <c r="AS393" s="139">
        <f t="shared" si="206"/>
        <v>8.0679556031577153</v>
      </c>
      <c r="AT393" s="139">
        <f t="shared" si="206"/>
        <v>8.1302889319071241</v>
      </c>
      <c r="AU393" s="139">
        <f t="shared" si="198"/>
        <v>8.4734594092640911</v>
      </c>
    </row>
    <row r="394" spans="1:64" ht="12.95" customHeight="1" x14ac:dyDescent="0.2">
      <c r="A394" s="125" t="s">
        <v>1495</v>
      </c>
      <c r="B394" s="71" t="s">
        <v>236</v>
      </c>
      <c r="C394" s="125">
        <v>50376.599000000002</v>
      </c>
      <c r="D394" s="125" t="s">
        <v>370</v>
      </c>
      <c r="E394">
        <f t="shared" si="180"/>
        <v>2243.0471622849836</v>
      </c>
      <c r="F394">
        <f t="shared" si="199"/>
        <v>2243</v>
      </c>
      <c r="G394">
        <f t="shared" si="181"/>
        <v>0.1559008000040194</v>
      </c>
      <c r="I394">
        <f t="shared" si="207"/>
        <v>0.1559008000040194</v>
      </c>
      <c r="O394">
        <f ca="1">+C$11+C$12*F394</f>
        <v>0.17620086386688472</v>
      </c>
      <c r="P394" s="14">
        <f t="shared" si="182"/>
        <v>0.18356444570894395</v>
      </c>
      <c r="Q394" s="13">
        <f t="shared" si="183"/>
        <v>35358.099000000002</v>
      </c>
      <c r="R394">
        <f t="shared" si="184"/>
        <v>7.6527729368759049E-4</v>
      </c>
      <c r="S394" s="5">
        <f t="shared" si="208"/>
        <v>0.1</v>
      </c>
      <c r="T394">
        <f t="shared" si="185"/>
        <v>7.6527729368759055E-5</v>
      </c>
      <c r="Z394">
        <f t="shared" si="186"/>
        <v>2243</v>
      </c>
      <c r="AA394" s="139">
        <f t="shared" si="187"/>
        <v>0.14909070852736328</v>
      </c>
      <c r="AB394" s="139">
        <f t="shared" si="188"/>
        <v>0.1903745371856001</v>
      </c>
      <c r="AC394" s="139">
        <f t="shared" si="189"/>
        <v>-2.766364570492455E-2</v>
      </c>
      <c r="AD394" s="139">
        <f t="shared" si="200"/>
        <v>6.8100914766561216E-3</v>
      </c>
      <c r="AE394" s="139">
        <f t="shared" si="190"/>
        <v>4.6377345920424353E-6</v>
      </c>
      <c r="AF394">
        <f t="shared" si="201"/>
        <v>-2.766364570492455E-2</v>
      </c>
      <c r="AG394" s="165"/>
      <c r="AH394">
        <f t="shared" si="191"/>
        <v>-3.4473737181580685E-2</v>
      </c>
      <c r="AI394">
        <f t="shared" si="192"/>
        <v>0.90196037396110107</v>
      </c>
      <c r="AJ394">
        <f t="shared" si="193"/>
        <v>-0.60928053760715617</v>
      </c>
      <c r="AK394">
        <f t="shared" si="194"/>
        <v>-0.40993058870222859</v>
      </c>
      <c r="AL394">
        <f t="shared" si="195"/>
        <v>1.3360443029769333</v>
      </c>
      <c r="AM394">
        <f t="shared" si="196"/>
        <v>0.78903992901230346</v>
      </c>
      <c r="AN394" s="139">
        <f t="shared" si="206"/>
        <v>8.0649643888206928</v>
      </c>
      <c r="AO394" s="139">
        <f t="shared" si="206"/>
        <v>8.0649647928503274</v>
      </c>
      <c r="AP394" s="139">
        <f t="shared" si="206"/>
        <v>8.0649693700416378</v>
      </c>
      <c r="AQ394" s="139">
        <f t="shared" si="206"/>
        <v>8.0650212175279457</v>
      </c>
      <c r="AR394" s="139">
        <f t="shared" si="206"/>
        <v>8.0656076389304321</v>
      </c>
      <c r="AS394" s="139">
        <f t="shared" si="206"/>
        <v>8.0721322823129356</v>
      </c>
      <c r="AT394" s="139">
        <f t="shared" si="206"/>
        <v>8.1348342618815668</v>
      </c>
      <c r="AU394" s="139">
        <f t="shared" si="198"/>
        <v>8.4771092572157052</v>
      </c>
    </row>
    <row r="395" spans="1:64" ht="12.95" customHeight="1" x14ac:dyDescent="0.2">
      <c r="A395" s="19" t="s">
        <v>224</v>
      </c>
      <c r="B395" s="5"/>
      <c r="C395" s="8">
        <v>50482.39</v>
      </c>
      <c r="D395" s="8">
        <v>3.0000000000000001E-3</v>
      </c>
      <c r="E395">
        <f t="shared" si="180"/>
        <v>2275.0504957550529</v>
      </c>
      <c r="F395">
        <f t="shared" si="199"/>
        <v>2275</v>
      </c>
      <c r="G395">
        <f t="shared" si="181"/>
        <v>0.16692000000330154</v>
      </c>
      <c r="I395" s="19">
        <f t="shared" si="207"/>
        <v>0.16692000000330154</v>
      </c>
      <c r="P395" s="14">
        <f t="shared" si="182"/>
        <v>0.1839699449725859</v>
      </c>
      <c r="Q395" s="13">
        <f t="shared" si="183"/>
        <v>35463.89</v>
      </c>
      <c r="R395">
        <f t="shared" si="184"/>
        <v>2.9070062345562498E-4</v>
      </c>
      <c r="S395" s="5">
        <f t="shared" si="208"/>
        <v>0.1</v>
      </c>
      <c r="T395">
        <f t="shared" si="185"/>
        <v>2.9070062345562501E-5</v>
      </c>
      <c r="Z395">
        <f t="shared" si="186"/>
        <v>2275</v>
      </c>
      <c r="AA395" s="139">
        <f t="shared" si="187"/>
        <v>0.15310223597386491</v>
      </c>
      <c r="AB395" s="139">
        <f t="shared" si="188"/>
        <v>0.19778770900202253</v>
      </c>
      <c r="AC395" s="139">
        <f t="shared" si="189"/>
        <v>-1.7049944969284359E-2</v>
      </c>
      <c r="AD395" s="139">
        <f t="shared" si="200"/>
        <v>1.381776402943663E-2</v>
      </c>
      <c r="AE395" s="139">
        <f t="shared" si="190"/>
        <v>1.9093060277319284E-5</v>
      </c>
      <c r="AF395">
        <f t="shared" si="201"/>
        <v>-1.7049944969284359E-2</v>
      </c>
      <c r="AG395" s="165"/>
      <c r="AH395">
        <f t="shared" si="191"/>
        <v>-3.0867708998720975E-2</v>
      </c>
      <c r="AI395">
        <f t="shared" si="192"/>
        <v>0.90950038630006924</v>
      </c>
      <c r="AJ395">
        <f t="shared" si="193"/>
        <v>-0.59462473303746011</v>
      </c>
      <c r="AK395">
        <f t="shared" si="194"/>
        <v>-0.41166087468663598</v>
      </c>
      <c r="AL395">
        <f t="shared" si="195"/>
        <v>1.3543984388317043</v>
      </c>
      <c r="AM395">
        <f t="shared" si="196"/>
        <v>0.8040395269540821</v>
      </c>
      <c r="AN395" s="139">
        <f t="shared" si="206"/>
        <v>8.0833410179291665</v>
      </c>
      <c r="AO395" s="139">
        <f t="shared" si="206"/>
        <v>8.0833416393501025</v>
      </c>
      <c r="AP395" s="139">
        <f t="shared" si="206"/>
        <v>8.0833481240229066</v>
      </c>
      <c r="AQ395" s="139">
        <f t="shared" si="206"/>
        <v>8.0834157823572284</v>
      </c>
      <c r="AR395" s="139">
        <f t="shared" si="206"/>
        <v>8.0841205352819205</v>
      </c>
      <c r="AS395" s="139">
        <f t="shared" si="206"/>
        <v>8.0913393007849717</v>
      </c>
      <c r="AT395" s="139">
        <f t="shared" si="206"/>
        <v>8.1556707956087671</v>
      </c>
      <c r="AU395" s="139">
        <f t="shared" si="198"/>
        <v>8.4937942764230954</v>
      </c>
    </row>
    <row r="396" spans="1:64" ht="12.95" customHeight="1" x14ac:dyDescent="0.2">
      <c r="A396" s="19" t="s">
        <v>224</v>
      </c>
      <c r="B396" s="5"/>
      <c r="C396" s="8">
        <v>50482.392999999996</v>
      </c>
      <c r="D396" s="8">
        <v>7.0000000000000001E-3</v>
      </c>
      <c r="E396">
        <f t="shared" si="180"/>
        <v>2275.0514032991759</v>
      </c>
      <c r="F396">
        <f t="shared" si="199"/>
        <v>2275</v>
      </c>
      <c r="G396">
        <f t="shared" si="181"/>
        <v>0.16992000000027474</v>
      </c>
      <c r="I396" s="19">
        <f t="shared" si="207"/>
        <v>0.16992000000027474</v>
      </c>
      <c r="P396" s="14">
        <f t="shared" si="182"/>
        <v>0.1839699449725859</v>
      </c>
      <c r="Q396" s="13">
        <f t="shared" si="183"/>
        <v>35463.892999999996</v>
      </c>
      <c r="R396">
        <f t="shared" si="184"/>
        <v>1.9740095372497156E-4</v>
      </c>
      <c r="S396" s="5">
        <f t="shared" si="208"/>
        <v>0.1</v>
      </c>
      <c r="T396">
        <f t="shared" si="185"/>
        <v>1.9740095372497156E-5</v>
      </c>
      <c r="Z396">
        <f t="shared" si="186"/>
        <v>2275</v>
      </c>
      <c r="AA396" s="139">
        <f t="shared" si="187"/>
        <v>0.15310223597386491</v>
      </c>
      <c r="AB396" s="139">
        <f t="shared" si="188"/>
        <v>0.20078770899899573</v>
      </c>
      <c r="AC396" s="139">
        <f t="shared" si="189"/>
        <v>-1.4049944972311157E-2</v>
      </c>
      <c r="AD396" s="139">
        <f t="shared" si="200"/>
        <v>1.6817764026409832E-2</v>
      </c>
      <c r="AE396" s="139">
        <f t="shared" si="190"/>
        <v>2.8283718684800467E-5</v>
      </c>
      <c r="AF396">
        <f t="shared" si="201"/>
        <v>-1.4049944972311157E-2</v>
      </c>
      <c r="AG396" s="165"/>
      <c r="AH396">
        <f t="shared" si="191"/>
        <v>-3.0867708998720975E-2</v>
      </c>
      <c r="AI396">
        <f t="shared" si="192"/>
        <v>0.90950038630006924</v>
      </c>
      <c r="AJ396">
        <f t="shared" si="193"/>
        <v>-0.59462473303746011</v>
      </c>
      <c r="AK396">
        <f t="shared" si="194"/>
        <v>-0.41166087468663598</v>
      </c>
      <c r="AL396">
        <f t="shared" si="195"/>
        <v>1.3543984388317043</v>
      </c>
      <c r="AM396">
        <f t="shared" si="196"/>
        <v>0.8040395269540821</v>
      </c>
      <c r="AN396" s="139">
        <f t="shared" si="206"/>
        <v>8.0833410179291665</v>
      </c>
      <c r="AO396" s="139">
        <f t="shared" si="206"/>
        <v>8.0833416393501025</v>
      </c>
      <c r="AP396" s="139">
        <f t="shared" si="206"/>
        <v>8.0833481240229066</v>
      </c>
      <c r="AQ396" s="139">
        <f t="shared" si="206"/>
        <v>8.0834157823572284</v>
      </c>
      <c r="AR396" s="139">
        <f t="shared" si="206"/>
        <v>8.0841205352819205</v>
      </c>
      <c r="AS396" s="139">
        <f t="shared" si="206"/>
        <v>8.0913393007849717</v>
      </c>
      <c r="AT396" s="139">
        <f t="shared" si="206"/>
        <v>8.1556707956087671</v>
      </c>
      <c r="AU396" s="139">
        <f t="shared" si="198"/>
        <v>8.4937942764230954</v>
      </c>
    </row>
    <row r="397" spans="1:64" ht="12.95" customHeight="1" x14ac:dyDescent="0.2">
      <c r="A397" s="125" t="s">
        <v>1495</v>
      </c>
      <c r="B397" s="71" t="s">
        <v>236</v>
      </c>
      <c r="C397" s="125">
        <v>50518.762999999999</v>
      </c>
      <c r="D397" s="125" t="s">
        <v>370</v>
      </c>
      <c r="E397">
        <f t="shared" si="180"/>
        <v>2286.0538632277758</v>
      </c>
      <c r="F397">
        <f t="shared" si="199"/>
        <v>2286</v>
      </c>
      <c r="G397">
        <f t="shared" si="181"/>
        <v>0.17805159999988973</v>
      </c>
      <c r="I397">
        <f t="shared" si="207"/>
        <v>0.17805159999988973</v>
      </c>
      <c r="O397">
        <f ca="1">+C$11+C$12*F397</f>
        <v>0.18172683260114142</v>
      </c>
      <c r="P397" s="14">
        <f t="shared" si="182"/>
        <v>0.18411282156370462</v>
      </c>
      <c r="Q397" s="13">
        <f t="shared" si="183"/>
        <v>35500.262999999999</v>
      </c>
      <c r="R397">
        <f t="shared" si="184"/>
        <v>3.6738406845654611E-5</v>
      </c>
      <c r="S397" s="5">
        <f t="shared" si="208"/>
        <v>0.1</v>
      </c>
      <c r="T397">
        <f t="shared" si="185"/>
        <v>3.6738406845654615E-6</v>
      </c>
      <c r="Z397">
        <f t="shared" si="186"/>
        <v>2286</v>
      </c>
      <c r="AA397" s="139">
        <f t="shared" si="187"/>
        <v>0.15449414575060472</v>
      </c>
      <c r="AB397" s="139">
        <f t="shared" si="188"/>
        <v>0.20767027581298964</v>
      </c>
      <c r="AC397" s="139">
        <f t="shared" si="189"/>
        <v>-6.0612215638148892E-3</v>
      </c>
      <c r="AD397" s="139">
        <f t="shared" si="200"/>
        <v>2.3557454249285015E-2</v>
      </c>
      <c r="AE397" s="139">
        <f t="shared" si="190"/>
        <v>5.5495365070715665E-5</v>
      </c>
      <c r="AF397">
        <f t="shared" si="201"/>
        <v>-6.0612215638148892E-3</v>
      </c>
      <c r="AG397" s="165"/>
      <c r="AH397">
        <f t="shared" si="191"/>
        <v>-2.9618675813099894E-2</v>
      </c>
      <c r="AI397">
        <f t="shared" si="192"/>
        <v>0.91212877094186129</v>
      </c>
      <c r="AJ397">
        <f t="shared" si="193"/>
        <v>-0.58948280263073582</v>
      </c>
      <c r="AK397">
        <f t="shared" si="194"/>
        <v>-0.41222991513403656</v>
      </c>
      <c r="AL397">
        <f t="shared" si="195"/>
        <v>1.3607788371990084</v>
      </c>
      <c r="AM397">
        <f t="shared" si="196"/>
        <v>0.80930565042049885</v>
      </c>
      <c r="AN397" s="139">
        <f t="shared" si="206"/>
        <v>8.0896935275822806</v>
      </c>
      <c r="AO397" s="139">
        <f t="shared" si="206"/>
        <v>8.0896942428218157</v>
      </c>
      <c r="AP397" s="139">
        <f t="shared" si="206"/>
        <v>8.0897015089433904</v>
      </c>
      <c r="AQ397" s="139">
        <f t="shared" si="206"/>
        <v>8.089775313048527</v>
      </c>
      <c r="AR397" s="139">
        <f t="shared" si="206"/>
        <v>8.0905236821826847</v>
      </c>
      <c r="AS397" s="139">
        <f t="shared" si="206"/>
        <v>8.0979849175966532</v>
      </c>
      <c r="AT397" s="139">
        <f t="shared" si="206"/>
        <v>8.1628551527608941</v>
      </c>
      <c r="AU397" s="139">
        <f t="shared" si="198"/>
        <v>8.4995297517756345</v>
      </c>
    </row>
    <row r="398" spans="1:64" ht="12.95" customHeight="1" x14ac:dyDescent="0.2">
      <c r="A398" s="125" t="s">
        <v>1495</v>
      </c>
      <c r="B398" s="71" t="s">
        <v>236</v>
      </c>
      <c r="C398" s="125">
        <v>50541.889000000003</v>
      </c>
      <c r="D398" s="125" t="s">
        <v>370</v>
      </c>
      <c r="E398">
        <f t="shared" si="180"/>
        <v>2293.0498183641198</v>
      </c>
      <c r="F398">
        <f t="shared" si="199"/>
        <v>2293</v>
      </c>
      <c r="G398">
        <f t="shared" si="181"/>
        <v>0.16468080000049667</v>
      </c>
      <c r="I398">
        <f t="shared" si="207"/>
        <v>0.16468080000049667</v>
      </c>
      <c r="O398">
        <f ca="1">+C$11+C$12*F398</f>
        <v>0.18262640890671805</v>
      </c>
      <c r="P398" s="14">
        <f t="shared" si="182"/>
        <v>0.18420467170651897</v>
      </c>
      <c r="Q398" s="13">
        <f t="shared" si="183"/>
        <v>35523.389000000003</v>
      </c>
      <c r="R398">
        <f t="shared" si="184"/>
        <v>3.8118156639321788E-4</v>
      </c>
      <c r="S398" s="5">
        <f t="shared" si="208"/>
        <v>0.1</v>
      </c>
      <c r="T398">
        <f t="shared" si="185"/>
        <v>3.811815663932179E-5</v>
      </c>
      <c r="Z398">
        <f t="shared" si="186"/>
        <v>2293</v>
      </c>
      <c r="AA398" s="139">
        <f t="shared" si="187"/>
        <v>0.15538334468475076</v>
      </c>
      <c r="AB398" s="139">
        <f t="shared" si="188"/>
        <v>0.19350212702226488</v>
      </c>
      <c r="AC398" s="139">
        <f t="shared" si="189"/>
        <v>-1.9523871706022294E-2</v>
      </c>
      <c r="AD398" s="139">
        <f t="shared" si="200"/>
        <v>9.2974553157459117E-3</v>
      </c>
      <c r="AE398" s="139">
        <f t="shared" si="190"/>
        <v>8.6442675348291908E-6</v>
      </c>
      <c r="AF398">
        <f t="shared" si="201"/>
        <v>-1.9523871706022294E-2</v>
      </c>
      <c r="AG398" s="165"/>
      <c r="AH398">
        <f t="shared" si="191"/>
        <v>-2.8821327021768199E-2</v>
      </c>
      <c r="AI398">
        <f t="shared" si="192"/>
        <v>0.91381118967675068</v>
      </c>
      <c r="AJ398">
        <f t="shared" si="193"/>
        <v>-0.5861825637746505</v>
      </c>
      <c r="AK398">
        <f t="shared" si="194"/>
        <v>-0.41258495464893752</v>
      </c>
      <c r="AL398">
        <f t="shared" si="195"/>
        <v>1.3648583378560499</v>
      </c>
      <c r="AM398">
        <f t="shared" si="196"/>
        <v>0.81268697403309764</v>
      </c>
      <c r="AN398" s="139">
        <f t="shared" si="206"/>
        <v>8.0937456052057417</v>
      </c>
      <c r="AO398" s="139">
        <f t="shared" si="206"/>
        <v>8.0937463859675862</v>
      </c>
      <c r="AP398" s="139">
        <f t="shared" si="206"/>
        <v>8.0937541861872813</v>
      </c>
      <c r="AQ398" s="139">
        <f t="shared" si="206"/>
        <v>8.0938321008079654</v>
      </c>
      <c r="AR398" s="139">
        <f t="shared" si="206"/>
        <v>8.0946090142860001</v>
      </c>
      <c r="AS398" s="139">
        <f t="shared" si="206"/>
        <v>8.1022254903313424</v>
      </c>
      <c r="AT398" s="139">
        <f t="shared" si="206"/>
        <v>8.1674327858051878</v>
      </c>
      <c r="AU398" s="139">
        <f t="shared" si="198"/>
        <v>8.5031795997272503</v>
      </c>
    </row>
    <row r="399" spans="1:64" ht="12.95" customHeight="1" x14ac:dyDescent="0.2">
      <c r="A399" s="125" t="s">
        <v>1495</v>
      </c>
      <c r="B399" s="71" t="s">
        <v>236</v>
      </c>
      <c r="C399" s="125">
        <v>50614.627999999997</v>
      </c>
      <c r="D399" s="125" t="s">
        <v>370</v>
      </c>
      <c r="E399">
        <f t="shared" si="180"/>
        <v>2315.0544357066087</v>
      </c>
      <c r="F399">
        <f t="shared" si="199"/>
        <v>2315</v>
      </c>
      <c r="G399">
        <f t="shared" si="181"/>
        <v>0.17994399999588495</v>
      </c>
      <c r="I399">
        <f t="shared" si="207"/>
        <v>0.17994399999588495</v>
      </c>
      <c r="O399">
        <f ca="1">+C$11+C$12*F399</f>
        <v>0.18545364872424475</v>
      </c>
      <c r="P399" s="14">
        <f t="shared" si="182"/>
        <v>0.18449804592616875</v>
      </c>
      <c r="Q399" s="13">
        <f t="shared" si="183"/>
        <v>35596.127999999997</v>
      </c>
      <c r="R399">
        <f t="shared" si="184"/>
        <v>2.073933433513445E-5</v>
      </c>
      <c r="S399" s="5">
        <f t="shared" si="208"/>
        <v>0.1</v>
      </c>
      <c r="T399">
        <f t="shared" si="185"/>
        <v>2.0739334335134449E-6</v>
      </c>
      <c r="Z399">
        <f t="shared" si="186"/>
        <v>2315</v>
      </c>
      <c r="AA399" s="139">
        <f t="shared" si="187"/>
        <v>0.15819533204041908</v>
      </c>
      <c r="AB399" s="139">
        <f t="shared" si="188"/>
        <v>0.20624671388163462</v>
      </c>
      <c r="AC399" s="139">
        <f t="shared" si="189"/>
        <v>-4.554045930283801E-3</v>
      </c>
      <c r="AD399" s="139">
        <f t="shared" si="200"/>
        <v>2.1748667955465872E-2</v>
      </c>
      <c r="AE399" s="139">
        <f t="shared" si="190"/>
        <v>4.7300455783710813E-5</v>
      </c>
      <c r="AF399">
        <f t="shared" si="201"/>
        <v>-4.554045930283801E-3</v>
      </c>
      <c r="AG399" s="165"/>
      <c r="AH399">
        <f t="shared" si="191"/>
        <v>-2.6302713885749673E-2</v>
      </c>
      <c r="AI399">
        <f t="shared" si="192"/>
        <v>0.91914880794896714</v>
      </c>
      <c r="AJ399">
        <f t="shared" si="193"/>
        <v>-0.57566646689433953</v>
      </c>
      <c r="AK399">
        <f t="shared" si="194"/>
        <v>-0.41366404312138355</v>
      </c>
      <c r="AL399">
        <f t="shared" si="195"/>
        <v>1.3777782785469999</v>
      </c>
      <c r="AM399">
        <f t="shared" si="196"/>
        <v>0.82347025868402246</v>
      </c>
      <c r="AN399" s="139">
        <f t="shared" si="206"/>
        <v>8.1065295937545159</v>
      </c>
      <c r="AO399" s="139">
        <f t="shared" si="206"/>
        <v>8.1065306131949804</v>
      </c>
      <c r="AP399" s="139">
        <f t="shared" si="206"/>
        <v>8.1065402925415864</v>
      </c>
      <c r="AQ399" s="139">
        <f t="shared" si="206"/>
        <v>8.1066321775719334</v>
      </c>
      <c r="AR399" s="139">
        <f t="shared" si="206"/>
        <v>8.1075028094506596</v>
      </c>
      <c r="AS399" s="139">
        <f t="shared" si="206"/>
        <v>8.1156115880307933</v>
      </c>
      <c r="AT399" s="139">
        <f t="shared" si="206"/>
        <v>8.1818486922863087</v>
      </c>
      <c r="AU399" s="139">
        <f t="shared" si="198"/>
        <v>8.5146505504323287</v>
      </c>
    </row>
    <row r="400" spans="1:64" ht="12.95" customHeight="1" x14ac:dyDescent="0.2">
      <c r="A400" s="125" t="s">
        <v>1495</v>
      </c>
      <c r="B400" s="71" t="s">
        <v>236</v>
      </c>
      <c r="C400" s="125">
        <v>50690.652999999998</v>
      </c>
      <c r="D400" s="125" t="s">
        <v>370</v>
      </c>
      <c r="E400">
        <f t="shared" si="180"/>
        <v>2338.0531163794649</v>
      </c>
      <c r="F400">
        <f t="shared" si="199"/>
        <v>2338</v>
      </c>
      <c r="G400">
        <f t="shared" si="181"/>
        <v>0.17558279999502702</v>
      </c>
      <c r="I400">
        <f t="shared" si="207"/>
        <v>0.17558279999502702</v>
      </c>
      <c r="O400">
        <f ca="1">+C$11+C$12*F400</f>
        <v>0.18840939944256813</v>
      </c>
      <c r="P400" s="14">
        <f t="shared" si="182"/>
        <v>0.18481238374547548</v>
      </c>
      <c r="Q400" s="13">
        <f t="shared" si="183"/>
        <v>35672.152999999998</v>
      </c>
      <c r="R400">
        <f t="shared" si="184"/>
        <v>8.518521620654238E-5</v>
      </c>
      <c r="S400" s="5">
        <f t="shared" si="208"/>
        <v>0.1</v>
      </c>
      <c r="T400">
        <f t="shared" si="185"/>
        <v>8.518521620654238E-6</v>
      </c>
      <c r="Z400">
        <f t="shared" si="186"/>
        <v>2338</v>
      </c>
      <c r="AA400" s="139">
        <f t="shared" si="187"/>
        <v>0.16116319727437844</v>
      </c>
      <c r="AB400" s="139">
        <f t="shared" si="188"/>
        <v>0.19923198646612406</v>
      </c>
      <c r="AC400" s="139">
        <f t="shared" si="189"/>
        <v>-9.2295837504484668E-3</v>
      </c>
      <c r="AD400" s="139">
        <f t="shared" si="200"/>
        <v>1.4419602720648572E-2</v>
      </c>
      <c r="AE400" s="139">
        <f t="shared" si="190"/>
        <v>2.0792494262133571E-5</v>
      </c>
      <c r="AF400">
        <f t="shared" si="201"/>
        <v>-9.2295837504484668E-3</v>
      </c>
      <c r="AG400" s="165"/>
      <c r="AH400">
        <f t="shared" si="191"/>
        <v>-2.3649186471097029E-2</v>
      </c>
      <c r="AI400">
        <f t="shared" si="192"/>
        <v>0.92481089414328044</v>
      </c>
      <c r="AJ400">
        <f t="shared" si="193"/>
        <v>-0.56443543807538143</v>
      </c>
      <c r="AK400">
        <f t="shared" si="194"/>
        <v>-0.41473058024224585</v>
      </c>
      <c r="AL400">
        <f t="shared" si="195"/>
        <v>1.391448087269799</v>
      </c>
      <c r="AM400">
        <f t="shared" si="196"/>
        <v>0.83500503529178194</v>
      </c>
      <c r="AN400" s="139">
        <f t="shared" si="206"/>
        <v>8.1199748787108934</v>
      </c>
      <c r="AO400" s="139">
        <f t="shared" si="206"/>
        <v>8.1199762083328721</v>
      </c>
      <c r="AP400" s="139">
        <f t="shared" si="206"/>
        <v>8.1199882085945294</v>
      </c>
      <c r="AQ400" s="139">
        <f t="shared" si="206"/>
        <v>8.1200964908747739</v>
      </c>
      <c r="AR400" s="139">
        <f t="shared" si="206"/>
        <v>8.1210716191240451</v>
      </c>
      <c r="AS400" s="139">
        <f t="shared" si="206"/>
        <v>8.1297014394515319</v>
      </c>
      <c r="AT400" s="139">
        <f t="shared" si="206"/>
        <v>8.1969666823386422</v>
      </c>
      <c r="AU400" s="139">
        <f t="shared" si="198"/>
        <v>8.5266429079876396</v>
      </c>
    </row>
    <row r="401" spans="1:64" ht="12.95" customHeight="1" x14ac:dyDescent="0.2">
      <c r="A401" s="19" t="s">
        <v>225</v>
      </c>
      <c r="B401" s="5"/>
      <c r="C401" s="8">
        <v>50700.557999999997</v>
      </c>
      <c r="D401" s="8">
        <v>6.0000000000000001E-3</v>
      </c>
      <c r="E401">
        <f t="shared" si="180"/>
        <v>2341.049524561834</v>
      </c>
      <c r="F401">
        <f t="shared" si="199"/>
        <v>2341</v>
      </c>
      <c r="G401">
        <f t="shared" si="181"/>
        <v>0.16370959999767365</v>
      </c>
      <c r="I401" s="19">
        <f t="shared" si="207"/>
        <v>0.16370959999767365</v>
      </c>
      <c r="P401" s="14">
        <f t="shared" si="182"/>
        <v>0.18485395922510744</v>
      </c>
      <c r="Q401" s="13">
        <f t="shared" si="183"/>
        <v>35682.057999999997</v>
      </c>
      <c r="R401">
        <f t="shared" si="184"/>
        <v>4.4708392713876472E-4</v>
      </c>
      <c r="S401" s="5">
        <f t="shared" si="208"/>
        <v>0.1</v>
      </c>
      <c r="T401">
        <f t="shared" si="185"/>
        <v>4.4708392713876473E-5</v>
      </c>
      <c r="Z401">
        <f t="shared" si="186"/>
        <v>2341</v>
      </c>
      <c r="AA401" s="139">
        <f t="shared" si="187"/>
        <v>0.16155241706989343</v>
      </c>
      <c r="AB401" s="139">
        <f t="shared" si="188"/>
        <v>0.18701114215288767</v>
      </c>
      <c r="AC401" s="139">
        <f t="shared" si="189"/>
        <v>-2.1144359227433795E-2</v>
      </c>
      <c r="AD401" s="139">
        <f t="shared" si="200"/>
        <v>2.1571829277802212E-3</v>
      </c>
      <c r="AE401" s="139">
        <f t="shared" si="190"/>
        <v>4.6534381839064476E-7</v>
      </c>
      <c r="AF401">
        <f t="shared" si="201"/>
        <v>-2.1144359227433795E-2</v>
      </c>
      <c r="AG401" s="165"/>
      <c r="AH401">
        <f t="shared" si="191"/>
        <v>-2.3301542155214003E-2</v>
      </c>
      <c r="AI401">
        <f t="shared" si="192"/>
        <v>0.92555564398523371</v>
      </c>
      <c r="AJ401">
        <f t="shared" si="193"/>
        <v>-0.56295242398082657</v>
      </c>
      <c r="AK401">
        <f t="shared" si="194"/>
        <v>-0.41486491016371774</v>
      </c>
      <c r="AL401">
        <f t="shared" si="195"/>
        <v>1.3932435397535656</v>
      </c>
      <c r="AM401">
        <f t="shared" si="196"/>
        <v>0.83652982966613421</v>
      </c>
      <c r="AN401" s="139">
        <f t="shared" si="206"/>
        <v>8.1217347189541442</v>
      </c>
      <c r="AO401" s="139">
        <f t="shared" si="206"/>
        <v>8.1217360941661063</v>
      </c>
      <c r="AP401" s="139">
        <f t="shared" si="206"/>
        <v>8.1217484262467412</v>
      </c>
      <c r="AQ401" s="139">
        <f t="shared" si="206"/>
        <v>8.1218589882276451</v>
      </c>
      <c r="AR401" s="139">
        <f t="shared" si="206"/>
        <v>8.1228482379301283</v>
      </c>
      <c r="AS401" s="139">
        <f t="shared" si="206"/>
        <v>8.1315464445170491</v>
      </c>
      <c r="AT401" s="139">
        <f t="shared" si="206"/>
        <v>8.1989420991973354</v>
      </c>
      <c r="AU401" s="139">
        <f t="shared" si="198"/>
        <v>8.5282071285383321</v>
      </c>
    </row>
    <row r="402" spans="1:64" ht="12.95" customHeight="1" x14ac:dyDescent="0.2">
      <c r="A402" s="125" t="s">
        <v>1495</v>
      </c>
      <c r="B402" s="71" t="s">
        <v>236</v>
      </c>
      <c r="C402" s="125">
        <v>50776.601999999999</v>
      </c>
      <c r="D402" s="125" t="s">
        <v>370</v>
      </c>
      <c r="E402">
        <f t="shared" si="180"/>
        <v>2364.0539530141414</v>
      </c>
      <c r="F402">
        <f t="shared" si="199"/>
        <v>2364</v>
      </c>
      <c r="G402">
        <f t="shared" si="181"/>
        <v>0.17834839999704855</v>
      </c>
      <c r="I402">
        <f t="shared" si="207"/>
        <v>0.17834839999704855</v>
      </c>
      <c r="O402">
        <f ca="1">+C$11+C$12*F402</f>
        <v>0.19175068286328145</v>
      </c>
      <c r="P402" s="14">
        <f t="shared" si="182"/>
        <v>0.18517711209349072</v>
      </c>
      <c r="Q402" s="13">
        <f t="shared" si="183"/>
        <v>35758.101999999999</v>
      </c>
      <c r="R402">
        <f t="shared" si="184"/>
        <v>4.6631308896095674E-5</v>
      </c>
      <c r="S402" s="5">
        <f t="shared" si="208"/>
        <v>0.1</v>
      </c>
      <c r="T402">
        <f t="shared" si="185"/>
        <v>4.6631308896095681E-6</v>
      </c>
      <c r="Z402">
        <f t="shared" si="186"/>
        <v>2364</v>
      </c>
      <c r="AA402" s="139">
        <f t="shared" si="187"/>
        <v>0.16455252383387942</v>
      </c>
      <c r="AB402" s="139">
        <f t="shared" si="188"/>
        <v>0.19897298825665985</v>
      </c>
      <c r="AC402" s="139">
        <f t="shared" si="189"/>
        <v>-6.8287120964421744E-3</v>
      </c>
      <c r="AD402" s="139">
        <f t="shared" si="200"/>
        <v>1.379587616316913E-2</v>
      </c>
      <c r="AE402" s="139">
        <f t="shared" si="190"/>
        <v>1.903261991094982E-5</v>
      </c>
      <c r="AF402">
        <f t="shared" si="201"/>
        <v>-6.8287120964421744E-3</v>
      </c>
      <c r="AG402" s="165"/>
      <c r="AH402">
        <f t="shared" si="191"/>
        <v>-2.0624588259611311E-2</v>
      </c>
      <c r="AI402">
        <f t="shared" si="192"/>
        <v>0.93131342627183145</v>
      </c>
      <c r="AJ402">
        <f t="shared" si="193"/>
        <v>-0.55144199669870919</v>
      </c>
      <c r="AK402">
        <f t="shared" si="194"/>
        <v>-0.41585695908219183</v>
      </c>
      <c r="AL402">
        <f t="shared" si="195"/>
        <v>1.4071054357790143</v>
      </c>
      <c r="AM402">
        <f t="shared" si="196"/>
        <v>0.84837982680140467</v>
      </c>
      <c r="AN402" s="139">
        <f t="shared" si="206"/>
        <v>8.135274147809012</v>
      </c>
      <c r="AO402" s="139">
        <f t="shared" si="206"/>
        <v>8.1352759166581947</v>
      </c>
      <c r="AP402" s="139">
        <f t="shared" si="206"/>
        <v>8.1352910338995148</v>
      </c>
      <c r="AQ402" s="139">
        <f t="shared" si="206"/>
        <v>8.1354201992058268</v>
      </c>
      <c r="AR402" s="139">
        <f t="shared" si="206"/>
        <v>8.1365214745363925</v>
      </c>
      <c r="AS402" s="139">
        <f t="shared" si="206"/>
        <v>8.1457467895825477</v>
      </c>
      <c r="AT402" s="139">
        <f t="shared" si="206"/>
        <v>8.2141136523315215</v>
      </c>
      <c r="AU402" s="139">
        <f t="shared" si="198"/>
        <v>8.540199486093643</v>
      </c>
    </row>
    <row r="403" spans="1:64" ht="12.95" customHeight="1" x14ac:dyDescent="0.2">
      <c r="A403" s="125" t="s">
        <v>1495</v>
      </c>
      <c r="B403" s="71" t="s">
        <v>236</v>
      </c>
      <c r="C403" s="125">
        <v>50809.663999999997</v>
      </c>
      <c r="D403" s="125" t="s">
        <v>370</v>
      </c>
      <c r="E403">
        <f t="shared" si="180"/>
        <v>2374.0556942887997</v>
      </c>
      <c r="F403">
        <f t="shared" si="199"/>
        <v>2374</v>
      </c>
      <c r="G403">
        <f t="shared" si="181"/>
        <v>0.18410439999570372</v>
      </c>
      <c r="I403">
        <f t="shared" si="207"/>
        <v>0.18410439999570372</v>
      </c>
      <c r="O403">
        <f ca="1">+C$11+C$12*F403</f>
        <v>0.19303579187124814</v>
      </c>
      <c r="P403" s="14">
        <f t="shared" si="182"/>
        <v>0.18532004558659654</v>
      </c>
      <c r="Q403" s="13">
        <f t="shared" si="183"/>
        <v>35791.163999999997</v>
      </c>
      <c r="R403">
        <f t="shared" si="184"/>
        <v>1.4777942026571586E-6</v>
      </c>
      <c r="S403" s="5">
        <f t="shared" si="208"/>
        <v>0.1</v>
      </c>
      <c r="T403">
        <f t="shared" si="185"/>
        <v>1.4777942026571588E-7</v>
      </c>
      <c r="Z403">
        <f t="shared" si="186"/>
        <v>2374</v>
      </c>
      <c r="AA403" s="139">
        <f t="shared" si="187"/>
        <v>0.16586576848034171</v>
      </c>
      <c r="AB403" s="139">
        <f t="shared" si="188"/>
        <v>0.20355867710195855</v>
      </c>
      <c r="AC403" s="139">
        <f t="shared" si="189"/>
        <v>-1.2156455908928221E-3</v>
      </c>
      <c r="AD403" s="139">
        <f t="shared" si="200"/>
        <v>1.8238631515362008E-2</v>
      </c>
      <c r="AE403" s="139">
        <f t="shared" si="190"/>
        <v>3.3264767955315623E-5</v>
      </c>
      <c r="AF403">
        <f t="shared" si="201"/>
        <v>-1.2156455908928221E-3</v>
      </c>
      <c r="AG403" s="165"/>
      <c r="AH403">
        <f t="shared" si="191"/>
        <v>-1.9454277106254837E-2</v>
      </c>
      <c r="AI403">
        <f t="shared" si="192"/>
        <v>0.9338434636951215</v>
      </c>
      <c r="AJ403">
        <f t="shared" si="193"/>
        <v>-0.54635906829803438</v>
      </c>
      <c r="AK403">
        <f t="shared" si="194"/>
        <v>-0.41626694383741808</v>
      </c>
      <c r="AL403">
        <f t="shared" si="195"/>
        <v>1.4131863321893814</v>
      </c>
      <c r="AM403">
        <f t="shared" si="196"/>
        <v>0.85362217107102856</v>
      </c>
      <c r="AN403" s="139">
        <f t="shared" si="206"/>
        <v>8.141187172074158</v>
      </c>
      <c r="AO403" s="139">
        <f t="shared" si="206"/>
        <v>8.141189138481467</v>
      </c>
      <c r="AP403" s="139">
        <f t="shared" si="206"/>
        <v>8.141205607368212</v>
      </c>
      <c r="AQ403" s="139">
        <f t="shared" si="206"/>
        <v>8.1413435001539778</v>
      </c>
      <c r="AR403" s="139">
        <f t="shared" si="206"/>
        <v>8.1424955518765323</v>
      </c>
      <c r="AS403" s="139">
        <f t="shared" si="206"/>
        <v>8.1519514168577629</v>
      </c>
      <c r="AT403" s="139">
        <f t="shared" si="206"/>
        <v>8.220724634190594</v>
      </c>
      <c r="AU403" s="139">
        <f t="shared" si="198"/>
        <v>8.5454135545959513</v>
      </c>
    </row>
    <row r="404" spans="1:64" ht="12.95" customHeight="1" x14ac:dyDescent="0.2">
      <c r="A404" s="22" t="s">
        <v>70</v>
      </c>
      <c r="B404" s="20" t="s">
        <v>236</v>
      </c>
      <c r="C404" s="39">
        <v>50872.460099999997</v>
      </c>
      <c r="D404" s="39">
        <v>2.9999999999999997E-4</v>
      </c>
      <c r="E404">
        <f t="shared" si="180"/>
        <v>2393.0524381414889</v>
      </c>
      <c r="F404">
        <f t="shared" si="199"/>
        <v>2393</v>
      </c>
      <c r="G404">
        <f t="shared" si="181"/>
        <v>0.1733408000000054</v>
      </c>
      <c r="K404">
        <f>G404</f>
        <v>0.1733408000000054</v>
      </c>
      <c r="P404" s="14">
        <f t="shared" si="182"/>
        <v>0.18559568033724441</v>
      </c>
      <c r="Q404" s="13">
        <f t="shared" si="183"/>
        <v>35853.960099999997</v>
      </c>
      <c r="R404">
        <f t="shared" si="184"/>
        <v>1.5018209208004732E-4</v>
      </c>
      <c r="S404" s="5">
        <f>S$18</f>
        <v>1</v>
      </c>
      <c r="T404">
        <f t="shared" si="185"/>
        <v>1.5018209208004732E-4</v>
      </c>
      <c r="Z404">
        <f t="shared" si="186"/>
        <v>2393</v>
      </c>
      <c r="AA404" s="139">
        <f t="shared" si="187"/>
        <v>0.16837564037393857</v>
      </c>
      <c r="AB404" s="139">
        <f t="shared" si="188"/>
        <v>0.19056083996331125</v>
      </c>
      <c r="AC404" s="139">
        <f t="shared" si="189"/>
        <v>-1.225488033723901E-2</v>
      </c>
      <c r="AD404" s="139">
        <f t="shared" si="200"/>
        <v>4.965159626066834E-3</v>
      </c>
      <c r="AE404" s="139">
        <f t="shared" si="190"/>
        <v>2.4652810112324144E-5</v>
      </c>
      <c r="AF404">
        <f t="shared" si="201"/>
        <v>-1.225488033723901E-2</v>
      </c>
      <c r="AG404" s="165"/>
      <c r="AH404">
        <f t="shared" si="191"/>
        <v>-1.7220039963305855E-2</v>
      </c>
      <c r="AI404">
        <f t="shared" si="192"/>
        <v>0.93869538500326111</v>
      </c>
      <c r="AJ404">
        <f t="shared" si="193"/>
        <v>-0.53656872609453454</v>
      </c>
      <c r="AK404">
        <f t="shared" si="194"/>
        <v>-0.41700911261950202</v>
      </c>
      <c r="AL404">
        <f t="shared" si="195"/>
        <v>1.4248316121386519</v>
      </c>
      <c r="AM404">
        <f t="shared" si="196"/>
        <v>0.86373799217282066</v>
      </c>
      <c r="AN404" s="139">
        <f t="shared" si="206"/>
        <v>8.1524663504412818</v>
      </c>
      <c r="AO404" s="139">
        <f t="shared" si="206"/>
        <v>8.1524687415984189</v>
      </c>
      <c r="AP404" s="139">
        <f t="shared" si="206"/>
        <v>8.1524880323222622</v>
      </c>
      <c r="AQ404" s="139">
        <f t="shared" si="206"/>
        <v>8.1526436165379739</v>
      </c>
      <c r="AR404" s="139">
        <f t="shared" si="206"/>
        <v>8.1538955774546018</v>
      </c>
      <c r="AS404" s="139">
        <f t="shared" si="206"/>
        <v>8.1637913384617562</v>
      </c>
      <c r="AT404" s="139">
        <f t="shared" si="206"/>
        <v>8.2333097869084551</v>
      </c>
      <c r="AU404" s="139">
        <f t="shared" si="198"/>
        <v>8.5553202847503371</v>
      </c>
    </row>
    <row r="405" spans="1:64" ht="12.95" customHeight="1" x14ac:dyDescent="0.2">
      <c r="A405" s="125" t="s">
        <v>70</v>
      </c>
      <c r="B405" s="71" t="s">
        <v>236</v>
      </c>
      <c r="C405" s="125">
        <v>50872.467199999999</v>
      </c>
      <c r="D405" s="125" t="s">
        <v>370</v>
      </c>
      <c r="E405">
        <f t="shared" ref="E405:E459" si="209">(C405-C$7)/C$8</f>
        <v>2393.0545859959161</v>
      </c>
      <c r="F405">
        <f t="shared" si="199"/>
        <v>2393</v>
      </c>
      <c r="G405">
        <f t="shared" ref="G405:G425" si="210">C405-(C$7+C$8*F405)</f>
        <v>0.18044080000254326</v>
      </c>
      <c r="K405">
        <f>G405</f>
        <v>0.18044080000254326</v>
      </c>
      <c r="O405">
        <f ca="1">+C$11+C$12*F405</f>
        <v>0.19547749898638478</v>
      </c>
      <c r="P405" s="14">
        <f t="shared" ref="P405:P459" si="211">+D$11+D$12*F405+D$13*F405^2</f>
        <v>0.18559568033724441</v>
      </c>
      <c r="Q405" s="13">
        <f t="shared" ref="Q405:Q459" si="212">+C405-15018.5</f>
        <v>35853.967199999999</v>
      </c>
      <c r="R405">
        <f t="shared" ref="R405:R451" si="213">+(P405-G405)^2</f>
        <v>2.6572791265088705E-5</v>
      </c>
      <c r="S405" s="5">
        <f>S$18</f>
        <v>1</v>
      </c>
      <c r="T405">
        <f t="shared" ref="T405:T459" si="214">S405*R405</f>
        <v>2.6572791265088705E-5</v>
      </c>
      <c r="Z405">
        <f t="shared" ref="Z405:Z459" si="215">F405</f>
        <v>2393</v>
      </c>
      <c r="AA405" s="139">
        <f t="shared" ref="AA405:AA459" si="216">AB$3+AB$4*Z405+AB$5*Z405^2+AH405</f>
        <v>0.16837564037393857</v>
      </c>
      <c r="AB405" s="139">
        <f t="shared" ref="AB405:AB459" si="217">IF(S405&lt;&gt;0,G405-AH405, -9999)</f>
        <v>0.1976608399658491</v>
      </c>
      <c r="AC405" s="139">
        <f t="shared" ref="AC405:AC459" si="218">+G405-P405</f>
        <v>-5.1548803347011563E-3</v>
      </c>
      <c r="AD405" s="139">
        <f t="shared" si="200"/>
        <v>1.2065159628604688E-2</v>
      </c>
      <c r="AE405" s="139">
        <f t="shared" ref="AE405:AE459" si="219">+(G405-AA405)^2*S405</f>
        <v>1.4556807686371242E-4</v>
      </c>
      <c r="AF405">
        <f t="shared" si="201"/>
        <v>-5.1548803347011563E-3</v>
      </c>
      <c r="AG405" s="165"/>
      <c r="AH405">
        <f t="shared" ref="AH405:AH459" si="220">$AB$6*($AB$11/AI405*AJ405+$AB$12)</f>
        <v>-1.7220039963305855E-2</v>
      </c>
      <c r="AI405">
        <f t="shared" ref="AI405:AI459" si="221">1+$AB$7*COS(AL405)</f>
        <v>0.93869538500326111</v>
      </c>
      <c r="AJ405">
        <f t="shared" ref="AJ405:AJ459" si="222">SIN(AL405+RADIANS($AB$9))</f>
        <v>-0.53656872609453454</v>
      </c>
      <c r="AK405">
        <f t="shared" ref="AK405:AK459" si="223">$AB$7*SIN(AL405)</f>
        <v>-0.41700911261950202</v>
      </c>
      <c r="AL405">
        <f t="shared" ref="AL405:AL459" si="224">2*ATAN(AM405)</f>
        <v>1.4248316121386519</v>
      </c>
      <c r="AM405">
        <f t="shared" ref="AM405:AM459" si="225">SQRT((1+$AB$7)/(1-$AB$7))*TAN(AN405/2)</f>
        <v>0.86373799217282066</v>
      </c>
      <c r="AN405" s="139">
        <f t="shared" ref="AN405:AT420" si="226">$AU405+$AB$7*SIN(AO405)</f>
        <v>8.1524663504412818</v>
      </c>
      <c r="AO405" s="139">
        <f t="shared" si="226"/>
        <v>8.1524687415984189</v>
      </c>
      <c r="AP405" s="139">
        <f t="shared" si="226"/>
        <v>8.1524880323222622</v>
      </c>
      <c r="AQ405" s="139">
        <f t="shared" si="226"/>
        <v>8.1526436165379739</v>
      </c>
      <c r="AR405" s="139">
        <f t="shared" si="226"/>
        <v>8.1538955774546018</v>
      </c>
      <c r="AS405" s="139">
        <f t="shared" si="226"/>
        <v>8.1637913384617562</v>
      </c>
      <c r="AT405" s="139">
        <f t="shared" si="226"/>
        <v>8.2333097869084551</v>
      </c>
      <c r="AU405" s="139">
        <f t="shared" ref="AU405:AU459" si="227">RADIANS($AB$9)+$AB$18*(F405-AB$15)</f>
        <v>8.5553202847503371</v>
      </c>
    </row>
    <row r="406" spans="1:64" ht="12.95" customHeight="1" x14ac:dyDescent="0.2">
      <c r="A406" s="19" t="s">
        <v>226</v>
      </c>
      <c r="B406" s="5"/>
      <c r="C406" s="8">
        <v>50882.387999999999</v>
      </c>
      <c r="D406" s="8">
        <v>4.0000000000000001E-3</v>
      </c>
      <c r="E406">
        <f t="shared" si="209"/>
        <v>2396.0557739106716</v>
      </c>
      <c r="F406">
        <f t="shared" ref="F406:F459" si="228">+ROUND(2*E406,0)/2</f>
        <v>2396</v>
      </c>
      <c r="G406">
        <f t="shared" si="210"/>
        <v>0.18436759999895003</v>
      </c>
      <c r="I406" s="19">
        <f>G406</f>
        <v>0.18436759999895003</v>
      </c>
      <c r="P406" s="14">
        <f t="shared" si="211"/>
        <v>0.18563968806285902</v>
      </c>
      <c r="Q406" s="13">
        <f t="shared" si="212"/>
        <v>35863.887999999999</v>
      </c>
      <c r="R406">
        <f t="shared" si="213"/>
        <v>1.6182080423397322E-6</v>
      </c>
      <c r="S406" s="5">
        <f>S$16</f>
        <v>0.1</v>
      </c>
      <c r="T406">
        <f t="shared" si="214"/>
        <v>1.6182080423397322E-7</v>
      </c>
      <c r="Z406">
        <f t="shared" si="215"/>
        <v>2396</v>
      </c>
      <c r="AA406" s="139">
        <f t="shared" si="216"/>
        <v>0.16877369213012622</v>
      </c>
      <c r="AB406" s="139">
        <f t="shared" si="217"/>
        <v>0.20123359593168283</v>
      </c>
      <c r="AC406" s="139">
        <f t="shared" si="218"/>
        <v>-1.2720880639089938E-3</v>
      </c>
      <c r="AD406" s="139">
        <f t="shared" ref="AD406:AD459" si="229">IF(S406&lt;&gt;0,G406-AA406, -9999)</f>
        <v>1.5593907868823809E-2</v>
      </c>
      <c r="AE406" s="139">
        <f t="shared" si="219"/>
        <v>2.4316996262136511E-5</v>
      </c>
      <c r="AF406">
        <f t="shared" ref="AF406:AF459" si="230">IF(S406&lt;&gt;0,G406-P406, -9999)</f>
        <v>-1.2720880639089938E-3</v>
      </c>
      <c r="AG406" s="165"/>
      <c r="AH406">
        <f t="shared" si="220"/>
        <v>-1.6865995932732806E-2</v>
      </c>
      <c r="AI406">
        <f t="shared" si="221"/>
        <v>0.9394668749836842</v>
      </c>
      <c r="AJ406">
        <f t="shared" si="222"/>
        <v>-0.53500683878601896</v>
      </c>
      <c r="AK406">
        <f t="shared" si="223"/>
        <v>-0.41712180068100252</v>
      </c>
      <c r="AL406">
        <f t="shared" si="224"/>
        <v>1.4266814171228157</v>
      </c>
      <c r="AM406">
        <f t="shared" si="225"/>
        <v>0.86535420359917192</v>
      </c>
      <c r="AN406" s="139">
        <f t="shared" si="226"/>
        <v>8.1542526320632227</v>
      </c>
      <c r="AO406" s="139">
        <f t="shared" si="226"/>
        <v>8.1542550966146035</v>
      </c>
      <c r="AP406" s="139">
        <f t="shared" si="226"/>
        <v>8.1542748646971948</v>
      </c>
      <c r="AQ406" s="139">
        <f t="shared" si="226"/>
        <v>8.1544333781817215</v>
      </c>
      <c r="AR406" s="139">
        <f t="shared" si="226"/>
        <v>8.1557015234471475</v>
      </c>
      <c r="AS406" s="139">
        <f t="shared" si="226"/>
        <v>8.1656669306440435</v>
      </c>
      <c r="AT406" s="139">
        <f t="shared" si="226"/>
        <v>8.2352998119822676</v>
      </c>
      <c r="AU406" s="139">
        <f t="shared" si="227"/>
        <v>8.5568845053010314</v>
      </c>
    </row>
    <row r="407" spans="1:64" ht="12.95" customHeight="1" x14ac:dyDescent="0.2">
      <c r="A407" s="125" t="s">
        <v>1495</v>
      </c>
      <c r="B407" s="71" t="s">
        <v>236</v>
      </c>
      <c r="C407" s="125">
        <v>50928.67</v>
      </c>
      <c r="D407" s="125" t="s">
        <v>370</v>
      </c>
      <c r="E407">
        <f t="shared" si="209"/>
        <v>2410.0567596245955</v>
      </c>
      <c r="F407">
        <f t="shared" si="228"/>
        <v>2410</v>
      </c>
      <c r="G407">
        <f t="shared" si="210"/>
        <v>0.18762599999899976</v>
      </c>
      <c r="I407">
        <f>G407</f>
        <v>0.18762599999899976</v>
      </c>
      <c r="O407">
        <f ca="1">+C$11+C$12*F407</f>
        <v>0.19766218429992816</v>
      </c>
      <c r="P407" s="14">
        <f t="shared" si="211"/>
        <v>0.18584681161434502</v>
      </c>
      <c r="Q407" s="13">
        <f t="shared" si="212"/>
        <v>35910.17</v>
      </c>
      <c r="R407">
        <f t="shared" si="213"/>
        <v>3.1655113080903415E-6</v>
      </c>
      <c r="S407" s="5">
        <f>S$16</f>
        <v>0.1</v>
      </c>
      <c r="T407">
        <f t="shared" si="214"/>
        <v>3.1655113080903418E-7</v>
      </c>
      <c r="Z407">
        <f t="shared" si="215"/>
        <v>2410</v>
      </c>
      <c r="AA407" s="139">
        <f t="shared" si="216"/>
        <v>0.17063757691294287</v>
      </c>
      <c r="AB407" s="139">
        <f t="shared" si="217"/>
        <v>0.20283523470040191</v>
      </c>
      <c r="AC407" s="139">
        <f t="shared" si="218"/>
        <v>1.7791883846547396E-3</v>
      </c>
      <c r="AD407" s="139">
        <f t="shared" si="229"/>
        <v>1.6988423086056886E-2</v>
      </c>
      <c r="AE407" s="139">
        <f t="shared" si="219"/>
        <v>2.8860651895087057E-5</v>
      </c>
      <c r="AF407">
        <f t="shared" si="230"/>
        <v>1.7791883846547396E-3</v>
      </c>
      <c r="AG407" s="165"/>
      <c r="AH407">
        <f t="shared" si="220"/>
        <v>-1.520923470140214E-2</v>
      </c>
      <c r="AI407">
        <f t="shared" si="221"/>
        <v>0.94308672256190551</v>
      </c>
      <c r="AJ407">
        <f t="shared" si="222"/>
        <v>-0.52765960955404567</v>
      </c>
      <c r="AK407">
        <f t="shared" si="223"/>
        <v>-0.41763109879277116</v>
      </c>
      <c r="AL407">
        <f t="shared" si="224"/>
        <v>1.4353542229095329</v>
      </c>
      <c r="AM407">
        <f t="shared" si="225"/>
        <v>0.87296648229562657</v>
      </c>
      <c r="AN407" s="139">
        <f t="shared" si="226"/>
        <v>8.1626080857898309</v>
      </c>
      <c r="AO407" s="139">
        <f t="shared" si="226"/>
        <v>8.1626109174190979</v>
      </c>
      <c r="AP407" s="139">
        <f t="shared" si="226"/>
        <v>8.1626330337079676</v>
      </c>
      <c r="AQ407" s="139">
        <f t="shared" si="226"/>
        <v>8.1628057190451511</v>
      </c>
      <c r="AR407" s="139">
        <f t="shared" si="226"/>
        <v>8.1641508564503251</v>
      </c>
      <c r="AS407" s="139">
        <f t="shared" si="226"/>
        <v>8.1744418261942062</v>
      </c>
      <c r="AT407" s="139">
        <f t="shared" si="226"/>
        <v>8.2445969826603154</v>
      </c>
      <c r="AU407" s="139">
        <f t="shared" si="227"/>
        <v>8.564184201204263</v>
      </c>
    </row>
    <row r="408" spans="1:64" ht="12.95" customHeight="1" x14ac:dyDescent="0.2">
      <c r="A408" s="19" t="s">
        <v>228</v>
      </c>
      <c r="B408" s="5"/>
      <c r="C408" s="8">
        <v>51034.455000000002</v>
      </c>
      <c r="D408" s="8">
        <v>8.0000000000000002E-3</v>
      </c>
      <c r="E408">
        <f t="shared" si="209"/>
        <v>2442.0582780064187</v>
      </c>
      <c r="F408">
        <f t="shared" si="228"/>
        <v>2442</v>
      </c>
      <c r="G408">
        <f t="shared" si="210"/>
        <v>0.19264520000433549</v>
      </c>
      <c r="I408" s="19">
        <f>G408</f>
        <v>0.19264520000433549</v>
      </c>
      <c r="P408" s="14">
        <f t="shared" si="211"/>
        <v>0.18633108616605557</v>
      </c>
      <c r="Q408" s="13">
        <f t="shared" si="212"/>
        <v>36015.955000000002</v>
      </c>
      <c r="R408">
        <f t="shared" si="213"/>
        <v>3.9868033562758081E-5</v>
      </c>
      <c r="S408" s="5">
        <f>S$16</f>
        <v>0.1</v>
      </c>
      <c r="T408">
        <f t="shared" si="214"/>
        <v>3.9868033562758079E-6</v>
      </c>
      <c r="Z408">
        <f t="shared" si="215"/>
        <v>2442</v>
      </c>
      <c r="AA408" s="139">
        <f t="shared" si="216"/>
        <v>0.1749367055475772</v>
      </c>
      <c r="AB408" s="139">
        <f t="shared" si="217"/>
        <v>0.20403958062281385</v>
      </c>
      <c r="AC408" s="139">
        <f t="shared" si="218"/>
        <v>6.3141138382799278E-3</v>
      </c>
      <c r="AD408" s="139">
        <f t="shared" si="229"/>
        <v>1.7708494456758289E-2</v>
      </c>
      <c r="AE408" s="139">
        <f t="shared" si="219"/>
        <v>3.1359077592503903E-5</v>
      </c>
      <c r="AF408">
        <f t="shared" si="230"/>
        <v>6.3141138382799278E-3</v>
      </c>
      <c r="AG408" s="165"/>
      <c r="AH408">
        <f t="shared" si="220"/>
        <v>-1.1394380618478374E-2</v>
      </c>
      <c r="AI408">
        <f t="shared" si="221"/>
        <v>0.95148243992565429</v>
      </c>
      <c r="AJ408">
        <f t="shared" si="222"/>
        <v>-0.51049982287966189</v>
      </c>
      <c r="AK408">
        <f t="shared" si="223"/>
        <v>-0.41868950571041919</v>
      </c>
      <c r="AL408">
        <f t="shared" si="224"/>
        <v>1.4554312969365855</v>
      </c>
      <c r="AM408">
        <f t="shared" si="225"/>
        <v>0.89081207789357286</v>
      </c>
      <c r="AN408" s="139">
        <f t="shared" si="226"/>
        <v>8.1818279658345254</v>
      </c>
      <c r="AO408" s="139">
        <f t="shared" si="226"/>
        <v>8.1818318041669222</v>
      </c>
      <c r="AP408" s="139">
        <f t="shared" si="226"/>
        <v>8.181860083470907</v>
      </c>
      <c r="AQ408" s="139">
        <f t="shared" si="226"/>
        <v>8.1820683616929646</v>
      </c>
      <c r="AR408" s="139">
        <f t="shared" si="226"/>
        <v>8.1835984316484236</v>
      </c>
      <c r="AS408" s="139">
        <f t="shared" si="226"/>
        <v>8.1946357836634736</v>
      </c>
      <c r="AT408" s="139">
        <f t="shared" si="226"/>
        <v>8.2659114324317038</v>
      </c>
      <c r="AU408" s="139">
        <f t="shared" si="227"/>
        <v>8.5808692204116515</v>
      </c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  <c r="BI408" s="139"/>
      <c r="BJ408" s="139"/>
      <c r="BK408" s="139"/>
      <c r="BL408" s="139"/>
    </row>
    <row r="409" spans="1:64" ht="12.95" customHeight="1" x14ac:dyDescent="0.2">
      <c r="A409" s="19" t="s">
        <v>162</v>
      </c>
      <c r="B409" s="5" t="s">
        <v>236</v>
      </c>
      <c r="C409" s="8">
        <v>51133.619400000003</v>
      </c>
      <c r="D409" s="8">
        <v>2.0000000000000001E-4</v>
      </c>
      <c r="E409">
        <f t="shared" si="209"/>
        <v>2472.0569675127044</v>
      </c>
      <c r="F409">
        <f t="shared" si="228"/>
        <v>2472</v>
      </c>
      <c r="G409">
        <f t="shared" si="210"/>
        <v>0.18831320000026608</v>
      </c>
      <c r="K409">
        <f>G409</f>
        <v>0.18831320000026608</v>
      </c>
      <c r="P409" s="14">
        <f t="shared" si="211"/>
        <v>0.18679880258109555</v>
      </c>
      <c r="Q409" s="13">
        <f t="shared" si="212"/>
        <v>36115.119400000003</v>
      </c>
      <c r="R409">
        <f t="shared" si="213"/>
        <v>2.293399543190369E-6</v>
      </c>
      <c r="S409" s="5">
        <f>S$18</f>
        <v>1</v>
      </c>
      <c r="T409">
        <f t="shared" si="214"/>
        <v>2.293399543190369E-6</v>
      </c>
      <c r="Z409">
        <f t="shared" si="215"/>
        <v>2472</v>
      </c>
      <c r="AA409" s="139">
        <f t="shared" si="216"/>
        <v>0.179015761226099</v>
      </c>
      <c r="AB409" s="139">
        <f t="shared" si="217"/>
        <v>0.19609624135526263</v>
      </c>
      <c r="AC409" s="139">
        <f t="shared" si="218"/>
        <v>1.5143974191705323E-3</v>
      </c>
      <c r="AD409" s="139">
        <f t="shared" si="229"/>
        <v>9.2974387741670828E-3</v>
      </c>
      <c r="AE409" s="139">
        <f t="shared" si="219"/>
        <v>8.6442367759385509E-5</v>
      </c>
      <c r="AF409">
        <f t="shared" si="230"/>
        <v>1.5143974191705323E-3</v>
      </c>
      <c r="AG409" s="165"/>
      <c r="AH409">
        <f t="shared" si="220"/>
        <v>-7.7830413549965487E-3</v>
      </c>
      <c r="AI409">
        <f t="shared" si="221"/>
        <v>0.95950878679977836</v>
      </c>
      <c r="AJ409">
        <f t="shared" si="222"/>
        <v>-0.49394048878690078</v>
      </c>
      <c r="AK409">
        <f t="shared" si="223"/>
        <v>-0.41954179467745178</v>
      </c>
      <c r="AL409">
        <f t="shared" si="224"/>
        <v>1.4745813849369358</v>
      </c>
      <c r="AM409">
        <f t="shared" si="225"/>
        <v>0.90813363598535513</v>
      </c>
      <c r="AN409" s="139">
        <f t="shared" si="226"/>
        <v>8.2000028777462681</v>
      </c>
      <c r="AO409" s="139">
        <f t="shared" si="226"/>
        <v>8.2000079046597314</v>
      </c>
      <c r="AP409" s="139">
        <f t="shared" si="226"/>
        <v>8.2000430675140983</v>
      </c>
      <c r="AQ409" s="139">
        <f t="shared" si="226"/>
        <v>8.200288933029551</v>
      </c>
      <c r="AR409" s="139">
        <f t="shared" si="226"/>
        <v>8.2020034147218457</v>
      </c>
      <c r="AS409" s="139">
        <f t="shared" si="226"/>
        <v>8.2137410602143763</v>
      </c>
      <c r="AT409" s="139">
        <f t="shared" si="226"/>
        <v>8.2859733841790622</v>
      </c>
      <c r="AU409" s="139">
        <f t="shared" si="227"/>
        <v>8.5965114259185782</v>
      </c>
      <c r="AV409" s="139"/>
    </row>
    <row r="410" spans="1:64" ht="12.95" customHeight="1" x14ac:dyDescent="0.2">
      <c r="A410" s="19" t="s">
        <v>230</v>
      </c>
      <c r="B410" s="82"/>
      <c r="C410" s="38">
        <v>51140.243999999999</v>
      </c>
      <c r="D410" s="38">
        <v>6.0000000000000001E-3</v>
      </c>
      <c r="E410">
        <f t="shared" si="209"/>
        <v>2474.061006447072</v>
      </c>
      <c r="F410">
        <f t="shared" si="228"/>
        <v>2474</v>
      </c>
      <c r="G410">
        <f t="shared" si="210"/>
        <v>0.20166439999593422</v>
      </c>
      <c r="I410" s="19">
        <f>G410</f>
        <v>0.20166439999593422</v>
      </c>
      <c r="P410" s="14">
        <f t="shared" si="211"/>
        <v>0.18683045538374335</v>
      </c>
      <c r="Q410" s="13">
        <f t="shared" si="212"/>
        <v>36121.743999999999</v>
      </c>
      <c r="R410">
        <f t="shared" si="213"/>
        <v>2.200459127575465E-4</v>
      </c>
      <c r="S410" s="5">
        <f>S$16</f>
        <v>0.1</v>
      </c>
      <c r="T410">
        <f t="shared" si="214"/>
        <v>2.200459127575465E-5</v>
      </c>
      <c r="Z410">
        <f t="shared" si="215"/>
        <v>2474</v>
      </c>
      <c r="AA410" s="139">
        <f t="shared" si="216"/>
        <v>0.17928935800621143</v>
      </c>
      <c r="AB410" s="139">
        <f t="shared" si="217"/>
        <v>0.20920549737346614</v>
      </c>
      <c r="AC410" s="139">
        <f t="shared" si="218"/>
        <v>1.4833944612190869E-2</v>
      </c>
      <c r="AD410" s="139">
        <f t="shared" si="229"/>
        <v>2.2375041989722788E-2</v>
      </c>
      <c r="AE410" s="139">
        <f t="shared" si="219"/>
        <v>5.006425040418579E-5</v>
      </c>
      <c r="AF410">
        <f t="shared" si="230"/>
        <v>1.4833944612190869E-2</v>
      </c>
      <c r="AG410" s="165"/>
      <c r="AH410">
        <f t="shared" si="220"/>
        <v>-7.5410973775319259E-3</v>
      </c>
      <c r="AI410">
        <f t="shared" si="221"/>
        <v>0.96004926280054859</v>
      </c>
      <c r="AJ410">
        <f t="shared" si="222"/>
        <v>-0.49282001808102782</v>
      </c>
      <c r="AK410">
        <f t="shared" si="223"/>
        <v>-0.41959360627257331</v>
      </c>
      <c r="AL410">
        <f t="shared" si="224"/>
        <v>1.475869558276828</v>
      </c>
      <c r="AM410">
        <f t="shared" si="225"/>
        <v>0.90930959324764415</v>
      </c>
      <c r="AN410" s="139">
        <f t="shared" si="226"/>
        <v>8.2012199885916655</v>
      </c>
      <c r="AO410" s="139">
        <f t="shared" si="226"/>
        <v>8.2012251041825195</v>
      </c>
      <c r="AP410" s="139">
        <f t="shared" si="226"/>
        <v>8.2012607669346149</v>
      </c>
      <c r="AQ410" s="139">
        <f t="shared" si="226"/>
        <v>8.2015092881353198</v>
      </c>
      <c r="AR410" s="139">
        <f t="shared" si="226"/>
        <v>8.2032364342785709</v>
      </c>
      <c r="AS410" s="139">
        <f t="shared" si="226"/>
        <v>8.215020718789134</v>
      </c>
      <c r="AT410" s="139">
        <f t="shared" si="226"/>
        <v>8.2873135612253588</v>
      </c>
      <c r="AU410" s="139">
        <f t="shared" si="227"/>
        <v>8.5975542396190399</v>
      </c>
      <c r="AV410" s="139"/>
      <c r="AX410" s="139"/>
    </row>
    <row r="411" spans="1:64" ht="12.95" customHeight="1" x14ac:dyDescent="0.2">
      <c r="A411" s="19" t="s">
        <v>230</v>
      </c>
      <c r="B411" s="82"/>
      <c r="C411" s="38">
        <v>51196.428</v>
      </c>
      <c r="D411" s="38">
        <v>5.0000000000000001E-3</v>
      </c>
      <c r="E411">
        <f t="shared" si="209"/>
        <v>2491.0574927992425</v>
      </c>
      <c r="F411">
        <f t="shared" si="228"/>
        <v>2491</v>
      </c>
      <c r="G411">
        <f t="shared" si="210"/>
        <v>0.19004960000165738</v>
      </c>
      <c r="I411" s="19">
        <f>G411</f>
        <v>0.19004960000165738</v>
      </c>
      <c r="P411" s="14">
        <f t="shared" si="211"/>
        <v>0.18710188485913562</v>
      </c>
      <c r="Q411" s="13">
        <f t="shared" si="212"/>
        <v>36177.928</v>
      </c>
      <c r="R411">
        <f t="shared" si="213"/>
        <v>8.6890245614520909E-6</v>
      </c>
      <c r="S411" s="5">
        <f>S$16</f>
        <v>0.1</v>
      </c>
      <c r="T411">
        <f t="shared" si="214"/>
        <v>8.6890245614520915E-7</v>
      </c>
      <c r="Z411">
        <f t="shared" si="215"/>
        <v>2491</v>
      </c>
      <c r="AA411" s="139">
        <f t="shared" si="216"/>
        <v>0.18162325227337517</v>
      </c>
      <c r="AB411" s="139">
        <f t="shared" si="217"/>
        <v>0.19552823258741783</v>
      </c>
      <c r="AC411" s="139">
        <f t="shared" si="218"/>
        <v>2.9477151425217618E-3</v>
      </c>
      <c r="AD411" s="139">
        <f t="shared" si="229"/>
        <v>8.426347728282213E-3</v>
      </c>
      <c r="AE411" s="139">
        <f t="shared" si="219"/>
        <v>7.1003336037926819E-6</v>
      </c>
      <c r="AF411">
        <f t="shared" si="230"/>
        <v>2.9477151425217618E-3</v>
      </c>
      <c r="AG411" s="165"/>
      <c r="AH411">
        <f t="shared" si="220"/>
        <v>-5.4786325857604477E-3</v>
      </c>
      <c r="AI411">
        <f t="shared" si="221"/>
        <v>0.96467063743147619</v>
      </c>
      <c r="AJ411">
        <f t="shared" si="222"/>
        <v>-0.48321161222547743</v>
      </c>
      <c r="AK411">
        <f t="shared" si="223"/>
        <v>-0.42000796655314132</v>
      </c>
      <c r="AL411">
        <f t="shared" si="224"/>
        <v>1.4868779415635924</v>
      </c>
      <c r="AM411">
        <f t="shared" si="225"/>
        <v>0.91941557501646687</v>
      </c>
      <c r="AN411" s="139">
        <f t="shared" si="226"/>
        <v>8.2115932201738762</v>
      </c>
      <c r="AO411" s="139">
        <f t="shared" si="226"/>
        <v>8.2115991413217913</v>
      </c>
      <c r="AP411" s="139">
        <f t="shared" si="226"/>
        <v>8.2116392715908848</v>
      </c>
      <c r="AQ411" s="139">
        <f t="shared" si="226"/>
        <v>8.2119111388998061</v>
      </c>
      <c r="AR411" s="139">
        <f t="shared" si="226"/>
        <v>8.2137477590770107</v>
      </c>
      <c r="AS411" s="139">
        <f t="shared" si="226"/>
        <v>8.2259279774716063</v>
      </c>
      <c r="AT411" s="139">
        <f t="shared" si="226"/>
        <v>8.2987186548740031</v>
      </c>
      <c r="AU411" s="139">
        <f t="shared" si="227"/>
        <v>8.6064181560729658</v>
      </c>
    </row>
    <row r="412" spans="1:64" ht="12.95" customHeight="1" x14ac:dyDescent="0.2">
      <c r="A412" s="19" t="s">
        <v>162</v>
      </c>
      <c r="B412" s="82" t="s">
        <v>236</v>
      </c>
      <c r="C412" s="38">
        <v>51315.4352</v>
      </c>
      <c r="D412" s="38">
        <v>2.9999999999999997E-4</v>
      </c>
      <c r="E412">
        <f t="shared" si="209"/>
        <v>2527.0589211526876</v>
      </c>
      <c r="F412">
        <f t="shared" si="228"/>
        <v>2527</v>
      </c>
      <c r="G412">
        <f t="shared" si="210"/>
        <v>0.19477120000374271</v>
      </c>
      <c r="K412">
        <f>G412</f>
        <v>0.19477120000374271</v>
      </c>
      <c r="P412" s="14">
        <f t="shared" si="211"/>
        <v>0.18769073949342319</v>
      </c>
      <c r="Q412" s="13">
        <f t="shared" si="212"/>
        <v>36296.9352</v>
      </c>
      <c r="R412">
        <f t="shared" si="213"/>
        <v>5.0132921038194152E-5</v>
      </c>
      <c r="S412" s="5">
        <f>S$18</f>
        <v>1</v>
      </c>
      <c r="T412">
        <f t="shared" si="214"/>
        <v>5.0132921038194152E-5</v>
      </c>
      <c r="Z412">
        <f t="shared" si="215"/>
        <v>2527</v>
      </c>
      <c r="AA412" s="139">
        <f t="shared" si="216"/>
        <v>0.18661438469819527</v>
      </c>
      <c r="AB412" s="139">
        <f t="shared" si="217"/>
        <v>0.19584755479897062</v>
      </c>
      <c r="AC412" s="139">
        <f t="shared" si="218"/>
        <v>7.0804605103195195E-3</v>
      </c>
      <c r="AD412" s="139">
        <f t="shared" si="229"/>
        <v>8.1568153055474324E-3</v>
      </c>
      <c r="AE412" s="139">
        <f t="shared" si="219"/>
        <v>6.6533635928812859E-5</v>
      </c>
      <c r="AF412">
        <f t="shared" si="230"/>
        <v>7.0804605103195195E-3</v>
      </c>
      <c r="AG412" s="165"/>
      <c r="AH412">
        <f t="shared" si="220"/>
        <v>-1.0763547952279181E-3</v>
      </c>
      <c r="AI412">
        <f t="shared" si="221"/>
        <v>0.974619387076329</v>
      </c>
      <c r="AJ412">
        <f t="shared" si="222"/>
        <v>-0.4623588279507676</v>
      </c>
      <c r="AK412">
        <f t="shared" si="223"/>
        <v>-0.42072637226019199</v>
      </c>
      <c r="AL412">
        <f t="shared" si="224"/>
        <v>1.5105436462978759</v>
      </c>
      <c r="AM412">
        <f t="shared" si="225"/>
        <v>0.94149224256338604</v>
      </c>
      <c r="AN412" s="139">
        <f t="shared" si="226"/>
        <v>8.2337261131840052</v>
      </c>
      <c r="AO412" s="139">
        <f t="shared" si="226"/>
        <v>8.2337340753930466</v>
      </c>
      <c r="AP412" s="139">
        <f t="shared" si="226"/>
        <v>8.233785032620009</v>
      </c>
      <c r="AQ412" s="139">
        <f t="shared" si="226"/>
        <v>8.2341109991444377</v>
      </c>
      <c r="AR412" s="139">
        <f t="shared" si="226"/>
        <v>8.2361899058286436</v>
      </c>
      <c r="AS412" s="139">
        <f t="shared" si="226"/>
        <v>8.24920389651788</v>
      </c>
      <c r="AT412" s="139">
        <f t="shared" si="226"/>
        <v>8.322950174160674</v>
      </c>
      <c r="AU412" s="139">
        <f t="shared" si="227"/>
        <v>8.6251888026812757</v>
      </c>
    </row>
    <row r="413" spans="1:64" ht="12.95" customHeight="1" x14ac:dyDescent="0.2">
      <c r="A413" s="125" t="s">
        <v>1554</v>
      </c>
      <c r="B413" s="71" t="s">
        <v>236</v>
      </c>
      <c r="C413" s="125">
        <v>51434.427000000003</v>
      </c>
      <c r="D413" s="125" t="s">
        <v>370</v>
      </c>
      <c r="E413">
        <f t="shared" si="209"/>
        <v>2563.0556907796308</v>
      </c>
      <c r="F413">
        <f t="shared" si="228"/>
        <v>2563</v>
      </c>
      <c r="G413">
        <f t="shared" si="210"/>
        <v>0.18409280000196304</v>
      </c>
      <c r="I413">
        <f>G413</f>
        <v>0.18409280000196304</v>
      </c>
      <c r="O413">
        <f ca="1">+C$11+C$12*F413</f>
        <v>0.21732435212181828</v>
      </c>
      <c r="P413" s="14">
        <f t="shared" si="211"/>
        <v>0.18829869831433821</v>
      </c>
      <c r="Q413" s="13">
        <f t="shared" si="212"/>
        <v>36415.927000000003</v>
      </c>
      <c r="R413">
        <f t="shared" si="213"/>
        <v>1.7689580614040278E-5</v>
      </c>
      <c r="S413" s="5">
        <f>S$16</f>
        <v>0.1</v>
      </c>
      <c r="T413">
        <f t="shared" si="214"/>
        <v>1.7689580614040279E-6</v>
      </c>
      <c r="Z413">
        <f t="shared" si="215"/>
        <v>2563</v>
      </c>
      <c r="AA413" s="139">
        <f t="shared" si="216"/>
        <v>0.19167085089345415</v>
      </c>
      <c r="AB413" s="139">
        <f t="shared" si="217"/>
        <v>0.1807206474228471</v>
      </c>
      <c r="AC413" s="139">
        <f t="shared" si="218"/>
        <v>-4.205898312375167E-3</v>
      </c>
      <c r="AD413" s="139">
        <f t="shared" si="229"/>
        <v>-7.578050891491106E-3</v>
      </c>
      <c r="AE413" s="139">
        <f t="shared" si="219"/>
        <v>5.7426855314029152E-6</v>
      </c>
      <c r="AF413">
        <f t="shared" si="230"/>
        <v>-4.205898312375167E-3</v>
      </c>
      <c r="AG413" s="165"/>
      <c r="AH413">
        <f t="shared" si="220"/>
        <v>3.3721525791159338E-3</v>
      </c>
      <c r="AI413">
        <f t="shared" si="221"/>
        <v>0.98479033047267306</v>
      </c>
      <c r="AJ413">
        <f t="shared" si="222"/>
        <v>-0.440803954386078</v>
      </c>
      <c r="AK413">
        <f t="shared" si="223"/>
        <v>-0.42121671593192073</v>
      </c>
      <c r="AL413">
        <f t="shared" si="224"/>
        <v>1.5347031146029384</v>
      </c>
      <c r="AM413">
        <f t="shared" si="225"/>
        <v>0.96454282024936455</v>
      </c>
      <c r="AN413" s="139">
        <f t="shared" si="226"/>
        <v>8.2560887759638089</v>
      </c>
      <c r="AO413" s="139">
        <f t="shared" si="226"/>
        <v>8.2560993021815055</v>
      </c>
      <c r="AP413" s="139">
        <f t="shared" si="226"/>
        <v>8.2561631088324852</v>
      </c>
      <c r="AQ413" s="139">
        <f t="shared" si="226"/>
        <v>8.2565496802075113</v>
      </c>
      <c r="AR413" s="139">
        <f t="shared" si="226"/>
        <v>8.2588842548400692</v>
      </c>
      <c r="AS413" s="139">
        <f t="shared" si="226"/>
        <v>8.2727218224548356</v>
      </c>
      <c r="AT413" s="139">
        <f t="shared" si="226"/>
        <v>8.347288180224961</v>
      </c>
      <c r="AU413" s="139">
        <f t="shared" si="227"/>
        <v>8.6439594492895875</v>
      </c>
    </row>
    <row r="414" spans="1:64" ht="12.95" customHeight="1" x14ac:dyDescent="0.2">
      <c r="A414" s="23" t="s">
        <v>71</v>
      </c>
      <c r="B414" s="82"/>
      <c r="C414" s="38">
        <v>51470.804920000002</v>
      </c>
      <c r="D414" s="38">
        <v>1.3999999999999999E-4</v>
      </c>
      <c r="E414">
        <f t="shared" si="209"/>
        <v>2574.0605466247171</v>
      </c>
      <c r="F414">
        <f t="shared" si="228"/>
        <v>2574</v>
      </c>
      <c r="G414">
        <f t="shared" si="210"/>
        <v>0.20014439999795286</v>
      </c>
      <c r="K414">
        <f>G414</f>
        <v>0.20014439999795286</v>
      </c>
      <c r="P414" s="14">
        <f t="shared" si="211"/>
        <v>0.18848827402832397</v>
      </c>
      <c r="Q414" s="13">
        <f t="shared" si="212"/>
        <v>36452.304920000002</v>
      </c>
      <c r="R414">
        <f t="shared" si="213"/>
        <v>1.3586527261985712E-4</v>
      </c>
      <c r="S414" s="5">
        <f>S$18</f>
        <v>1</v>
      </c>
      <c r="T414">
        <f t="shared" si="214"/>
        <v>1.3586527261985712E-4</v>
      </c>
      <c r="Z414">
        <f t="shared" si="215"/>
        <v>2574</v>
      </c>
      <c r="AA414" s="139">
        <f t="shared" si="216"/>
        <v>0.19322872973843383</v>
      </c>
      <c r="AB414" s="139">
        <f t="shared" si="217"/>
        <v>0.195403944287843</v>
      </c>
      <c r="AC414" s="139">
        <f t="shared" si="218"/>
        <v>1.1656125969628894E-2</v>
      </c>
      <c r="AD414" s="139">
        <f t="shared" si="229"/>
        <v>6.91567025951903E-3</v>
      </c>
      <c r="AE414" s="139">
        <f t="shared" si="219"/>
        <v>4.7826495138396008E-5</v>
      </c>
      <c r="AF414">
        <f t="shared" si="230"/>
        <v>1.1656125969628894E-2</v>
      </c>
      <c r="AG414" s="165"/>
      <c r="AH414">
        <f t="shared" si="220"/>
        <v>4.7404557101098713E-3</v>
      </c>
      <c r="AI414">
        <f t="shared" si="221"/>
        <v>0.98794270254064231</v>
      </c>
      <c r="AJ414">
        <f t="shared" si="222"/>
        <v>-0.43407488592453536</v>
      </c>
      <c r="AK414">
        <f t="shared" si="223"/>
        <v>-0.42131873611979259</v>
      </c>
      <c r="AL414">
        <f t="shared" si="224"/>
        <v>1.5421861406295456</v>
      </c>
      <c r="AM414">
        <f t="shared" si="225"/>
        <v>0.9717914160663057</v>
      </c>
      <c r="AN414" s="139">
        <f t="shared" si="226"/>
        <v>8.2629684268226899</v>
      </c>
      <c r="AO414" s="139">
        <f t="shared" si="226"/>
        <v>8.2629798540128014</v>
      </c>
      <c r="AP414" s="139">
        <f t="shared" si="226"/>
        <v>8.2630480206206087</v>
      </c>
      <c r="AQ414" s="139">
        <f t="shared" si="226"/>
        <v>8.2634544323731802</v>
      </c>
      <c r="AR414" s="139">
        <f t="shared" si="226"/>
        <v>8.2658696214247378</v>
      </c>
      <c r="AS414" s="139">
        <f t="shared" si="226"/>
        <v>8.2799560847099585</v>
      </c>
      <c r="AT414" s="139">
        <f t="shared" si="226"/>
        <v>8.3547457333347062</v>
      </c>
      <c r="AU414" s="139">
        <f t="shared" si="227"/>
        <v>8.6496949246421266</v>
      </c>
      <c r="AV414" s="139"/>
    </row>
    <row r="415" spans="1:64" ht="12.95" customHeight="1" x14ac:dyDescent="0.2">
      <c r="A415" s="125" t="s">
        <v>1563</v>
      </c>
      <c r="B415" s="71" t="s">
        <v>236</v>
      </c>
      <c r="C415" s="125">
        <v>51814.595999999998</v>
      </c>
      <c r="D415" s="125" t="s">
        <v>370</v>
      </c>
      <c r="E415">
        <f t="shared" si="209"/>
        <v>2678.0624047910578</v>
      </c>
      <c r="F415">
        <f t="shared" si="228"/>
        <v>2678</v>
      </c>
      <c r="G415">
        <f t="shared" si="210"/>
        <v>0.20628679999936139</v>
      </c>
      <c r="I415">
        <f>G415</f>
        <v>0.20628679999936139</v>
      </c>
      <c r="O415">
        <f t="shared" ref="O415:O459" ca="1" si="231">+C$11+C$12*F415</f>
        <v>0.23210310571343501</v>
      </c>
      <c r="P415" s="14">
        <f t="shared" si="211"/>
        <v>0.19036877672404562</v>
      </c>
      <c r="Q415" s="13">
        <f t="shared" si="212"/>
        <v>36796.095999999998</v>
      </c>
      <c r="R415">
        <f t="shared" si="213"/>
        <v>2.533834649934947E-4</v>
      </c>
      <c r="S415" s="5">
        <f>S$16</f>
        <v>0.1</v>
      </c>
      <c r="T415">
        <f t="shared" si="214"/>
        <v>2.533834649934947E-5</v>
      </c>
      <c r="Z415">
        <f t="shared" si="215"/>
        <v>2678</v>
      </c>
      <c r="AA415" s="139">
        <f t="shared" si="216"/>
        <v>0.20824608631497527</v>
      </c>
      <c r="AB415" s="139">
        <f t="shared" si="217"/>
        <v>0.18840949040843175</v>
      </c>
      <c r="AC415" s="139">
        <f t="shared" si="218"/>
        <v>1.5918023275315774E-2</v>
      </c>
      <c r="AD415" s="139">
        <f t="shared" si="229"/>
        <v>-1.9592863156138729E-3</v>
      </c>
      <c r="AE415" s="139">
        <f t="shared" si="219"/>
        <v>3.838802866551785E-7</v>
      </c>
      <c r="AF415">
        <f t="shared" si="230"/>
        <v>1.5918023275315774E-2</v>
      </c>
      <c r="AG415" s="165"/>
      <c r="AH415">
        <f t="shared" si="220"/>
        <v>1.7877309590929633E-2</v>
      </c>
      <c r="AI415">
        <f t="shared" si="221"/>
        <v>1.0187847112894017</v>
      </c>
      <c r="AJ415">
        <f t="shared" si="222"/>
        <v>-0.36703439921966163</v>
      </c>
      <c r="AK415">
        <f t="shared" si="223"/>
        <v>-0.4210724289826831</v>
      </c>
      <c r="AL415">
        <f t="shared" si="224"/>
        <v>1.615378358569751</v>
      </c>
      <c r="AM415">
        <f t="shared" si="225"/>
        <v>1.0456061941685231</v>
      </c>
      <c r="AN415" s="139">
        <f t="shared" si="226"/>
        <v>8.3291241073002134</v>
      </c>
      <c r="AO415" s="139">
        <f t="shared" si="226"/>
        <v>8.329147364753025</v>
      </c>
      <c r="AP415" s="139">
        <f t="shared" si="226"/>
        <v>8.3292679641312031</v>
      </c>
      <c r="AQ415" s="139">
        <f t="shared" si="226"/>
        <v>8.3298928684576445</v>
      </c>
      <c r="AR415" s="139">
        <f t="shared" si="226"/>
        <v>8.3331188538029437</v>
      </c>
      <c r="AS415" s="139">
        <f t="shared" si="226"/>
        <v>8.3494644298315297</v>
      </c>
      <c r="AT415" s="139">
        <f t="shared" si="226"/>
        <v>8.4257250053568633</v>
      </c>
      <c r="AU415" s="139">
        <f t="shared" si="227"/>
        <v>8.7039212370661385</v>
      </c>
    </row>
    <row r="416" spans="1:64" ht="12.95" customHeight="1" x14ac:dyDescent="0.2">
      <c r="A416" s="125" t="s">
        <v>1567</v>
      </c>
      <c r="B416" s="71" t="s">
        <v>236</v>
      </c>
      <c r="C416" s="125">
        <v>51854.273000000001</v>
      </c>
      <c r="D416" s="125" t="s">
        <v>370</v>
      </c>
      <c r="E416">
        <f t="shared" si="209"/>
        <v>2690.0652808588902</v>
      </c>
      <c r="F416">
        <f t="shared" si="228"/>
        <v>2690</v>
      </c>
      <c r="G416">
        <f t="shared" si="210"/>
        <v>0.21579400000337046</v>
      </c>
      <c r="I416">
        <f>G416</f>
        <v>0.21579400000337046</v>
      </c>
      <c r="O416">
        <f t="shared" ca="1" si="231"/>
        <v>0.23364523652299501</v>
      </c>
      <c r="P416" s="14">
        <f t="shared" si="211"/>
        <v>0.19059601746010257</v>
      </c>
      <c r="Q416" s="13">
        <f t="shared" si="212"/>
        <v>36835.773000000001</v>
      </c>
      <c r="R416">
        <f t="shared" si="213"/>
        <v>6.3493832425083293E-4</v>
      </c>
      <c r="S416" s="5">
        <f>S$16</f>
        <v>0.1</v>
      </c>
      <c r="T416">
        <f t="shared" si="214"/>
        <v>6.3493832425083301E-5</v>
      </c>
      <c r="Z416">
        <f t="shared" si="215"/>
        <v>2690</v>
      </c>
      <c r="AA416" s="139">
        <f t="shared" si="216"/>
        <v>0.2100114391625256</v>
      </c>
      <c r="AB416" s="139">
        <f t="shared" si="217"/>
        <v>0.19637857830094743</v>
      </c>
      <c r="AC416" s="139">
        <f t="shared" si="218"/>
        <v>2.5197982543267883E-2</v>
      </c>
      <c r="AD416" s="139">
        <f t="shared" si="229"/>
        <v>5.7825608408448581E-3</v>
      </c>
      <c r="AE416" s="139">
        <f t="shared" si="219"/>
        <v>3.3438009878072397E-6</v>
      </c>
      <c r="AF416">
        <f t="shared" si="230"/>
        <v>2.5197982543267883E-2</v>
      </c>
      <c r="AG416" s="165"/>
      <c r="AH416">
        <f t="shared" si="220"/>
        <v>1.9415421702423021E-2</v>
      </c>
      <c r="AI416">
        <f t="shared" si="221"/>
        <v>1.0224643345567697</v>
      </c>
      <c r="AJ416">
        <f t="shared" si="222"/>
        <v>-0.35888999618611861</v>
      </c>
      <c r="AK416">
        <f t="shared" si="223"/>
        <v>-0.42089215899149801</v>
      </c>
      <c r="AL416">
        <f t="shared" si="224"/>
        <v>1.6241188683109662</v>
      </c>
      <c r="AM416">
        <f t="shared" si="225"/>
        <v>1.0547964691692315</v>
      </c>
      <c r="AN416" s="139">
        <f t="shared" si="226"/>
        <v>8.3368901226174525</v>
      </c>
      <c r="AO416" s="139">
        <f t="shared" si="226"/>
        <v>8.336915190332336</v>
      </c>
      <c r="AP416" s="139">
        <f t="shared" si="226"/>
        <v>8.337043246466358</v>
      </c>
      <c r="AQ416" s="139">
        <f t="shared" si="226"/>
        <v>8.3376969224048594</v>
      </c>
      <c r="AR416" s="139">
        <f t="shared" si="226"/>
        <v>8.3410210925464021</v>
      </c>
      <c r="AS416" s="139">
        <f t="shared" si="226"/>
        <v>8.3576134172006036</v>
      </c>
      <c r="AT416" s="139">
        <f t="shared" si="226"/>
        <v>8.4339685074190491</v>
      </c>
      <c r="AU416" s="139">
        <f t="shared" si="227"/>
        <v>8.7101781192689103</v>
      </c>
    </row>
    <row r="417" spans="1:47" ht="12.95" customHeight="1" x14ac:dyDescent="0.2">
      <c r="A417" s="125" t="s">
        <v>1495</v>
      </c>
      <c r="B417" s="71" t="s">
        <v>236</v>
      </c>
      <c r="C417" s="125">
        <v>51976.583400000003</v>
      </c>
      <c r="D417" s="125" t="s">
        <v>370</v>
      </c>
      <c r="E417">
        <f t="shared" si="209"/>
        <v>2727.0659757956782</v>
      </c>
      <c r="F417">
        <f t="shared" si="228"/>
        <v>2727</v>
      </c>
      <c r="G417">
        <f t="shared" si="210"/>
        <v>0.21809120000398252</v>
      </c>
      <c r="K417">
        <f>G417</f>
        <v>0.21809120000398252</v>
      </c>
      <c r="O417">
        <f t="shared" ca="1" si="231"/>
        <v>0.23840013985247172</v>
      </c>
      <c r="P417" s="14">
        <f t="shared" si="211"/>
        <v>0.19131003900829807</v>
      </c>
      <c r="Q417" s="13">
        <f t="shared" si="212"/>
        <v>36958.083400000003</v>
      </c>
      <c r="R417">
        <f t="shared" si="213"/>
        <v>7.172305842767701E-4</v>
      </c>
      <c r="S417" s="5">
        <f>S$18</f>
        <v>1</v>
      </c>
      <c r="T417">
        <f t="shared" si="214"/>
        <v>7.172305842767701E-4</v>
      </c>
      <c r="Z417">
        <f t="shared" si="215"/>
        <v>2727</v>
      </c>
      <c r="AA417" s="139">
        <f t="shared" si="216"/>
        <v>0.21549533191621376</v>
      </c>
      <c r="AB417" s="139">
        <f t="shared" si="217"/>
        <v>0.19390590709606684</v>
      </c>
      <c r="AC417" s="139">
        <f t="shared" si="218"/>
        <v>2.678116099568445E-2</v>
      </c>
      <c r="AD417" s="139">
        <f t="shared" si="229"/>
        <v>2.5958680877687657E-3</v>
      </c>
      <c r="AE417" s="139">
        <f t="shared" si="219"/>
        <v>6.7385311290962684E-6</v>
      </c>
      <c r="AF417">
        <f t="shared" si="230"/>
        <v>2.678116099568445E-2</v>
      </c>
      <c r="AG417" s="165"/>
      <c r="AH417">
        <f t="shared" si="220"/>
        <v>2.4185292907915695E-2</v>
      </c>
      <c r="AI417">
        <f t="shared" si="221"/>
        <v>1.0339666923587034</v>
      </c>
      <c r="AJ417">
        <f t="shared" si="222"/>
        <v>-0.33322923754445888</v>
      </c>
      <c r="AK417">
        <f t="shared" si="223"/>
        <v>-0.42012036327439795</v>
      </c>
      <c r="AL417">
        <f t="shared" si="224"/>
        <v>1.6514707575814687</v>
      </c>
      <c r="AM417">
        <f t="shared" si="225"/>
        <v>1.084112937200576</v>
      </c>
      <c r="AN417" s="139">
        <f t="shared" si="226"/>
        <v>8.3610132733140183</v>
      </c>
      <c r="AO417" s="139">
        <f t="shared" si="226"/>
        <v>8.361044596077809</v>
      </c>
      <c r="AP417" s="139">
        <f t="shared" si="226"/>
        <v>8.3611976070034011</v>
      </c>
      <c r="AQ417" s="139">
        <f t="shared" si="226"/>
        <v>8.3619444568822452</v>
      </c>
      <c r="AR417" s="139">
        <f t="shared" si="226"/>
        <v>8.365575568451785</v>
      </c>
      <c r="AS417" s="139">
        <f t="shared" si="226"/>
        <v>8.3829059592582791</v>
      </c>
      <c r="AT417" s="139">
        <f t="shared" si="226"/>
        <v>8.4594537002215517</v>
      </c>
      <c r="AU417" s="139">
        <f t="shared" si="227"/>
        <v>8.7294701727274528</v>
      </c>
    </row>
    <row r="418" spans="1:47" ht="12.95" customHeight="1" x14ac:dyDescent="0.2">
      <c r="A418" s="125" t="s">
        <v>1575</v>
      </c>
      <c r="B418" s="71" t="s">
        <v>236</v>
      </c>
      <c r="C418" s="125">
        <v>52148.491999999998</v>
      </c>
      <c r="D418" s="125" t="s">
        <v>370</v>
      </c>
      <c r="E418">
        <f t="shared" si="209"/>
        <v>2779.0708557209337</v>
      </c>
      <c r="F418">
        <f t="shared" si="228"/>
        <v>2779</v>
      </c>
      <c r="G418">
        <f t="shared" si="210"/>
        <v>0.23422240000218153</v>
      </c>
      <c r="I418">
        <f>G418</f>
        <v>0.23422240000218153</v>
      </c>
      <c r="O418">
        <f t="shared" ca="1" si="231"/>
        <v>0.24508270669389837</v>
      </c>
      <c r="P418" s="14">
        <f t="shared" si="211"/>
        <v>0.19234763915900421</v>
      </c>
      <c r="Q418" s="13">
        <f t="shared" si="212"/>
        <v>37129.991999999998</v>
      </c>
      <c r="R418">
        <f t="shared" si="213"/>
        <v>1.7534955956732962E-3</v>
      </c>
      <c r="S418" s="5">
        <f>S$16</f>
        <v>0.1</v>
      </c>
      <c r="T418">
        <f t="shared" si="214"/>
        <v>1.7534955956732964E-4</v>
      </c>
      <c r="Z418">
        <f t="shared" si="215"/>
        <v>2779</v>
      </c>
      <c r="AA418" s="139">
        <f t="shared" si="216"/>
        <v>0.22330306843328657</v>
      </c>
      <c r="AB418" s="139">
        <f t="shared" si="217"/>
        <v>0.20326697072789918</v>
      </c>
      <c r="AC418" s="139">
        <f t="shared" si="218"/>
        <v>4.1874760843177317E-2</v>
      </c>
      <c r="AD418" s="139">
        <f t="shared" si="229"/>
        <v>1.0919331568894963E-2</v>
      </c>
      <c r="AE418" s="139">
        <f t="shared" si="219"/>
        <v>1.1923180191146615E-5</v>
      </c>
      <c r="AF418">
        <f t="shared" si="230"/>
        <v>4.1874760843177317E-2</v>
      </c>
      <c r="AG418" s="165"/>
      <c r="AH418">
        <f t="shared" si="220"/>
        <v>3.0955429274282346E-2</v>
      </c>
      <c r="AI418">
        <f t="shared" si="221"/>
        <v>1.0505292838085958</v>
      </c>
      <c r="AJ418">
        <f t="shared" si="222"/>
        <v>-0.29573967300478649</v>
      </c>
      <c r="AK418">
        <f t="shared" si="223"/>
        <v>-0.41845148739775473</v>
      </c>
      <c r="AL418">
        <f t="shared" si="224"/>
        <v>1.690967524021354</v>
      </c>
      <c r="AM418">
        <f t="shared" si="225"/>
        <v>1.1280172891544746</v>
      </c>
      <c r="AN418" s="139">
        <f t="shared" si="226"/>
        <v>8.3953789099450908</v>
      </c>
      <c r="AO418" s="139">
        <f t="shared" si="226"/>
        <v>8.3954208915887456</v>
      </c>
      <c r="AP418" s="139">
        <f t="shared" si="226"/>
        <v>8.395614124930173</v>
      </c>
      <c r="AQ418" s="139">
        <f t="shared" si="226"/>
        <v>8.3965027414785887</v>
      </c>
      <c r="AR418" s="139">
        <f t="shared" si="226"/>
        <v>8.4005724589172814</v>
      </c>
      <c r="AS418" s="139">
        <f t="shared" si="226"/>
        <v>8.4188744649110081</v>
      </c>
      <c r="AT418" s="139">
        <f t="shared" si="226"/>
        <v>8.4954400551439164</v>
      </c>
      <c r="AU418" s="139">
        <f t="shared" si="227"/>
        <v>8.7565833289394579</v>
      </c>
    </row>
    <row r="419" spans="1:47" ht="12.95" customHeight="1" x14ac:dyDescent="0.2">
      <c r="A419" s="125" t="s">
        <v>1578</v>
      </c>
      <c r="B419" s="71" t="s">
        <v>236</v>
      </c>
      <c r="C419" s="125">
        <v>52234.44</v>
      </c>
      <c r="D419" s="125" t="s">
        <v>370</v>
      </c>
      <c r="E419">
        <f t="shared" si="209"/>
        <v>2805.0713898409035</v>
      </c>
      <c r="F419">
        <f t="shared" si="228"/>
        <v>2805</v>
      </c>
      <c r="G419">
        <f t="shared" si="210"/>
        <v>0.23598800000036135</v>
      </c>
      <c r="I419">
        <f>G419</f>
        <v>0.23598800000036135</v>
      </c>
      <c r="O419">
        <f t="shared" ca="1" si="231"/>
        <v>0.24842399011461175</v>
      </c>
      <c r="P419" s="14">
        <f t="shared" si="211"/>
        <v>0.19288138649148706</v>
      </c>
      <c r="Q419" s="13">
        <f t="shared" si="212"/>
        <v>37215.94</v>
      </c>
      <c r="R419">
        <f t="shared" si="213"/>
        <v>1.8581801282034635E-3</v>
      </c>
      <c r="S419" s="5">
        <f>S$16</f>
        <v>0.1</v>
      </c>
      <c r="T419">
        <f t="shared" si="214"/>
        <v>1.8581801282034638E-4</v>
      </c>
      <c r="Z419">
        <f t="shared" si="215"/>
        <v>2805</v>
      </c>
      <c r="AA419" s="139">
        <f t="shared" si="216"/>
        <v>0.22724924903899307</v>
      </c>
      <c r="AB419" s="139">
        <f t="shared" si="217"/>
        <v>0.20162013745285534</v>
      </c>
      <c r="AC419" s="139">
        <f t="shared" si="218"/>
        <v>4.3106613508874292E-2</v>
      </c>
      <c r="AD419" s="139">
        <f t="shared" si="229"/>
        <v>8.7387509613682801E-3</v>
      </c>
      <c r="AE419" s="139">
        <f t="shared" si="219"/>
        <v>7.6365768364815053E-6</v>
      </c>
      <c r="AF419">
        <f t="shared" si="230"/>
        <v>4.3106613508874292E-2</v>
      </c>
      <c r="AG419" s="165"/>
      <c r="AH419">
        <f t="shared" si="220"/>
        <v>3.4367862547506012E-2</v>
      </c>
      <c r="AI419">
        <f t="shared" si="221"/>
        <v>1.0589821682907159</v>
      </c>
      <c r="AJ419">
        <f t="shared" si="222"/>
        <v>-0.27635878451460072</v>
      </c>
      <c r="AK419">
        <f t="shared" si="223"/>
        <v>-0.41734393448489049</v>
      </c>
      <c r="AL419">
        <f t="shared" si="224"/>
        <v>1.7111939959037559</v>
      </c>
      <c r="AM419">
        <f t="shared" si="225"/>
        <v>1.1512648375547152</v>
      </c>
      <c r="AN419" s="139">
        <f t="shared" si="226"/>
        <v>8.4127688011617945</v>
      </c>
      <c r="AO419" s="139">
        <f t="shared" si="226"/>
        <v>8.4128169994033346</v>
      </c>
      <c r="AP419" s="139">
        <f t="shared" si="226"/>
        <v>8.4130326391427737</v>
      </c>
      <c r="AQ419" s="139">
        <f t="shared" si="226"/>
        <v>8.4139965063348274</v>
      </c>
      <c r="AR419" s="139">
        <f t="shared" si="226"/>
        <v>8.4182868246368461</v>
      </c>
      <c r="AS419" s="139">
        <f t="shared" si="226"/>
        <v>8.4370421382274756</v>
      </c>
      <c r="AT419" s="139">
        <f t="shared" si="226"/>
        <v>8.5135056311034543</v>
      </c>
      <c r="AU419" s="139">
        <f t="shared" si="227"/>
        <v>8.7701399070454613</v>
      </c>
    </row>
    <row r="420" spans="1:47" ht="12.95" customHeight="1" x14ac:dyDescent="0.2">
      <c r="A420" s="19" t="s">
        <v>164</v>
      </c>
      <c r="B420" s="82" t="s">
        <v>236</v>
      </c>
      <c r="C420" s="38">
        <v>52505.504000000001</v>
      </c>
      <c r="D420" s="38">
        <v>5.0000000000000001E-3</v>
      </c>
      <c r="E420">
        <f t="shared" si="209"/>
        <v>2887.0722366400732</v>
      </c>
      <c r="F420">
        <f t="shared" si="228"/>
        <v>2887</v>
      </c>
      <c r="G420">
        <f t="shared" si="210"/>
        <v>0.23878719999629539</v>
      </c>
      <c r="I420" s="19">
        <f>G420</f>
        <v>0.23878719999629539</v>
      </c>
      <c r="O420">
        <f t="shared" ca="1" si="231"/>
        <v>0.25896188397993847</v>
      </c>
      <c r="P420" s="14">
        <f t="shared" si="211"/>
        <v>0.19463001610080738</v>
      </c>
      <c r="Q420" s="13">
        <f t="shared" si="212"/>
        <v>37487.004000000001</v>
      </c>
      <c r="R420">
        <f t="shared" si="213"/>
        <v>1.9498568895799453E-3</v>
      </c>
      <c r="S420" s="5">
        <f>S$16</f>
        <v>0.1</v>
      </c>
      <c r="T420">
        <f t="shared" si="214"/>
        <v>1.9498568895799455E-4</v>
      </c>
      <c r="Z420">
        <f t="shared" si="215"/>
        <v>2887</v>
      </c>
      <c r="AA420" s="139">
        <f t="shared" si="216"/>
        <v>0.23986735022050365</v>
      </c>
      <c r="AB420" s="139">
        <f t="shared" si="217"/>
        <v>0.19354986587659911</v>
      </c>
      <c r="AC420" s="139">
        <f t="shared" si="218"/>
        <v>4.4157183895488006E-2</v>
      </c>
      <c r="AD420" s="139">
        <f t="shared" si="229"/>
        <v>-1.080150224208265E-3</v>
      </c>
      <c r="AE420" s="139">
        <f t="shared" si="219"/>
        <v>1.1667245068571652E-7</v>
      </c>
      <c r="AF420">
        <f t="shared" si="230"/>
        <v>4.4157183895488006E-2</v>
      </c>
      <c r="AG420" s="165"/>
      <c r="AH420">
        <f t="shared" si="220"/>
        <v>4.5237334119696278E-2</v>
      </c>
      <c r="AI420">
        <f t="shared" si="221"/>
        <v>1.0863672040876107</v>
      </c>
      <c r="AJ420">
        <f t="shared" si="222"/>
        <v>-0.21240019156266002</v>
      </c>
      <c r="AK420">
        <f t="shared" si="223"/>
        <v>-0.41254764801861604</v>
      </c>
      <c r="AL420">
        <f t="shared" si="224"/>
        <v>1.7771667159588829</v>
      </c>
      <c r="AM420">
        <f t="shared" si="225"/>
        <v>1.2310297614717485</v>
      </c>
      <c r="AN420" s="139">
        <f t="shared" si="226"/>
        <v>8.4685433853124685</v>
      </c>
      <c r="AO420" s="139">
        <f t="shared" si="226"/>
        <v>8.4686153958071522</v>
      </c>
      <c r="AP420" s="139">
        <f t="shared" si="226"/>
        <v>8.4689116038210734</v>
      </c>
      <c r="AQ420" s="139">
        <f t="shared" si="226"/>
        <v>8.4701287221223964</v>
      </c>
      <c r="AR420" s="139">
        <f t="shared" si="226"/>
        <v>8.4751080736214526</v>
      </c>
      <c r="AS420" s="139">
        <f t="shared" si="226"/>
        <v>8.4951294059613947</v>
      </c>
      <c r="AT420" s="139">
        <f t="shared" si="226"/>
        <v>8.5707866654814353</v>
      </c>
      <c r="AU420" s="139">
        <f t="shared" si="227"/>
        <v>8.8128952687643931</v>
      </c>
    </row>
    <row r="421" spans="1:47" ht="12.95" customHeight="1" x14ac:dyDescent="0.2">
      <c r="A421" s="22" t="s">
        <v>339</v>
      </c>
      <c r="B421" s="101" t="s">
        <v>236</v>
      </c>
      <c r="C421" s="22">
        <v>52558.3989</v>
      </c>
      <c r="D421" s="22">
        <v>2.9999999999999997E-4</v>
      </c>
      <c r="E421">
        <f t="shared" si="209"/>
        <v>2903.0737218662834</v>
      </c>
      <c r="F421">
        <f t="shared" si="228"/>
        <v>2903</v>
      </c>
      <c r="G421">
        <f t="shared" si="210"/>
        <v>0.24369679999654181</v>
      </c>
      <c r="K421">
        <f>G421</f>
        <v>0.24369679999654181</v>
      </c>
      <c r="O421">
        <f t="shared" ca="1" si="231"/>
        <v>0.26101805839268516</v>
      </c>
      <c r="P421" s="14">
        <f t="shared" si="211"/>
        <v>0.19498276897577699</v>
      </c>
      <c r="Q421" s="13">
        <f t="shared" si="212"/>
        <v>37539.8989</v>
      </c>
      <c r="R421">
        <f t="shared" si="213"/>
        <v>2.3730568182920376E-3</v>
      </c>
      <c r="S421" s="5">
        <f>S$18</f>
        <v>1</v>
      </c>
      <c r="T421">
        <f t="shared" si="214"/>
        <v>2.3730568182920376E-3</v>
      </c>
      <c r="Z421">
        <f t="shared" si="215"/>
        <v>2903</v>
      </c>
      <c r="AA421" s="139">
        <f t="shared" si="216"/>
        <v>0.24235807137488355</v>
      </c>
      <c r="AB421" s="139">
        <f t="shared" si="217"/>
        <v>0.19632149759743525</v>
      </c>
      <c r="AC421" s="139">
        <f t="shared" si="218"/>
        <v>4.8714031020764825E-2</v>
      </c>
      <c r="AD421" s="139">
        <f t="shared" si="229"/>
        <v>1.3387286216582639E-3</v>
      </c>
      <c r="AE421" s="139">
        <f t="shared" si="219"/>
        <v>1.7921943224470351E-6</v>
      </c>
      <c r="AF421">
        <f t="shared" si="230"/>
        <v>4.8714031020764825E-2</v>
      </c>
      <c r="AG421" s="165"/>
      <c r="AH421">
        <f t="shared" si="220"/>
        <v>4.7375302399106554E-2</v>
      </c>
      <c r="AI421">
        <f t="shared" si="221"/>
        <v>1.0918347392886407</v>
      </c>
      <c r="AJ421">
        <f t="shared" si="222"/>
        <v>-0.19941276749416043</v>
      </c>
      <c r="AK421">
        <f t="shared" si="223"/>
        <v>-0.41136508904790442</v>
      </c>
      <c r="AL421">
        <f t="shared" si="224"/>
        <v>1.790438643187755</v>
      </c>
      <c r="AM421">
        <f t="shared" si="225"/>
        <v>1.2478598247731709</v>
      </c>
      <c r="AN421" s="139">
        <f t="shared" ref="AN421:AT436" si="232">$AU421+$AB$7*SIN(AO421)</f>
        <v>8.4795941747259302</v>
      </c>
      <c r="AO421" s="139">
        <f t="shared" si="232"/>
        <v>8.4796716072666349</v>
      </c>
      <c r="AP421" s="139">
        <f t="shared" si="232"/>
        <v>8.4799852228499404</v>
      </c>
      <c r="AQ421" s="139">
        <f t="shared" si="232"/>
        <v>8.4812540333498312</v>
      </c>
      <c r="AR421" s="139">
        <f t="shared" si="232"/>
        <v>8.4863648378135892</v>
      </c>
      <c r="AS421" s="139">
        <f t="shared" si="232"/>
        <v>8.5066013812942707</v>
      </c>
      <c r="AT421" s="139">
        <f t="shared" si="232"/>
        <v>8.5820158930941233</v>
      </c>
      <c r="AU421" s="139">
        <f t="shared" si="227"/>
        <v>8.8212377783680864</v>
      </c>
    </row>
    <row r="422" spans="1:47" ht="12.95" customHeight="1" x14ac:dyDescent="0.2">
      <c r="A422" s="22" t="s">
        <v>340</v>
      </c>
      <c r="B422" s="101" t="s">
        <v>236</v>
      </c>
      <c r="C422" s="22">
        <v>52647.648999999998</v>
      </c>
      <c r="D422" s="22">
        <v>8.0000000000000002E-3</v>
      </c>
      <c r="E422">
        <f t="shared" si="209"/>
        <v>2930.0731898034142</v>
      </c>
      <c r="F422">
        <f t="shared" si="228"/>
        <v>2930</v>
      </c>
      <c r="G422">
        <f t="shared" si="210"/>
        <v>0.24193799999920884</v>
      </c>
      <c r="I422">
        <f>G422</f>
        <v>0.24193799999920884</v>
      </c>
      <c r="O422">
        <f t="shared" ca="1" si="231"/>
        <v>0.26448785271419517</v>
      </c>
      <c r="P422" s="14">
        <f t="shared" si="211"/>
        <v>0.19558659653588173</v>
      </c>
      <c r="Q422" s="13">
        <f t="shared" si="212"/>
        <v>37629.148999999998</v>
      </c>
      <c r="R422">
        <f t="shared" si="213"/>
        <v>2.1484526030201324E-3</v>
      </c>
      <c r="S422" s="5">
        <f>S$16</f>
        <v>0.1</v>
      </c>
      <c r="T422">
        <f t="shared" si="214"/>
        <v>2.1484526030201325E-4</v>
      </c>
      <c r="Z422">
        <f t="shared" si="215"/>
        <v>2930</v>
      </c>
      <c r="AA422" s="139">
        <f t="shared" si="216"/>
        <v>0.2465808429346153</v>
      </c>
      <c r="AB422" s="139">
        <f t="shared" si="217"/>
        <v>0.19094375360047527</v>
      </c>
      <c r="AC422" s="139">
        <f t="shared" si="218"/>
        <v>4.6351403463327112E-2</v>
      </c>
      <c r="AD422" s="139">
        <f t="shared" si="229"/>
        <v>-4.6428429354064549E-3</v>
      </c>
      <c r="AE422" s="139">
        <f t="shared" si="219"/>
        <v>2.1555990522853625E-6</v>
      </c>
      <c r="AF422">
        <f t="shared" si="230"/>
        <v>4.6351403463327112E-2</v>
      </c>
      <c r="AG422" s="165"/>
      <c r="AH422">
        <f t="shared" si="220"/>
        <v>5.0994246398733567E-2</v>
      </c>
      <c r="AI422">
        <f t="shared" si="221"/>
        <v>1.1011489270684411</v>
      </c>
      <c r="AJ422">
        <f t="shared" si="222"/>
        <v>-0.17711762641282702</v>
      </c>
      <c r="AK422">
        <f t="shared" si="223"/>
        <v>-0.4091744742533508</v>
      </c>
      <c r="AL422">
        <f t="shared" si="224"/>
        <v>1.8131402609449732</v>
      </c>
      <c r="AM422">
        <f t="shared" si="225"/>
        <v>1.2773039097089729</v>
      </c>
      <c r="AN422" s="139">
        <f t="shared" si="232"/>
        <v>8.4983691529420717</v>
      </c>
      <c r="AO422" s="139">
        <f t="shared" si="232"/>
        <v>8.4984563208393187</v>
      </c>
      <c r="AP422" s="139">
        <f t="shared" si="232"/>
        <v>8.4988004759066378</v>
      </c>
      <c r="AQ422" s="139">
        <f t="shared" si="232"/>
        <v>8.5001577288721784</v>
      </c>
      <c r="AR422" s="139">
        <f t="shared" si="232"/>
        <v>8.5054867415634092</v>
      </c>
      <c r="AS422" s="139">
        <f t="shared" si="232"/>
        <v>8.5260608774024504</v>
      </c>
      <c r="AT422" s="139">
        <f t="shared" si="232"/>
        <v>8.6010028629599624</v>
      </c>
      <c r="AU422" s="139">
        <f t="shared" si="227"/>
        <v>8.8353157633243207</v>
      </c>
    </row>
    <row r="423" spans="1:47" ht="12.95" customHeight="1" x14ac:dyDescent="0.2">
      <c r="A423" s="22" t="s">
        <v>339</v>
      </c>
      <c r="B423" s="101" t="s">
        <v>236</v>
      </c>
      <c r="C423" s="22">
        <v>52687.322999999997</v>
      </c>
      <c r="D423" s="22">
        <v>1E-4</v>
      </c>
      <c r="E423">
        <f t="shared" si="209"/>
        <v>2942.0751583271217</v>
      </c>
      <c r="F423">
        <f t="shared" si="228"/>
        <v>2942</v>
      </c>
      <c r="G423">
        <f t="shared" si="210"/>
        <v>0.24844519999896875</v>
      </c>
      <c r="K423">
        <f>G423</f>
        <v>0.24844519999896875</v>
      </c>
      <c r="O423">
        <f t="shared" ca="1" si="231"/>
        <v>0.26602998352375518</v>
      </c>
      <c r="P423" s="14">
        <f t="shared" si="211"/>
        <v>0.19585841370740267</v>
      </c>
      <c r="Q423" s="13">
        <f t="shared" si="212"/>
        <v>37668.822999999997</v>
      </c>
      <c r="R423">
        <f t="shared" si="213"/>
        <v>2.7653700924748417E-3</v>
      </c>
      <c r="S423" s="5">
        <f>S$18</f>
        <v>1</v>
      </c>
      <c r="T423">
        <f t="shared" si="214"/>
        <v>2.7653700924748417E-3</v>
      </c>
      <c r="Z423">
        <f t="shared" si="215"/>
        <v>2942</v>
      </c>
      <c r="AA423" s="139">
        <f t="shared" si="216"/>
        <v>0.24846526840515878</v>
      </c>
      <c r="AB423" s="139">
        <f t="shared" si="217"/>
        <v>0.19583834530121264</v>
      </c>
      <c r="AC423" s="139">
        <f t="shared" si="218"/>
        <v>5.2586786291566073E-2</v>
      </c>
      <c r="AD423" s="139">
        <f t="shared" si="229"/>
        <v>-2.0068406190038024E-5</v>
      </c>
      <c r="AE423" s="139">
        <f t="shared" si="219"/>
        <v>4.0274092700835646E-10</v>
      </c>
      <c r="AF423">
        <f t="shared" si="230"/>
        <v>5.2586786291566073E-2</v>
      </c>
      <c r="AG423" s="165"/>
      <c r="AH423">
        <f t="shared" si="220"/>
        <v>5.2606854697756104E-2</v>
      </c>
      <c r="AI423">
        <f t="shared" si="221"/>
        <v>1.1053230307848849</v>
      </c>
      <c r="AJ423">
        <f t="shared" si="222"/>
        <v>-0.16705569977886586</v>
      </c>
      <c r="AK423">
        <f t="shared" si="223"/>
        <v>-0.40811997624949586</v>
      </c>
      <c r="AL423">
        <f t="shared" si="224"/>
        <v>1.823354614957547</v>
      </c>
      <c r="AM423">
        <f t="shared" si="225"/>
        <v>1.2908318388985327</v>
      </c>
      <c r="AN423" s="139">
        <f t="shared" si="232"/>
        <v>8.5067651005512985</v>
      </c>
      <c r="AO423" s="139">
        <f t="shared" si="232"/>
        <v>8.5068568310868642</v>
      </c>
      <c r="AP423" s="139">
        <f t="shared" si="232"/>
        <v>8.5072150074072539</v>
      </c>
      <c r="AQ423" s="139">
        <f t="shared" si="232"/>
        <v>8.5086119614603621</v>
      </c>
      <c r="AR423" s="139">
        <f t="shared" si="232"/>
        <v>8.5140362409286361</v>
      </c>
      <c r="AS423" s="139">
        <f t="shared" si="232"/>
        <v>8.5347497687190099</v>
      </c>
      <c r="AT423" s="139">
        <f t="shared" si="232"/>
        <v>8.60945648030612</v>
      </c>
      <c r="AU423" s="139">
        <f t="shared" si="227"/>
        <v>8.8415726455270907</v>
      </c>
    </row>
    <row r="424" spans="1:47" ht="12.95" customHeight="1" x14ac:dyDescent="0.2">
      <c r="A424" s="24" t="s">
        <v>238</v>
      </c>
      <c r="B424" s="82" t="s">
        <v>236</v>
      </c>
      <c r="C424" s="38">
        <v>52862.519</v>
      </c>
      <c r="D424" s="38">
        <v>3.0000000000000001E-3</v>
      </c>
      <c r="E424">
        <f t="shared" si="209"/>
        <v>2995.0745251033359</v>
      </c>
      <c r="F424">
        <f t="shared" si="228"/>
        <v>2995</v>
      </c>
      <c r="G424">
        <f t="shared" si="210"/>
        <v>0.24635200000193436</v>
      </c>
      <c r="K424">
        <f>G424</f>
        <v>0.24635200000193436</v>
      </c>
      <c r="O424">
        <f t="shared" ca="1" si="231"/>
        <v>0.27284106126597851</v>
      </c>
      <c r="P424" s="14">
        <f t="shared" si="211"/>
        <v>0.19708433072225737</v>
      </c>
      <c r="Q424" s="13">
        <f t="shared" si="212"/>
        <v>37844.019</v>
      </c>
      <c r="R424">
        <f t="shared" si="213"/>
        <v>2.4273032362516276E-3</v>
      </c>
      <c r="S424" s="5">
        <f>S$18</f>
        <v>1</v>
      </c>
      <c r="T424">
        <f t="shared" si="214"/>
        <v>2.4273032362516276E-3</v>
      </c>
      <c r="Z424">
        <f t="shared" si="215"/>
        <v>2995</v>
      </c>
      <c r="AA424" s="139">
        <f t="shared" si="216"/>
        <v>0.25684051229623878</v>
      </c>
      <c r="AB424" s="139">
        <f t="shared" si="217"/>
        <v>0.18659581842795295</v>
      </c>
      <c r="AC424" s="139">
        <f t="shared" si="218"/>
        <v>4.926766927967699E-2</v>
      </c>
      <c r="AD424" s="139">
        <f t="shared" si="229"/>
        <v>-1.048851229430442E-2</v>
      </c>
      <c r="AE424" s="139">
        <f t="shared" si="219"/>
        <v>1.1000889014777496E-4</v>
      </c>
      <c r="AF424">
        <f t="shared" si="230"/>
        <v>4.926766927967699E-2</v>
      </c>
      <c r="AG424" s="165"/>
      <c r="AH424">
        <f t="shared" si="220"/>
        <v>5.9756181573981416E-2</v>
      </c>
      <c r="AI424">
        <f t="shared" si="221"/>
        <v>1.1239996404925983</v>
      </c>
      <c r="AJ424">
        <f t="shared" si="222"/>
        <v>-0.12148934944060515</v>
      </c>
      <c r="AK424">
        <f t="shared" si="223"/>
        <v>-0.40283860910457586</v>
      </c>
      <c r="AL424">
        <f t="shared" si="224"/>
        <v>1.869407049957609</v>
      </c>
      <c r="AM424">
        <f t="shared" si="225"/>
        <v>1.3541176461550817</v>
      </c>
      <c r="AN424" s="139">
        <f t="shared" si="232"/>
        <v>8.5442312440044486</v>
      </c>
      <c r="AO424" s="139">
        <f t="shared" si="232"/>
        <v>8.5443448330140193</v>
      </c>
      <c r="AP424" s="139">
        <f t="shared" si="232"/>
        <v>8.544767912282806</v>
      </c>
      <c r="AQ424" s="139">
        <f t="shared" si="232"/>
        <v>8.5463418333657124</v>
      </c>
      <c r="AR424" s="139">
        <f t="shared" si="232"/>
        <v>8.5521710537632671</v>
      </c>
      <c r="AS424" s="139">
        <f t="shared" si="232"/>
        <v>8.573417867517481</v>
      </c>
      <c r="AT424" s="139">
        <f t="shared" si="232"/>
        <v>8.646900807714216</v>
      </c>
      <c r="AU424" s="139">
        <f t="shared" si="227"/>
        <v>8.8692072085893265</v>
      </c>
    </row>
    <row r="425" spans="1:47" ht="12.95" customHeight="1" x14ac:dyDescent="0.2">
      <c r="A425" s="19" t="s">
        <v>235</v>
      </c>
      <c r="B425" s="82" t="s">
        <v>236</v>
      </c>
      <c r="C425" s="38">
        <v>52862.528899999998</v>
      </c>
      <c r="D425" s="38">
        <v>2.9999999999999997E-4</v>
      </c>
      <c r="E425">
        <f t="shared" si="209"/>
        <v>2995.0775199989439</v>
      </c>
      <c r="F425">
        <f t="shared" si="228"/>
        <v>2995</v>
      </c>
      <c r="G425">
        <f t="shared" si="210"/>
        <v>0.25625199999922188</v>
      </c>
      <c r="K425">
        <f>G425</f>
        <v>0.25625199999922188</v>
      </c>
      <c r="O425">
        <f t="shared" ca="1" si="231"/>
        <v>0.27284106126597851</v>
      </c>
      <c r="P425" s="14">
        <f t="shared" si="211"/>
        <v>0.19708433072225737</v>
      </c>
      <c r="Q425" s="13">
        <f t="shared" si="212"/>
        <v>37844.028899999998</v>
      </c>
      <c r="R425">
        <f t="shared" si="213"/>
        <v>3.5008130876682505E-3</v>
      </c>
      <c r="S425" s="5">
        <f>S$18</f>
        <v>1</v>
      </c>
      <c r="T425">
        <f t="shared" si="214"/>
        <v>3.5008130876682505E-3</v>
      </c>
      <c r="Z425">
        <f t="shared" si="215"/>
        <v>2995</v>
      </c>
      <c r="AA425" s="139">
        <f t="shared" si="216"/>
        <v>0.25684051229623878</v>
      </c>
      <c r="AB425" s="139">
        <f t="shared" si="217"/>
        <v>0.19649581842524047</v>
      </c>
      <c r="AC425" s="139">
        <f t="shared" si="218"/>
        <v>5.9167669276964513E-2</v>
      </c>
      <c r="AD425" s="139">
        <f t="shared" si="229"/>
        <v>-5.8851229701689656E-4</v>
      </c>
      <c r="AE425" s="139">
        <f t="shared" si="219"/>
        <v>3.4634672374010388E-7</v>
      </c>
      <c r="AF425">
        <f t="shared" si="230"/>
        <v>5.9167669276964513E-2</v>
      </c>
      <c r="AG425" s="165"/>
      <c r="AH425">
        <f t="shared" si="220"/>
        <v>5.9756181573981416E-2</v>
      </c>
      <c r="AI425">
        <f t="shared" si="221"/>
        <v>1.1239996404925983</v>
      </c>
      <c r="AJ425">
        <f t="shared" si="222"/>
        <v>-0.12148934944060515</v>
      </c>
      <c r="AK425">
        <f t="shared" si="223"/>
        <v>-0.40283860910457586</v>
      </c>
      <c r="AL425">
        <f t="shared" si="224"/>
        <v>1.869407049957609</v>
      </c>
      <c r="AM425">
        <f t="shared" si="225"/>
        <v>1.3541176461550817</v>
      </c>
      <c r="AN425" s="139">
        <f t="shared" si="232"/>
        <v>8.5442312440044486</v>
      </c>
      <c r="AO425" s="139">
        <f t="shared" si="232"/>
        <v>8.5443448330140193</v>
      </c>
      <c r="AP425" s="139">
        <f t="shared" si="232"/>
        <v>8.544767912282806</v>
      </c>
      <c r="AQ425" s="139">
        <f t="shared" si="232"/>
        <v>8.5463418333657124</v>
      </c>
      <c r="AR425" s="139">
        <f t="shared" si="232"/>
        <v>8.5521710537632671</v>
      </c>
      <c r="AS425" s="139">
        <f t="shared" si="232"/>
        <v>8.573417867517481</v>
      </c>
      <c r="AT425" s="139">
        <f t="shared" si="232"/>
        <v>8.646900807714216</v>
      </c>
      <c r="AU425" s="139">
        <f t="shared" si="227"/>
        <v>8.8692072085893265</v>
      </c>
    </row>
    <row r="426" spans="1:47" ht="12.95" customHeight="1" x14ac:dyDescent="0.2">
      <c r="A426" s="21" t="s">
        <v>255</v>
      </c>
      <c r="B426" s="37"/>
      <c r="C426" s="38">
        <v>52908.336799999997</v>
      </c>
      <c r="D426" s="38">
        <v>3.0000000000000001E-3</v>
      </c>
      <c r="E426">
        <f t="shared" si="209"/>
        <v>3008.9350834898232</v>
      </c>
      <c r="F426">
        <f t="shared" si="228"/>
        <v>3009</v>
      </c>
      <c r="J426" s="31"/>
      <c r="O426">
        <f t="shared" ca="1" si="231"/>
        <v>0.27464021387713189</v>
      </c>
      <c r="P426" s="14">
        <f t="shared" si="211"/>
        <v>0.19741507133320133</v>
      </c>
      <c r="Q426" s="13">
        <f t="shared" si="212"/>
        <v>37889.836799999997</v>
      </c>
      <c r="R426">
        <f t="shared" si="213"/>
        <v>3.8972710389492966E-2</v>
      </c>
      <c r="T426">
        <f t="shared" si="214"/>
        <v>0</v>
      </c>
      <c r="Z426">
        <f t="shared" si="215"/>
        <v>3009</v>
      </c>
      <c r="AA426" s="139">
        <f t="shared" si="216"/>
        <v>0.25906614111464732</v>
      </c>
      <c r="AB426" s="139">
        <f t="shared" si="217"/>
        <v>-9999</v>
      </c>
      <c r="AC426" s="139">
        <f t="shared" si="218"/>
        <v>-0.19741507133320133</v>
      </c>
      <c r="AD426" s="139">
        <f t="shared" si="229"/>
        <v>-9999</v>
      </c>
      <c r="AE426" s="139">
        <f t="shared" si="219"/>
        <v>0</v>
      </c>
      <c r="AF426">
        <f t="shared" si="230"/>
        <v>-9999</v>
      </c>
      <c r="AG426" s="165"/>
      <c r="AH426">
        <f t="shared" si="220"/>
        <v>6.1651069781446015E-2</v>
      </c>
      <c r="AI426">
        <f t="shared" si="221"/>
        <v>1.12899531575287</v>
      </c>
      <c r="AJ426">
        <f t="shared" si="222"/>
        <v>-0.10914706232346851</v>
      </c>
      <c r="AK426">
        <f t="shared" si="223"/>
        <v>-0.40126682437178912</v>
      </c>
      <c r="AL426">
        <f t="shared" si="224"/>
        <v>1.8818323135605661</v>
      </c>
      <c r="AM426">
        <f t="shared" si="225"/>
        <v>1.3718715601848517</v>
      </c>
      <c r="AN426" s="139">
        <f t="shared" si="232"/>
        <v>8.5542336053024748</v>
      </c>
      <c r="AO426" s="139">
        <f t="shared" si="232"/>
        <v>8.5543534197458744</v>
      </c>
      <c r="AP426" s="139">
        <f t="shared" si="232"/>
        <v>8.5547943630991803</v>
      </c>
      <c r="AQ426" s="139">
        <f t="shared" si="232"/>
        <v>8.5564151508151411</v>
      </c>
      <c r="AR426" s="139">
        <f t="shared" si="232"/>
        <v>8.5623462739708796</v>
      </c>
      <c r="AS426" s="139">
        <f t="shared" si="232"/>
        <v>8.5837106515725967</v>
      </c>
      <c r="AT426" s="139">
        <f t="shared" si="232"/>
        <v>8.6568204152683101</v>
      </c>
      <c r="AU426" s="139">
        <f t="shared" si="227"/>
        <v>8.8765069044925582</v>
      </c>
    </row>
    <row r="427" spans="1:47" ht="12.95" customHeight="1" x14ac:dyDescent="0.2">
      <c r="A427" s="22" t="s">
        <v>341</v>
      </c>
      <c r="B427" s="101" t="s">
        <v>236</v>
      </c>
      <c r="C427" s="22">
        <v>53282.347000000002</v>
      </c>
      <c r="D427" s="22">
        <v>5.0000000000000001E-3</v>
      </c>
      <c r="E427">
        <f t="shared" si="209"/>
        <v>3122.0786699178529</v>
      </c>
      <c r="F427">
        <f t="shared" si="228"/>
        <v>3122</v>
      </c>
      <c r="G427">
        <f t="shared" ref="G427:G451" si="233">C427-(C$7+C$8*F427)</f>
        <v>0.26005319999967469</v>
      </c>
      <c r="I427">
        <f>G427</f>
        <v>0.26005319999967469</v>
      </c>
      <c r="O427">
        <f t="shared" ca="1" si="231"/>
        <v>0.28916194566715531</v>
      </c>
      <c r="P427" s="14">
        <f t="shared" si="211"/>
        <v>0.20019039376858255</v>
      </c>
      <c r="Q427" s="13">
        <f t="shared" si="212"/>
        <v>38263.847000000002</v>
      </c>
      <c r="R427">
        <f t="shared" si="213"/>
        <v>3.5835555698612836E-3</v>
      </c>
      <c r="S427" s="5">
        <f>S$16</f>
        <v>0.1</v>
      </c>
      <c r="T427">
        <f t="shared" si="214"/>
        <v>3.5835555698612837E-4</v>
      </c>
      <c r="Z427">
        <f t="shared" si="215"/>
        <v>3122</v>
      </c>
      <c r="AA427" s="139">
        <f t="shared" si="216"/>
        <v>0.27719655458599346</v>
      </c>
      <c r="AB427" s="139">
        <f t="shared" si="217"/>
        <v>0.18304703918226378</v>
      </c>
      <c r="AC427" s="139">
        <f t="shared" si="218"/>
        <v>5.9862806231092136E-2</v>
      </c>
      <c r="AD427" s="139">
        <f t="shared" si="229"/>
        <v>-1.7143354586318771E-2</v>
      </c>
      <c r="AE427" s="139">
        <f t="shared" si="219"/>
        <v>2.9389460647225686E-5</v>
      </c>
      <c r="AF427">
        <f t="shared" si="230"/>
        <v>5.9862806231092136E-2</v>
      </c>
      <c r="AG427" s="165"/>
      <c r="AH427">
        <f t="shared" si="220"/>
        <v>7.7006160817410921E-2</v>
      </c>
      <c r="AI427">
        <f t="shared" si="221"/>
        <v>1.1701226667697227</v>
      </c>
      <c r="AJ427">
        <f t="shared" si="222"/>
        <v>-4.9299240191928162E-3</v>
      </c>
      <c r="AK427">
        <f t="shared" si="223"/>
        <v>-0.38563341929708422</v>
      </c>
      <c r="AL427">
        <f t="shared" si="224"/>
        <v>1.986267314943942</v>
      </c>
      <c r="AM427">
        <f t="shared" si="225"/>
        <v>1.5341354400678449</v>
      </c>
      <c r="AN427" s="139">
        <f t="shared" si="232"/>
        <v>8.6366164561818817</v>
      </c>
      <c r="AO427" s="139">
        <f t="shared" si="232"/>
        <v>8.6367925050492147</v>
      </c>
      <c r="AP427" s="139">
        <f t="shared" si="232"/>
        <v>8.6373845532515663</v>
      </c>
      <c r="AQ427" s="139">
        <f t="shared" si="232"/>
        <v>8.6393730219705187</v>
      </c>
      <c r="AR427" s="139">
        <f t="shared" si="232"/>
        <v>8.6460228397400005</v>
      </c>
      <c r="AS427" s="139">
        <f t="shared" si="232"/>
        <v>8.6679524546248032</v>
      </c>
      <c r="AT427" s="139">
        <f t="shared" si="232"/>
        <v>8.7373021941024565</v>
      </c>
      <c r="AU427" s="139">
        <f t="shared" si="227"/>
        <v>8.9354258785686476</v>
      </c>
    </row>
    <row r="428" spans="1:47" ht="12.95" customHeight="1" x14ac:dyDescent="0.2">
      <c r="A428" s="125" t="s">
        <v>1495</v>
      </c>
      <c r="B428" s="71" t="s">
        <v>236</v>
      </c>
      <c r="C428" s="125">
        <v>53298.892</v>
      </c>
      <c r="D428" s="125" t="s">
        <v>370</v>
      </c>
      <c r="E428">
        <f t="shared" si="209"/>
        <v>3127.0837757610934</v>
      </c>
      <c r="F428">
        <f t="shared" si="228"/>
        <v>3127</v>
      </c>
      <c r="G428">
        <f t="shared" si="233"/>
        <v>0.27693120000185445</v>
      </c>
      <c r="K428">
        <f>G428</f>
        <v>0.27693120000185445</v>
      </c>
      <c r="O428">
        <f t="shared" ca="1" si="231"/>
        <v>0.28980450017113862</v>
      </c>
      <c r="P428" s="14">
        <f t="shared" si="211"/>
        <v>0.20031754420725359</v>
      </c>
      <c r="Q428" s="13">
        <f t="shared" si="212"/>
        <v>38280.392</v>
      </c>
      <c r="R428">
        <f t="shared" si="213"/>
        <v>5.8696522542135776E-3</v>
      </c>
      <c r="S428" s="5">
        <f>S$18</f>
        <v>1</v>
      </c>
      <c r="T428">
        <f t="shared" si="214"/>
        <v>5.8696522542135776E-3</v>
      </c>
      <c r="Z428">
        <f t="shared" si="215"/>
        <v>3127</v>
      </c>
      <c r="AA428" s="139">
        <f t="shared" si="216"/>
        <v>0.27800439576484559</v>
      </c>
      <c r="AB428" s="139">
        <f t="shared" si="217"/>
        <v>0.19924434844426242</v>
      </c>
      <c r="AC428" s="139">
        <f t="shared" si="218"/>
        <v>7.661365579460086E-2</v>
      </c>
      <c r="AD428" s="139">
        <f t="shared" si="229"/>
        <v>-1.0731957629911415E-3</v>
      </c>
      <c r="AE428" s="139">
        <f t="shared" si="219"/>
        <v>1.1517491457021384E-6</v>
      </c>
      <c r="AF428">
        <f t="shared" si="230"/>
        <v>7.661365579460086E-2</v>
      </c>
      <c r="AG428" s="165"/>
      <c r="AH428">
        <f t="shared" si="220"/>
        <v>7.7686851557592029E-2</v>
      </c>
      <c r="AI428">
        <f t="shared" si="221"/>
        <v>1.171970204572188</v>
      </c>
      <c r="AJ428">
        <f t="shared" si="222"/>
        <v>-1.3393474224126384E-4</v>
      </c>
      <c r="AK428">
        <f t="shared" si="223"/>
        <v>-0.38481307743760829</v>
      </c>
      <c r="AL428">
        <f t="shared" si="224"/>
        <v>1.991063324190314</v>
      </c>
      <c r="AM428">
        <f t="shared" si="225"/>
        <v>1.5422070298972259</v>
      </c>
      <c r="AN428" s="139">
        <f t="shared" si="232"/>
        <v>8.6403303794765236</v>
      </c>
      <c r="AO428" s="139">
        <f t="shared" si="232"/>
        <v>8.6405091204317745</v>
      </c>
      <c r="AP428" s="139">
        <f t="shared" si="232"/>
        <v>8.6411079881760919</v>
      </c>
      <c r="AQ428" s="139">
        <f t="shared" si="232"/>
        <v>8.6431118833462737</v>
      </c>
      <c r="AR428" s="139">
        <f t="shared" si="232"/>
        <v>8.6497884509065397</v>
      </c>
      <c r="AS428" s="139">
        <f t="shared" si="232"/>
        <v>8.6717265953501599</v>
      </c>
      <c r="AT428" s="139">
        <f t="shared" si="232"/>
        <v>8.7408797798684699</v>
      </c>
      <c r="AU428" s="139">
        <f t="shared" si="227"/>
        <v>8.9380329128198035</v>
      </c>
    </row>
    <row r="429" spans="1:47" ht="12.95" customHeight="1" x14ac:dyDescent="0.2">
      <c r="A429" s="125" t="s">
        <v>1495</v>
      </c>
      <c r="B429" s="71" t="s">
        <v>236</v>
      </c>
      <c r="C429" s="125">
        <v>53394.754999999997</v>
      </c>
      <c r="D429" s="125" t="s">
        <v>370</v>
      </c>
      <c r="E429">
        <f t="shared" si="209"/>
        <v>3156.0837432105104</v>
      </c>
      <c r="F429">
        <f t="shared" si="228"/>
        <v>3156</v>
      </c>
      <c r="G429">
        <f t="shared" si="233"/>
        <v>0.27682359999744222</v>
      </c>
      <c r="K429">
        <f>G429</f>
        <v>0.27682359999744222</v>
      </c>
      <c r="O429">
        <f t="shared" ca="1" si="231"/>
        <v>0.29353131629424195</v>
      </c>
      <c r="P429" s="14">
        <f t="shared" si="211"/>
        <v>0.20106228400772408</v>
      </c>
      <c r="Q429" s="13">
        <f t="shared" si="212"/>
        <v>38376.254999999997</v>
      </c>
      <c r="R429">
        <f t="shared" si="213"/>
        <v>5.7397770004939206E-3</v>
      </c>
      <c r="S429" s="5">
        <f>S$18</f>
        <v>1</v>
      </c>
      <c r="T429">
        <f t="shared" si="214"/>
        <v>5.7397770004939206E-3</v>
      </c>
      <c r="Z429">
        <f t="shared" si="215"/>
        <v>3156</v>
      </c>
      <c r="AA429" s="139">
        <f t="shared" si="216"/>
        <v>0.28269676751674888</v>
      </c>
      <c r="AB429" s="139">
        <f t="shared" si="217"/>
        <v>0.19518911648841741</v>
      </c>
      <c r="AC429" s="139">
        <f t="shared" si="218"/>
        <v>7.5761315989718137E-2</v>
      </c>
      <c r="AD429" s="139">
        <f t="shared" si="229"/>
        <v>-5.8731675193066657E-3</v>
      </c>
      <c r="AE429" s="139">
        <f t="shared" si="219"/>
        <v>3.4494096709838812E-5</v>
      </c>
      <c r="AF429">
        <f t="shared" si="230"/>
        <v>7.5761315989718137E-2</v>
      </c>
      <c r="AG429" s="165"/>
      <c r="AH429">
        <f t="shared" si="220"/>
        <v>8.1634483509024816E-2</v>
      </c>
      <c r="AI429">
        <f t="shared" si="221"/>
        <v>1.1827206791543676</v>
      </c>
      <c r="AJ429">
        <f t="shared" si="222"/>
        <v>2.79796324524898E-2</v>
      </c>
      <c r="AK429">
        <f t="shared" si="223"/>
        <v>-0.37982628823841247</v>
      </c>
      <c r="AL429">
        <f t="shared" si="224"/>
        <v>2.0191805433605294</v>
      </c>
      <c r="AM429">
        <f t="shared" si="225"/>
        <v>1.5907585296560312</v>
      </c>
      <c r="AN429" s="139">
        <f t="shared" si="232"/>
        <v>8.6619871768414747</v>
      </c>
      <c r="AO429" s="139">
        <f t="shared" si="232"/>
        <v>8.6621817690585168</v>
      </c>
      <c r="AP429" s="139">
        <f t="shared" si="232"/>
        <v>8.6628200901875321</v>
      </c>
      <c r="AQ429" s="139">
        <f t="shared" si="232"/>
        <v>8.6649112533104056</v>
      </c>
      <c r="AR429" s="139">
        <f t="shared" si="232"/>
        <v>8.6717331111079758</v>
      </c>
      <c r="AS429" s="139">
        <f t="shared" si="232"/>
        <v>8.6936920607045955</v>
      </c>
      <c r="AT429" s="139">
        <f t="shared" si="232"/>
        <v>8.7616559929412379</v>
      </c>
      <c r="AU429" s="139">
        <f t="shared" si="227"/>
        <v>8.9531537114764994</v>
      </c>
    </row>
    <row r="430" spans="1:47" ht="12.95" customHeight="1" x14ac:dyDescent="0.2">
      <c r="A430" s="21" t="s">
        <v>248</v>
      </c>
      <c r="B430" s="37"/>
      <c r="C430" s="38">
        <v>53462.527199999997</v>
      </c>
      <c r="D430" s="38">
        <v>1.5E-3</v>
      </c>
      <c r="E430">
        <f t="shared" si="209"/>
        <v>3176.5858305014922</v>
      </c>
      <c r="F430">
        <f t="shared" si="228"/>
        <v>3176.5</v>
      </c>
      <c r="G430">
        <f t="shared" si="233"/>
        <v>0.28372339999623364</v>
      </c>
      <c r="J430">
        <f>G430</f>
        <v>0.28372339999623364</v>
      </c>
      <c r="O430">
        <f t="shared" ca="1" si="231"/>
        <v>0.29616578976057367</v>
      </c>
      <c r="P430" s="14">
        <f t="shared" si="211"/>
        <v>0.20159621716100504</v>
      </c>
      <c r="Q430" s="13">
        <f t="shared" si="212"/>
        <v>38444.027199999997</v>
      </c>
      <c r="R430">
        <f t="shared" si="213"/>
        <v>6.744874160451067E-3</v>
      </c>
      <c r="S430" s="5">
        <f>S$17</f>
        <v>1</v>
      </c>
      <c r="T430">
        <f t="shared" si="214"/>
        <v>6.744874160451067E-3</v>
      </c>
      <c r="Z430">
        <f t="shared" si="215"/>
        <v>3176.5</v>
      </c>
      <c r="AA430" s="139">
        <f t="shared" si="216"/>
        <v>0.2860198561965217</v>
      </c>
      <c r="AB430" s="139">
        <f t="shared" si="217"/>
        <v>0.199299760960717</v>
      </c>
      <c r="AC430" s="139">
        <f t="shared" si="218"/>
        <v>8.2127182835228602E-2</v>
      </c>
      <c r="AD430" s="139">
        <f t="shared" si="229"/>
        <v>-2.2964562002880662E-3</v>
      </c>
      <c r="AE430" s="139">
        <f t="shared" si="219"/>
        <v>5.2737110798415027E-6</v>
      </c>
      <c r="AF430">
        <f t="shared" si="230"/>
        <v>8.2127182835228602E-2</v>
      </c>
      <c r="AG430" s="165"/>
      <c r="AH430">
        <f t="shared" si="220"/>
        <v>8.4423639035516654E-2</v>
      </c>
      <c r="AI430">
        <f t="shared" si="221"/>
        <v>1.1903507938182332</v>
      </c>
      <c r="AJ430">
        <f t="shared" si="222"/>
        <v>4.8152485321441132E-2</v>
      </c>
      <c r="AK430">
        <f t="shared" si="223"/>
        <v>-0.37606040887119641</v>
      </c>
      <c r="AL430">
        <f t="shared" si="224"/>
        <v>2.0393683719187377</v>
      </c>
      <c r="AM430">
        <f t="shared" si="225"/>
        <v>1.6269780280866282</v>
      </c>
      <c r="AN430" s="139">
        <f t="shared" si="232"/>
        <v>8.6774160791354937</v>
      </c>
      <c r="AO430" s="139">
        <f t="shared" si="232"/>
        <v>8.6776220710742464</v>
      </c>
      <c r="AP430" s="139">
        <f t="shared" si="232"/>
        <v>8.6782880399271747</v>
      </c>
      <c r="AQ430" s="139">
        <f t="shared" si="232"/>
        <v>8.6804383069625271</v>
      </c>
      <c r="AR430" s="139">
        <f t="shared" si="232"/>
        <v>8.6873522063910915</v>
      </c>
      <c r="AS430" s="139">
        <f t="shared" si="232"/>
        <v>8.7092960132063286</v>
      </c>
      <c r="AT430" s="139">
        <f t="shared" si="232"/>
        <v>8.776369117161412</v>
      </c>
      <c r="AU430" s="139">
        <f t="shared" si="227"/>
        <v>8.9638425519062324</v>
      </c>
    </row>
    <row r="431" spans="1:47" ht="12.95" customHeight="1" x14ac:dyDescent="0.2">
      <c r="A431" s="125" t="s">
        <v>1495</v>
      </c>
      <c r="B431" s="71" t="s">
        <v>236</v>
      </c>
      <c r="C431" s="125">
        <v>53589.798799999997</v>
      </c>
      <c r="D431" s="125" t="s">
        <v>370</v>
      </c>
      <c r="E431">
        <f t="shared" si="209"/>
        <v>3215.087361407423</v>
      </c>
      <c r="F431">
        <f t="shared" si="228"/>
        <v>3215</v>
      </c>
      <c r="G431">
        <f t="shared" si="233"/>
        <v>0.28878399999666726</v>
      </c>
      <c r="K431">
        <f>G431</f>
        <v>0.28878399999666726</v>
      </c>
      <c r="O431">
        <f t="shared" ca="1" si="231"/>
        <v>0.30111345944124535</v>
      </c>
      <c r="P431" s="14">
        <f t="shared" si="211"/>
        <v>0.20261571162823366</v>
      </c>
      <c r="Q431" s="13">
        <f t="shared" si="212"/>
        <v>38571.298799999997</v>
      </c>
      <c r="R431">
        <f t="shared" si="213"/>
        <v>7.4249739203455286E-3</v>
      </c>
      <c r="S431" s="5">
        <f>S$18</f>
        <v>1</v>
      </c>
      <c r="T431">
        <f t="shared" si="214"/>
        <v>7.4249739203455286E-3</v>
      </c>
      <c r="Z431">
        <f t="shared" si="215"/>
        <v>3215</v>
      </c>
      <c r="AA431" s="139">
        <f t="shared" si="216"/>
        <v>0.29227048556212293</v>
      </c>
      <c r="AB431" s="139">
        <f t="shared" si="217"/>
        <v>0.199129226062778</v>
      </c>
      <c r="AC431" s="139">
        <f t="shared" si="218"/>
        <v>8.6168288368433599E-2</v>
      </c>
      <c r="AD431" s="139">
        <f t="shared" si="229"/>
        <v>-3.4864855654556659E-3</v>
      </c>
      <c r="AE431" s="139">
        <f t="shared" si="219"/>
        <v>1.2155581598130714E-5</v>
      </c>
      <c r="AF431">
        <f t="shared" si="230"/>
        <v>8.6168288368433599E-2</v>
      </c>
      <c r="AG431" s="165"/>
      <c r="AH431">
        <f t="shared" si="220"/>
        <v>8.9654773933889251E-2</v>
      </c>
      <c r="AI431">
        <f t="shared" si="221"/>
        <v>1.2047290776560973</v>
      </c>
      <c r="AJ431">
        <f t="shared" si="222"/>
        <v>8.6683213609765442E-2</v>
      </c>
      <c r="AK431">
        <f t="shared" si="223"/>
        <v>-0.36843026557231506</v>
      </c>
      <c r="AL431">
        <f t="shared" si="224"/>
        <v>2.0779893972342069</v>
      </c>
      <c r="AM431">
        <f t="shared" si="225"/>
        <v>1.6996983278010878</v>
      </c>
      <c r="AN431" s="139">
        <f t="shared" si="232"/>
        <v>8.7066614526100086</v>
      </c>
      <c r="AO431" s="139">
        <f t="shared" si="232"/>
        <v>8.706889090166916</v>
      </c>
      <c r="AP431" s="139">
        <f t="shared" si="232"/>
        <v>8.7076059123397602</v>
      </c>
      <c r="AQ431" s="139">
        <f t="shared" si="232"/>
        <v>8.7098602388605535</v>
      </c>
      <c r="AR431" s="139">
        <f t="shared" si="232"/>
        <v>8.7169213205352811</v>
      </c>
      <c r="AS431" s="139">
        <f t="shared" si="232"/>
        <v>8.7387687847273465</v>
      </c>
      <c r="AT431" s="139">
        <f t="shared" si="232"/>
        <v>8.8040586023734466</v>
      </c>
      <c r="AU431" s="139">
        <f t="shared" si="227"/>
        <v>8.9839167156401203</v>
      </c>
    </row>
    <row r="432" spans="1:47" ht="12.95" customHeight="1" x14ac:dyDescent="0.2">
      <c r="A432" s="38" t="s">
        <v>257</v>
      </c>
      <c r="B432" s="37"/>
      <c r="C432" s="38">
        <v>53758.391100000001</v>
      </c>
      <c r="D432" s="38">
        <v>2.0000000000000001E-4</v>
      </c>
      <c r="E432">
        <f t="shared" si="209"/>
        <v>3266.089011806665</v>
      </c>
      <c r="F432">
        <f t="shared" si="228"/>
        <v>3266</v>
      </c>
      <c r="G432">
        <f t="shared" si="233"/>
        <v>0.29423959999985527</v>
      </c>
      <c r="J432">
        <f>G432</f>
        <v>0.29423959999985527</v>
      </c>
      <c r="O432">
        <f t="shared" ca="1" si="231"/>
        <v>0.30766751538187537</v>
      </c>
      <c r="P432" s="14">
        <f t="shared" si="211"/>
        <v>0.20399985317682004</v>
      </c>
      <c r="Q432" s="13">
        <f t="shared" si="212"/>
        <v>38739.891100000001</v>
      </c>
      <c r="R432">
        <f t="shared" si="213"/>
        <v>8.1432119066854967E-3</v>
      </c>
      <c r="S432" s="5">
        <f>S$17</f>
        <v>1</v>
      </c>
      <c r="T432">
        <f t="shared" si="214"/>
        <v>8.1432119066854967E-3</v>
      </c>
      <c r="Z432">
        <f t="shared" si="215"/>
        <v>3266</v>
      </c>
      <c r="AA432" s="139">
        <f t="shared" si="216"/>
        <v>0.30055968679861955</v>
      </c>
      <c r="AB432" s="139">
        <f t="shared" si="217"/>
        <v>0.19767976637805576</v>
      </c>
      <c r="AC432" s="139">
        <f t="shared" si="218"/>
        <v>9.0239746823035233E-2</v>
      </c>
      <c r="AD432" s="139">
        <f t="shared" si="229"/>
        <v>-6.3200867987642795E-3</v>
      </c>
      <c r="AE432" s="139">
        <f t="shared" si="219"/>
        <v>3.9943497143914516E-5</v>
      </c>
      <c r="AF432">
        <f t="shared" si="230"/>
        <v>9.0239746823035233E-2</v>
      </c>
      <c r="AG432" s="165"/>
      <c r="AH432">
        <f t="shared" si="220"/>
        <v>9.6559833621799512E-2</v>
      </c>
      <c r="AI432">
        <f t="shared" si="221"/>
        <v>1.2238170213262118</v>
      </c>
      <c r="AJ432">
        <f t="shared" si="222"/>
        <v>0.13894283720838724</v>
      </c>
      <c r="AK432">
        <f t="shared" si="223"/>
        <v>-0.35715654381834433</v>
      </c>
      <c r="AL432">
        <f t="shared" si="224"/>
        <v>2.1305910762043143</v>
      </c>
      <c r="AM432">
        <f t="shared" si="225"/>
        <v>1.8067938587257233</v>
      </c>
      <c r="AN432" s="139">
        <f t="shared" si="232"/>
        <v>8.7459441756784422</v>
      </c>
      <c r="AO432" s="139">
        <f t="shared" si="232"/>
        <v>8.7462003897051499</v>
      </c>
      <c r="AP432" s="139">
        <f t="shared" si="232"/>
        <v>8.7469810065301719</v>
      </c>
      <c r="AQ432" s="139">
        <f t="shared" si="232"/>
        <v>8.7493563245812513</v>
      </c>
      <c r="AR432" s="139">
        <f t="shared" si="232"/>
        <v>8.7565565287965725</v>
      </c>
      <c r="AS432" s="139">
        <f t="shared" si="232"/>
        <v>8.7781378581992442</v>
      </c>
      <c r="AT432" s="139">
        <f t="shared" si="232"/>
        <v>8.8408492565292143</v>
      </c>
      <c r="AU432" s="139">
        <f t="shared" si="227"/>
        <v>9.0105084650018945</v>
      </c>
    </row>
    <row r="433" spans="1:47" ht="12.95" customHeight="1" x14ac:dyDescent="0.2">
      <c r="A433" s="24" t="s">
        <v>256</v>
      </c>
      <c r="B433" s="37" t="s">
        <v>236</v>
      </c>
      <c r="C433" s="42">
        <v>53824.5101</v>
      </c>
      <c r="D433" s="38">
        <v>2.9999999999999997E-4</v>
      </c>
      <c r="E433">
        <f t="shared" si="209"/>
        <v>3286.0909817824431</v>
      </c>
      <c r="F433">
        <f t="shared" si="228"/>
        <v>3286</v>
      </c>
      <c r="G433">
        <f t="shared" si="233"/>
        <v>0.30075159999978496</v>
      </c>
      <c r="K433">
        <f>G433</f>
        <v>0.30075159999978496</v>
      </c>
      <c r="O433">
        <f t="shared" ca="1" si="231"/>
        <v>0.31023773339780875</v>
      </c>
      <c r="P433" s="14">
        <f t="shared" si="211"/>
        <v>0.20455311981227664</v>
      </c>
      <c r="Q433" s="13">
        <f t="shared" si="212"/>
        <v>38806.0101</v>
      </c>
      <c r="R433">
        <f t="shared" si="213"/>
        <v>9.2541475903864297E-3</v>
      </c>
      <c r="S433" s="5">
        <f>S$18</f>
        <v>1</v>
      </c>
      <c r="T433">
        <f t="shared" si="214"/>
        <v>9.2541475903864297E-3</v>
      </c>
      <c r="Z433">
        <f t="shared" si="215"/>
        <v>3286</v>
      </c>
      <c r="AA433" s="139">
        <f t="shared" si="216"/>
        <v>0.30380980819538783</v>
      </c>
      <c r="AB433" s="139">
        <f t="shared" si="217"/>
        <v>0.20149491161667377</v>
      </c>
      <c r="AC433" s="139">
        <f t="shared" si="218"/>
        <v>9.6198480187508317E-2</v>
      </c>
      <c r="AD433" s="139">
        <f t="shared" si="229"/>
        <v>-3.0582081956028739E-3</v>
      </c>
      <c r="AE433" s="139">
        <f t="shared" si="219"/>
        <v>9.3526373676525861E-6</v>
      </c>
      <c r="AF433">
        <f t="shared" si="230"/>
        <v>9.6198480187508317E-2</v>
      </c>
      <c r="AG433" s="165"/>
      <c r="AH433">
        <f t="shared" si="220"/>
        <v>9.9256688383111191E-2</v>
      </c>
      <c r="AI433">
        <f t="shared" si="221"/>
        <v>1.2312962012638735</v>
      </c>
      <c r="AJ433">
        <f t="shared" si="222"/>
        <v>0.15978764651517768</v>
      </c>
      <c r="AK433">
        <f t="shared" si="223"/>
        <v>-0.35235908262524557</v>
      </c>
      <c r="AL433">
        <f t="shared" si="224"/>
        <v>2.1516727906974031</v>
      </c>
      <c r="AM433">
        <f t="shared" si="225"/>
        <v>1.8526198474827684</v>
      </c>
      <c r="AN433" s="139">
        <f t="shared" si="232"/>
        <v>8.7615178047164548</v>
      </c>
      <c r="AO433" s="139">
        <f t="shared" si="232"/>
        <v>8.7617849985384506</v>
      </c>
      <c r="AP433" s="139">
        <f t="shared" si="232"/>
        <v>8.7625890626806289</v>
      </c>
      <c r="AQ433" s="139">
        <f t="shared" si="232"/>
        <v>8.7650056933719469</v>
      </c>
      <c r="AR433" s="139">
        <f t="shared" si="232"/>
        <v>8.7722418630936332</v>
      </c>
      <c r="AS433" s="139">
        <f t="shared" si="232"/>
        <v>8.7936752949473878</v>
      </c>
      <c r="AT433" s="139">
        <f t="shared" si="232"/>
        <v>8.8553101121591791</v>
      </c>
      <c r="AU433" s="139">
        <f t="shared" si="227"/>
        <v>9.0209366020065129</v>
      </c>
    </row>
    <row r="434" spans="1:47" ht="12.95" customHeight="1" x14ac:dyDescent="0.2">
      <c r="A434" s="24" t="s">
        <v>254</v>
      </c>
      <c r="B434" s="83"/>
      <c r="C434" s="38">
        <v>53867.483999999997</v>
      </c>
      <c r="D434" s="38">
        <v>8.9999999999999998E-4</v>
      </c>
      <c r="E434">
        <f t="shared" si="209"/>
        <v>3299.0912185909556</v>
      </c>
      <c r="F434">
        <f t="shared" si="228"/>
        <v>3299</v>
      </c>
      <c r="G434">
        <f t="shared" si="233"/>
        <v>0.30153439999412512</v>
      </c>
      <c r="J434">
        <f>G434</f>
        <v>0.30153439999412512</v>
      </c>
      <c r="O434">
        <f t="shared" ca="1" si="231"/>
        <v>0.31190837510816538</v>
      </c>
      <c r="P434" s="14">
        <f t="shared" si="211"/>
        <v>0.20491590504510085</v>
      </c>
      <c r="Q434" s="13">
        <f t="shared" si="212"/>
        <v>38848.983999999997</v>
      </c>
      <c r="R434">
        <f t="shared" si="213"/>
        <v>9.3351335662146297E-3</v>
      </c>
      <c r="S434" s="5">
        <f>S$17</f>
        <v>1</v>
      </c>
      <c r="T434">
        <f t="shared" si="214"/>
        <v>9.3351335662146297E-3</v>
      </c>
      <c r="Z434">
        <f t="shared" si="215"/>
        <v>3299</v>
      </c>
      <c r="AA434" s="139">
        <f t="shared" si="216"/>
        <v>0.30592139603267043</v>
      </c>
      <c r="AB434" s="139">
        <f t="shared" si="217"/>
        <v>0.20052890900655551</v>
      </c>
      <c r="AC434" s="139">
        <f t="shared" si="218"/>
        <v>9.6618494949024275E-2</v>
      </c>
      <c r="AD434" s="139">
        <f t="shared" si="229"/>
        <v>-4.38699603854531E-3</v>
      </c>
      <c r="AE434" s="139">
        <f t="shared" si="219"/>
        <v>1.9245734242212243E-5</v>
      </c>
      <c r="AF434">
        <f t="shared" si="230"/>
        <v>9.6618494949024275E-2</v>
      </c>
      <c r="AG434" s="165"/>
      <c r="AH434">
        <f t="shared" si="220"/>
        <v>0.1010054909875696</v>
      </c>
      <c r="AI434">
        <f t="shared" si="221"/>
        <v>1.2361509319587121</v>
      </c>
      <c r="AJ434">
        <f t="shared" si="222"/>
        <v>0.17343517791233823</v>
      </c>
      <c r="AK434">
        <f t="shared" si="223"/>
        <v>-0.34912403693047928</v>
      </c>
      <c r="AL434">
        <f t="shared" si="224"/>
        <v>2.1655139026356487</v>
      </c>
      <c r="AM434">
        <f t="shared" si="225"/>
        <v>1.8836920149904917</v>
      </c>
      <c r="AN434" s="139">
        <f t="shared" si="232"/>
        <v>8.7716915165744229</v>
      </c>
      <c r="AO434" s="139">
        <f t="shared" si="232"/>
        <v>8.7719657294145463</v>
      </c>
      <c r="AP434" s="139">
        <f t="shared" si="232"/>
        <v>8.772784450107304</v>
      </c>
      <c r="AQ434" s="139">
        <f t="shared" si="232"/>
        <v>8.7752258779538064</v>
      </c>
      <c r="AR434" s="139">
        <f t="shared" si="232"/>
        <v>8.7824795498311907</v>
      </c>
      <c r="AS434" s="139">
        <f t="shared" si="232"/>
        <v>8.8038036392386303</v>
      </c>
      <c r="AT434" s="139">
        <f t="shared" si="232"/>
        <v>8.8647193542683596</v>
      </c>
      <c r="AU434" s="139">
        <f t="shared" si="227"/>
        <v>9.0277148910595137</v>
      </c>
    </row>
    <row r="435" spans="1:47" ht="12.95" customHeight="1" x14ac:dyDescent="0.2">
      <c r="A435" s="24" t="s">
        <v>256</v>
      </c>
      <c r="B435" s="37" t="s">
        <v>236</v>
      </c>
      <c r="C435" s="42">
        <v>54039.383999999998</v>
      </c>
      <c r="D435" s="38">
        <v>5.9999999999999995E-4</v>
      </c>
      <c r="E435">
        <f t="shared" si="209"/>
        <v>3351.0934968897245</v>
      </c>
      <c r="F435">
        <f t="shared" si="228"/>
        <v>3351</v>
      </c>
      <c r="G435">
        <f t="shared" si="233"/>
        <v>0.30906559999857564</v>
      </c>
      <c r="K435">
        <f t="shared" ref="K435:K444" si="234">G435</f>
        <v>0.30906559999857564</v>
      </c>
      <c r="O435">
        <f t="shared" ca="1" si="231"/>
        <v>0.31859094194959209</v>
      </c>
      <c r="P435" s="14">
        <f t="shared" si="211"/>
        <v>0.20639195807161406</v>
      </c>
      <c r="Q435" s="13">
        <f t="shared" si="212"/>
        <v>39020.883999999998</v>
      </c>
      <c r="R435">
        <f t="shared" si="213"/>
        <v>1.0541876746545921E-2</v>
      </c>
      <c r="S435" s="5">
        <f t="shared" ref="S435:S444" si="235">S$18</f>
        <v>1</v>
      </c>
      <c r="T435">
        <f t="shared" si="214"/>
        <v>1.0541876746545921E-2</v>
      </c>
      <c r="Z435">
        <f t="shared" si="215"/>
        <v>3351</v>
      </c>
      <c r="AA435" s="139">
        <f t="shared" si="216"/>
        <v>0.31435299735523298</v>
      </c>
      <c r="AB435" s="139">
        <f t="shared" si="217"/>
        <v>0.20110456071495669</v>
      </c>
      <c r="AC435" s="139">
        <f t="shared" si="218"/>
        <v>0.10267364192696157</v>
      </c>
      <c r="AD435" s="139">
        <f t="shared" si="229"/>
        <v>-5.2873973566573418E-3</v>
      </c>
      <c r="AE435" s="139">
        <f t="shared" si="219"/>
        <v>2.7956570807187044E-5</v>
      </c>
      <c r="AF435">
        <f t="shared" si="230"/>
        <v>0.10267364192696157</v>
      </c>
      <c r="AG435" s="165"/>
      <c r="AH435">
        <f t="shared" si="220"/>
        <v>0.10796103928361893</v>
      </c>
      <c r="AI435">
        <f t="shared" si="221"/>
        <v>1.2554746489967377</v>
      </c>
      <c r="AJ435">
        <f t="shared" si="222"/>
        <v>0.22873056177152687</v>
      </c>
      <c r="AK435">
        <f t="shared" si="223"/>
        <v>-0.33524253839212681</v>
      </c>
      <c r="AL435">
        <f t="shared" si="224"/>
        <v>2.2219707338218861</v>
      </c>
      <c r="AM435">
        <f t="shared" si="225"/>
        <v>2.0193316781696145</v>
      </c>
      <c r="AN435" s="139">
        <f t="shared" si="232"/>
        <v>8.812785356032629</v>
      </c>
      <c r="AO435" s="139">
        <f t="shared" si="232"/>
        <v>8.8130862947082154</v>
      </c>
      <c r="AP435" s="139">
        <f t="shared" si="232"/>
        <v>8.8139581486945957</v>
      </c>
      <c r="AQ435" s="139">
        <f t="shared" si="232"/>
        <v>8.816481013357043</v>
      </c>
      <c r="AR435" s="139">
        <f t="shared" si="232"/>
        <v>8.8237565835406162</v>
      </c>
      <c r="AS435" s="139">
        <f t="shared" si="232"/>
        <v>8.8445391717087674</v>
      </c>
      <c r="AT435" s="139">
        <f t="shared" si="232"/>
        <v>8.9024299971280083</v>
      </c>
      <c r="AU435" s="139">
        <f t="shared" si="227"/>
        <v>9.0548280472715206</v>
      </c>
    </row>
    <row r="436" spans="1:47" ht="12.95" customHeight="1" x14ac:dyDescent="0.2">
      <c r="A436" s="38" t="s">
        <v>258</v>
      </c>
      <c r="B436" s="82" t="s">
        <v>236</v>
      </c>
      <c r="C436" s="38">
        <v>54085.665710000001</v>
      </c>
      <c r="D436" s="38">
        <v>1E-4</v>
      </c>
      <c r="E436">
        <f t="shared" si="209"/>
        <v>3365.0943948743848</v>
      </c>
      <c r="F436">
        <f t="shared" si="228"/>
        <v>3365</v>
      </c>
      <c r="G436">
        <f t="shared" si="233"/>
        <v>0.31203400000231341</v>
      </c>
      <c r="K436">
        <f t="shared" si="234"/>
        <v>0.31203400000231341</v>
      </c>
      <c r="O436">
        <f t="shared" ca="1" si="231"/>
        <v>0.32039009456074546</v>
      </c>
      <c r="P436" s="14">
        <f t="shared" si="211"/>
        <v>0.20679616725211908</v>
      </c>
      <c r="Q436" s="13">
        <f t="shared" si="212"/>
        <v>39067.165710000001</v>
      </c>
      <c r="R436">
        <f t="shared" si="213"/>
        <v>1.1075001441957874E-2</v>
      </c>
      <c r="S436" s="5">
        <f t="shared" si="235"/>
        <v>1</v>
      </c>
      <c r="T436">
        <f t="shared" si="214"/>
        <v>1.1075001441957874E-2</v>
      </c>
      <c r="Z436">
        <f t="shared" si="215"/>
        <v>3365</v>
      </c>
      <c r="AA436" s="139">
        <f t="shared" si="216"/>
        <v>0.31661718312968679</v>
      </c>
      <c r="AB436" s="139">
        <f t="shared" si="217"/>
        <v>0.2022129841247457</v>
      </c>
      <c r="AC436" s="139">
        <f t="shared" si="218"/>
        <v>0.10523783275019433</v>
      </c>
      <c r="AD436" s="139">
        <f t="shared" si="229"/>
        <v>-4.5831831273733803E-3</v>
      </c>
      <c r="AE436" s="139">
        <f t="shared" si="219"/>
        <v>2.1005567579040038E-5</v>
      </c>
      <c r="AF436">
        <f t="shared" si="230"/>
        <v>0.10523783275019433</v>
      </c>
      <c r="AG436" s="165"/>
      <c r="AH436">
        <f t="shared" si="220"/>
        <v>0.10982101587756769</v>
      </c>
      <c r="AI436">
        <f t="shared" si="221"/>
        <v>1.2606397912526541</v>
      </c>
      <c r="AJ436">
        <f t="shared" si="222"/>
        <v>0.24379092698207899</v>
      </c>
      <c r="AK436">
        <f t="shared" si="223"/>
        <v>-0.33124274338221465</v>
      </c>
      <c r="AL436">
        <f t="shared" si="224"/>
        <v>2.2374700674011421</v>
      </c>
      <c r="AM436">
        <f t="shared" si="225"/>
        <v>2.0593085691058701</v>
      </c>
      <c r="AN436" s="139">
        <f t="shared" si="232"/>
        <v>8.8239575514516435</v>
      </c>
      <c r="AO436" s="139">
        <f t="shared" si="232"/>
        <v>8.8242652052124768</v>
      </c>
      <c r="AP436" s="139">
        <f t="shared" si="232"/>
        <v>8.8251496364542437</v>
      </c>
      <c r="AQ436" s="139">
        <f t="shared" si="232"/>
        <v>8.8276891949389995</v>
      </c>
      <c r="AR436" s="139">
        <f t="shared" si="232"/>
        <v>8.8349570955321699</v>
      </c>
      <c r="AS436" s="139">
        <f t="shared" si="232"/>
        <v>8.8555654880070662</v>
      </c>
      <c r="AT436" s="139">
        <f t="shared" si="232"/>
        <v>8.9126023289960834</v>
      </c>
      <c r="AU436" s="139">
        <f t="shared" si="227"/>
        <v>9.0621277431747522</v>
      </c>
    </row>
    <row r="437" spans="1:47" ht="12.95" customHeight="1" x14ac:dyDescent="0.2">
      <c r="A437" s="84" t="s">
        <v>259</v>
      </c>
      <c r="B437" s="85" t="s">
        <v>236</v>
      </c>
      <c r="C437" s="84">
        <v>54201.3678</v>
      </c>
      <c r="D437" s="84">
        <v>2.0000000000000001E-4</v>
      </c>
      <c r="E437">
        <f t="shared" si="209"/>
        <v>3400.0959788413952</v>
      </c>
      <c r="F437">
        <f t="shared" si="228"/>
        <v>3400</v>
      </c>
      <c r="G437">
        <f t="shared" si="233"/>
        <v>0.31726999999955297</v>
      </c>
      <c r="K437">
        <f t="shared" si="234"/>
        <v>0.31726999999955297</v>
      </c>
      <c r="O437">
        <f t="shared" ca="1" si="231"/>
        <v>0.32488797608862879</v>
      </c>
      <c r="P437" s="14">
        <f t="shared" si="211"/>
        <v>0.20781933051204904</v>
      </c>
      <c r="Q437" s="13">
        <f t="shared" si="212"/>
        <v>39182.8678</v>
      </c>
      <c r="R437">
        <f t="shared" si="213"/>
        <v>1.1979449051262824E-2</v>
      </c>
      <c r="S437" s="5">
        <f t="shared" si="235"/>
        <v>1</v>
      </c>
      <c r="T437">
        <f t="shared" si="214"/>
        <v>1.1979449051262824E-2</v>
      </c>
      <c r="Z437">
        <f t="shared" si="215"/>
        <v>3400</v>
      </c>
      <c r="AA437" s="139">
        <f t="shared" si="216"/>
        <v>0.32226225735807068</v>
      </c>
      <c r="AB437" s="139">
        <f t="shared" si="217"/>
        <v>0.20282707315353132</v>
      </c>
      <c r="AC437" s="139">
        <f t="shared" si="218"/>
        <v>0.10945066948750393</v>
      </c>
      <c r="AD437" s="139">
        <f t="shared" si="229"/>
        <v>-4.9922573585177155E-3</v>
      </c>
      <c r="AE437" s="139">
        <f t="shared" si="219"/>
        <v>2.4922633533674278E-5</v>
      </c>
      <c r="AF437">
        <f t="shared" si="230"/>
        <v>0.10945066948750393</v>
      </c>
      <c r="AG437" s="165"/>
      <c r="AH437">
        <f t="shared" si="220"/>
        <v>0.11444292684602164</v>
      </c>
      <c r="AI437">
        <f t="shared" si="221"/>
        <v>1.2734544443540583</v>
      </c>
      <c r="AJ437">
        <f t="shared" si="222"/>
        <v>0.28171134303352019</v>
      </c>
      <c r="AK437">
        <f t="shared" si="223"/>
        <v>-0.32074526136891895</v>
      </c>
      <c r="AL437">
        <f t="shared" si="224"/>
        <v>2.2767744817555431</v>
      </c>
      <c r="AM437">
        <f t="shared" si="225"/>
        <v>2.1666592049920066</v>
      </c>
      <c r="AN437" s="139">
        <f t="shared" ref="AN437:AT452" si="236">$AU437+$AB$7*SIN(AO437)</f>
        <v>8.8520874099294691</v>
      </c>
      <c r="AO437" s="139">
        <f t="shared" si="236"/>
        <v>8.8524106881606546</v>
      </c>
      <c r="AP437" s="139">
        <f t="shared" si="236"/>
        <v>8.8533228251390916</v>
      </c>
      <c r="AQ437" s="139">
        <f t="shared" si="236"/>
        <v>8.8558935635988085</v>
      </c>
      <c r="AR437" s="139">
        <f t="shared" si="236"/>
        <v>8.8631162752554751</v>
      </c>
      <c r="AS437" s="139">
        <f t="shared" si="236"/>
        <v>8.8832368024789172</v>
      </c>
      <c r="AT437" s="139">
        <f t="shared" si="236"/>
        <v>8.9380676806409607</v>
      </c>
      <c r="AU437" s="139">
        <f t="shared" si="227"/>
        <v>9.0803769829328331</v>
      </c>
    </row>
    <row r="438" spans="1:47" ht="12.95" customHeight="1" x14ac:dyDescent="0.2">
      <c r="A438" s="125" t="s">
        <v>339</v>
      </c>
      <c r="B438" s="71" t="s">
        <v>236</v>
      </c>
      <c r="C438" s="125">
        <v>54201.368999999999</v>
      </c>
      <c r="D438" s="125" t="s">
        <v>370</v>
      </c>
      <c r="E438">
        <f t="shared" si="209"/>
        <v>3400.0963418590445</v>
      </c>
      <c r="F438">
        <f t="shared" si="228"/>
        <v>3400</v>
      </c>
      <c r="G438">
        <f t="shared" si="233"/>
        <v>0.31846999999834225</v>
      </c>
      <c r="K438">
        <f t="shared" si="234"/>
        <v>0.31846999999834225</v>
      </c>
      <c r="O438">
        <f t="shared" ca="1" si="231"/>
        <v>0.32488797608862879</v>
      </c>
      <c r="P438" s="14">
        <f t="shared" si="211"/>
        <v>0.20781933051204904</v>
      </c>
      <c r="Q438" s="13">
        <f t="shared" si="212"/>
        <v>39182.868999999999</v>
      </c>
      <c r="R438">
        <f t="shared" si="213"/>
        <v>1.2243570657764899E-2</v>
      </c>
      <c r="S438" s="5">
        <f t="shared" si="235"/>
        <v>1</v>
      </c>
      <c r="T438">
        <f t="shared" si="214"/>
        <v>1.2243570657764899E-2</v>
      </c>
      <c r="Z438">
        <f t="shared" si="215"/>
        <v>3400</v>
      </c>
      <c r="AA438" s="139">
        <f t="shared" si="216"/>
        <v>0.32226225735807068</v>
      </c>
      <c r="AB438" s="139">
        <f t="shared" si="217"/>
        <v>0.2040270731523206</v>
      </c>
      <c r="AC438" s="139">
        <f t="shared" si="218"/>
        <v>0.11065066948629321</v>
      </c>
      <c r="AD438" s="139">
        <f t="shared" si="229"/>
        <v>-3.7922573597284348E-3</v>
      </c>
      <c r="AE438" s="139">
        <f t="shared" si="219"/>
        <v>1.4381215882414479E-5</v>
      </c>
      <c r="AF438">
        <f t="shared" si="230"/>
        <v>0.11065066948629321</v>
      </c>
      <c r="AG438" s="165"/>
      <c r="AH438">
        <f t="shared" si="220"/>
        <v>0.11444292684602164</v>
      </c>
      <c r="AI438">
        <f t="shared" si="221"/>
        <v>1.2734544443540583</v>
      </c>
      <c r="AJ438">
        <f t="shared" si="222"/>
        <v>0.28171134303352019</v>
      </c>
      <c r="AK438">
        <f t="shared" si="223"/>
        <v>-0.32074526136891895</v>
      </c>
      <c r="AL438">
        <f t="shared" si="224"/>
        <v>2.2767744817555431</v>
      </c>
      <c r="AM438">
        <f t="shared" si="225"/>
        <v>2.1666592049920066</v>
      </c>
      <c r="AN438" s="139">
        <f t="shared" si="236"/>
        <v>8.8520874099294691</v>
      </c>
      <c r="AO438" s="139">
        <f t="shared" si="236"/>
        <v>8.8524106881606546</v>
      </c>
      <c r="AP438" s="139">
        <f t="shared" si="236"/>
        <v>8.8533228251390916</v>
      </c>
      <c r="AQ438" s="139">
        <f t="shared" si="236"/>
        <v>8.8558935635988085</v>
      </c>
      <c r="AR438" s="139">
        <f t="shared" si="236"/>
        <v>8.8631162752554751</v>
      </c>
      <c r="AS438" s="139">
        <f t="shared" si="236"/>
        <v>8.8832368024789172</v>
      </c>
      <c r="AT438" s="139">
        <f t="shared" si="236"/>
        <v>8.9380676806409607</v>
      </c>
      <c r="AU438" s="139">
        <f t="shared" si="227"/>
        <v>9.0803769829328331</v>
      </c>
    </row>
    <row r="439" spans="1:47" ht="12.95" customHeight="1" x14ac:dyDescent="0.2">
      <c r="A439" s="84" t="s">
        <v>259</v>
      </c>
      <c r="B439" s="85" t="s">
        <v>236</v>
      </c>
      <c r="C439" s="84">
        <v>54224.508699999998</v>
      </c>
      <c r="D439" s="84">
        <v>2.9999999999999997E-4</v>
      </c>
      <c r="E439">
        <f t="shared" si="209"/>
        <v>3407.0964414468863</v>
      </c>
      <c r="F439">
        <f t="shared" si="228"/>
        <v>3407</v>
      </c>
      <c r="G439">
        <f t="shared" si="233"/>
        <v>0.31879919999482809</v>
      </c>
      <c r="K439">
        <f t="shared" si="234"/>
        <v>0.31879919999482809</v>
      </c>
      <c r="O439">
        <f t="shared" ca="1" si="231"/>
        <v>0.32578755239420548</v>
      </c>
      <c r="P439" s="14">
        <f t="shared" si="211"/>
        <v>0.20802613007409229</v>
      </c>
      <c r="Q439" s="13">
        <f t="shared" si="212"/>
        <v>39206.008699999998</v>
      </c>
      <c r="R439">
        <f t="shared" si="213"/>
        <v>1.2270673019664221E-2</v>
      </c>
      <c r="S439" s="5">
        <f t="shared" si="235"/>
        <v>1</v>
      </c>
      <c r="T439">
        <f t="shared" si="214"/>
        <v>1.2270673019664221E-2</v>
      </c>
      <c r="Z439">
        <f t="shared" si="215"/>
        <v>3407</v>
      </c>
      <c r="AA439" s="139">
        <f t="shared" si="216"/>
        <v>0.3233881897661437</v>
      </c>
      <c r="AB439" s="139">
        <f t="shared" si="217"/>
        <v>0.20343714030277671</v>
      </c>
      <c r="AC439" s="139">
        <f t="shared" si="218"/>
        <v>0.11077306992073579</v>
      </c>
      <c r="AD439" s="139">
        <f t="shared" si="229"/>
        <v>-4.5889897713156103E-3</v>
      </c>
      <c r="AE439" s="139">
        <f t="shared" si="219"/>
        <v>2.1058827121239298E-5</v>
      </c>
      <c r="AF439">
        <f t="shared" si="230"/>
        <v>0.11077306992073579</v>
      </c>
      <c r="AG439" s="165"/>
      <c r="AH439">
        <f t="shared" si="220"/>
        <v>0.11536205969205138</v>
      </c>
      <c r="AI439">
        <f t="shared" si="221"/>
        <v>1.275997642637289</v>
      </c>
      <c r="AJ439">
        <f t="shared" si="222"/>
        <v>0.28933621370555429</v>
      </c>
      <c r="AK439">
        <f t="shared" si="223"/>
        <v>-0.31855950321135024</v>
      </c>
      <c r="AL439">
        <f t="shared" si="224"/>
        <v>2.2847305772169331</v>
      </c>
      <c r="AM439">
        <f t="shared" si="225"/>
        <v>2.1895089120069762</v>
      </c>
      <c r="AN439" s="139">
        <f t="shared" si="236"/>
        <v>8.8577473240692068</v>
      </c>
      <c r="AO439" s="139">
        <f t="shared" si="236"/>
        <v>8.8580735015480201</v>
      </c>
      <c r="AP439" s="139">
        <f t="shared" si="236"/>
        <v>8.8589904897248903</v>
      </c>
      <c r="AQ439" s="139">
        <f t="shared" si="236"/>
        <v>8.8615655802302253</v>
      </c>
      <c r="AR439" s="139">
        <f t="shared" si="236"/>
        <v>8.8687747285240341</v>
      </c>
      <c r="AS439" s="139">
        <f t="shared" si="236"/>
        <v>8.8887887558437377</v>
      </c>
      <c r="AT439" s="139">
        <f t="shared" si="236"/>
        <v>8.9431665152689259</v>
      </c>
      <c r="AU439" s="139">
        <f t="shared" si="227"/>
        <v>9.084026830884449</v>
      </c>
    </row>
    <row r="440" spans="1:47" ht="12.95" customHeight="1" x14ac:dyDescent="0.2">
      <c r="A440" s="24" t="s">
        <v>346</v>
      </c>
      <c r="B440" s="82" t="s">
        <v>236</v>
      </c>
      <c r="C440" s="38">
        <v>54366.655100000004</v>
      </c>
      <c r="D440" s="38">
        <v>2.9999999999999997E-4</v>
      </c>
      <c r="E440">
        <f t="shared" si="209"/>
        <v>3450.0978181308205</v>
      </c>
      <c r="F440">
        <f t="shared" si="228"/>
        <v>3450</v>
      </c>
      <c r="G440">
        <f t="shared" si="233"/>
        <v>0.32335000000603031</v>
      </c>
      <c r="K440">
        <f t="shared" si="234"/>
        <v>0.32335000000603031</v>
      </c>
      <c r="O440">
        <f t="shared" ca="1" si="231"/>
        <v>0.33131352112846219</v>
      </c>
      <c r="P440" s="14">
        <f t="shared" si="211"/>
        <v>0.20931231669202865</v>
      </c>
      <c r="Q440" s="13">
        <f t="shared" si="212"/>
        <v>39348.155100000004</v>
      </c>
      <c r="R440">
        <f t="shared" si="213"/>
        <v>1.3004593215624532E-2</v>
      </c>
      <c r="S440" s="5">
        <f t="shared" si="235"/>
        <v>1</v>
      </c>
      <c r="T440">
        <f t="shared" si="214"/>
        <v>1.3004593215624532E-2</v>
      </c>
      <c r="Z440">
        <f t="shared" si="215"/>
        <v>3450</v>
      </c>
      <c r="AA440" s="139">
        <f t="shared" si="216"/>
        <v>0.33027701224795714</v>
      </c>
      <c r="AB440" s="139">
        <f t="shared" si="217"/>
        <v>0.20238530445010183</v>
      </c>
      <c r="AC440" s="139">
        <f t="shared" si="218"/>
        <v>0.11403768331400166</v>
      </c>
      <c r="AD440" s="139">
        <f t="shared" si="229"/>
        <v>-6.9270122419268221E-3</v>
      </c>
      <c r="AE440" s="139">
        <f t="shared" si="219"/>
        <v>4.7983498599804061E-5</v>
      </c>
      <c r="AF440">
        <f t="shared" si="230"/>
        <v>0.11403768331400166</v>
      </c>
      <c r="AG440" s="165"/>
      <c r="AH440">
        <f t="shared" si="220"/>
        <v>0.12096469555592847</v>
      </c>
      <c r="AI440">
        <f t="shared" si="221"/>
        <v>1.2914420925107013</v>
      </c>
      <c r="AJ440">
        <f t="shared" si="222"/>
        <v>0.33640787294481495</v>
      </c>
      <c r="AK440">
        <f t="shared" si="223"/>
        <v>-0.30449361658430002</v>
      </c>
      <c r="AL440">
        <f t="shared" si="224"/>
        <v>2.3342970979778972</v>
      </c>
      <c r="AM440">
        <f t="shared" si="225"/>
        <v>2.3413736194426944</v>
      </c>
      <c r="AN440" s="139">
        <f t="shared" si="236"/>
        <v>8.8927604448461413</v>
      </c>
      <c r="AO440" s="139">
        <f t="shared" si="236"/>
        <v>8.8931024906901879</v>
      </c>
      <c r="AP440" s="139">
        <f t="shared" si="236"/>
        <v>8.8940437062776354</v>
      </c>
      <c r="AQ440" s="139">
        <f t="shared" si="236"/>
        <v>8.8966309940981834</v>
      </c>
      <c r="AR440" s="139">
        <f t="shared" si="236"/>
        <v>8.9037231462233883</v>
      </c>
      <c r="AS440" s="139">
        <f t="shared" si="236"/>
        <v>8.9230184453837289</v>
      </c>
      <c r="AT440" s="139">
        <f t="shared" si="236"/>
        <v>8.9745283672161023</v>
      </c>
      <c r="AU440" s="139">
        <f t="shared" si="227"/>
        <v>9.1064473254443765</v>
      </c>
    </row>
    <row r="441" spans="1:47" ht="12.95" customHeight="1" x14ac:dyDescent="0.2">
      <c r="A441" s="24" t="s">
        <v>346</v>
      </c>
      <c r="B441" s="82" t="s">
        <v>236</v>
      </c>
      <c r="C441" s="38">
        <v>54452.608200000002</v>
      </c>
      <c r="D441" s="38">
        <v>1E-4</v>
      </c>
      <c r="E441">
        <f t="shared" si="209"/>
        <v>3476.0998950757994</v>
      </c>
      <c r="F441">
        <f t="shared" si="228"/>
        <v>3476</v>
      </c>
      <c r="G441">
        <f t="shared" si="233"/>
        <v>0.33021559999906458</v>
      </c>
      <c r="K441">
        <f t="shared" si="234"/>
        <v>0.33021559999906458</v>
      </c>
      <c r="O441">
        <f t="shared" ca="1" si="231"/>
        <v>0.33465480454917551</v>
      </c>
      <c r="P441" s="14">
        <f t="shared" si="211"/>
        <v>0.21010323349974452</v>
      </c>
      <c r="Q441" s="13">
        <f t="shared" si="212"/>
        <v>39434.108200000002</v>
      </c>
      <c r="R441">
        <f t="shared" si="213"/>
        <v>1.4426980586066982E-2</v>
      </c>
      <c r="S441" s="5">
        <f t="shared" si="235"/>
        <v>1</v>
      </c>
      <c r="T441">
        <f t="shared" si="214"/>
        <v>1.4426980586066982E-2</v>
      </c>
      <c r="Z441">
        <f t="shared" si="215"/>
        <v>3476</v>
      </c>
      <c r="AA441" s="139">
        <f t="shared" si="216"/>
        <v>0.3344153942860294</v>
      </c>
      <c r="AB441" s="139">
        <f t="shared" si="217"/>
        <v>0.20590343921277973</v>
      </c>
      <c r="AC441" s="139">
        <f t="shared" si="218"/>
        <v>0.12011236649932006</v>
      </c>
      <c r="AD441" s="139">
        <f t="shared" si="229"/>
        <v>-4.1997942869648197E-3</v>
      </c>
      <c r="AE441" s="139">
        <f t="shared" si="219"/>
        <v>1.7638272052822337E-5</v>
      </c>
      <c r="AF441">
        <f t="shared" si="230"/>
        <v>0.12011236649932006</v>
      </c>
      <c r="AG441" s="165"/>
      <c r="AH441">
        <f t="shared" si="220"/>
        <v>0.12431216078628485</v>
      </c>
      <c r="AI441">
        <f t="shared" si="221"/>
        <v>1.3006055670413568</v>
      </c>
      <c r="AJ441">
        <f t="shared" si="222"/>
        <v>0.36501155198710999</v>
      </c>
      <c r="AK441">
        <f t="shared" si="223"/>
        <v>-0.29545075544216709</v>
      </c>
      <c r="AL441">
        <f t="shared" si="224"/>
        <v>2.3648424700876296</v>
      </c>
      <c r="AM441">
        <f t="shared" si="225"/>
        <v>2.4440512755134263</v>
      </c>
      <c r="AN441" s="139">
        <f t="shared" si="236"/>
        <v>8.9141328596898859</v>
      </c>
      <c r="AO441" s="139">
        <f t="shared" si="236"/>
        <v>8.914482666439131</v>
      </c>
      <c r="AP441" s="139">
        <f t="shared" si="236"/>
        <v>8.9154335093806658</v>
      </c>
      <c r="AQ441" s="139">
        <f t="shared" si="236"/>
        <v>8.9180155403652108</v>
      </c>
      <c r="AR441" s="139">
        <f t="shared" si="236"/>
        <v>8.9250085427868129</v>
      </c>
      <c r="AS441" s="139">
        <f t="shared" si="236"/>
        <v>8.9438161616392957</v>
      </c>
      <c r="AT441" s="139">
        <f t="shared" si="236"/>
        <v>8.9935238050184356</v>
      </c>
      <c r="AU441" s="139">
        <f t="shared" si="227"/>
        <v>9.1200039035503799</v>
      </c>
    </row>
    <row r="442" spans="1:47" ht="12.95" customHeight="1" x14ac:dyDescent="0.2">
      <c r="A442" s="24" t="s">
        <v>349</v>
      </c>
      <c r="B442" s="82" t="s">
        <v>236</v>
      </c>
      <c r="C442" s="38">
        <v>54561.6996</v>
      </c>
      <c r="D442" s="38">
        <v>1E-4</v>
      </c>
      <c r="E442">
        <f t="shared" si="209"/>
        <v>3509.1016480880285</v>
      </c>
      <c r="F442">
        <f t="shared" si="228"/>
        <v>3509</v>
      </c>
      <c r="G442">
        <f t="shared" si="233"/>
        <v>0.33601040000212379</v>
      </c>
      <c r="K442">
        <f t="shared" si="234"/>
        <v>0.33601040000212379</v>
      </c>
      <c r="O442">
        <f t="shared" ca="1" si="231"/>
        <v>0.33889566427546552</v>
      </c>
      <c r="P442" s="14">
        <f t="shared" si="211"/>
        <v>0.21112143969929695</v>
      </c>
      <c r="Q442" s="13">
        <f t="shared" si="212"/>
        <v>39543.1996</v>
      </c>
      <c r="R442">
        <f t="shared" si="213"/>
        <v>1.5597252405521058E-2</v>
      </c>
      <c r="S442" s="5">
        <f t="shared" si="235"/>
        <v>1</v>
      </c>
      <c r="T442">
        <f t="shared" si="214"/>
        <v>1.5597252405521058E-2</v>
      </c>
      <c r="Z442">
        <f t="shared" si="215"/>
        <v>3509</v>
      </c>
      <c r="AA442" s="139">
        <f t="shared" si="216"/>
        <v>0.33963285858625902</v>
      </c>
      <c r="AB442" s="139">
        <f t="shared" si="217"/>
        <v>0.20749898111516168</v>
      </c>
      <c r="AC442" s="139">
        <f t="shared" si="218"/>
        <v>0.12488896030282684</v>
      </c>
      <c r="AD442" s="139">
        <f t="shared" si="229"/>
        <v>-3.6224585841352352E-3</v>
      </c>
      <c r="AE442" s="139">
        <f t="shared" si="219"/>
        <v>1.3122206193775054E-5</v>
      </c>
      <c r="AF442">
        <f t="shared" si="230"/>
        <v>0.12488896030282684</v>
      </c>
      <c r="AG442" s="165"/>
      <c r="AH442">
        <f t="shared" si="220"/>
        <v>0.1285114188869621</v>
      </c>
      <c r="AI442">
        <f t="shared" si="221"/>
        <v>1.3120059261215089</v>
      </c>
      <c r="AJ442">
        <f t="shared" si="222"/>
        <v>0.40138706584455519</v>
      </c>
      <c r="AK442">
        <f t="shared" si="223"/>
        <v>-0.2833851758519883</v>
      </c>
      <c r="AL442">
        <f t="shared" si="224"/>
        <v>2.4042280186308393</v>
      </c>
      <c r="AM442">
        <f t="shared" si="225"/>
        <v>2.5883398895681511</v>
      </c>
      <c r="AN442" s="139">
        <f t="shared" si="236"/>
        <v>8.9414735023101581</v>
      </c>
      <c r="AO442" s="139">
        <f t="shared" si="236"/>
        <v>8.9418308673080755</v>
      </c>
      <c r="AP442" s="139">
        <f t="shared" si="236"/>
        <v>8.942787978006205</v>
      </c>
      <c r="AQ442" s="139">
        <f t="shared" si="236"/>
        <v>8.9453489991475834</v>
      </c>
      <c r="AR442" s="139">
        <f t="shared" si="236"/>
        <v>8.9521850737926805</v>
      </c>
      <c r="AS442" s="139">
        <f t="shared" si="236"/>
        <v>8.9703173767878468</v>
      </c>
      <c r="AT442" s="139">
        <f t="shared" si="236"/>
        <v>9.0176667433144662</v>
      </c>
      <c r="AU442" s="139">
        <f t="shared" si="227"/>
        <v>9.1372103296079992</v>
      </c>
    </row>
    <row r="443" spans="1:47" ht="12.95" customHeight="1" x14ac:dyDescent="0.2">
      <c r="A443" s="24" t="s">
        <v>349</v>
      </c>
      <c r="B443" s="82" t="s">
        <v>236</v>
      </c>
      <c r="C443" s="38">
        <v>54670.791499999999</v>
      </c>
      <c r="D443" s="38">
        <v>2.9999999999999997E-4</v>
      </c>
      <c r="E443">
        <f t="shared" si="209"/>
        <v>3542.103552357612</v>
      </c>
      <c r="F443">
        <f t="shared" si="228"/>
        <v>3542</v>
      </c>
      <c r="G443">
        <f t="shared" si="233"/>
        <v>0.34230519999982789</v>
      </c>
      <c r="K443">
        <f t="shared" si="234"/>
        <v>0.34230519999982789</v>
      </c>
      <c r="O443">
        <f t="shared" ca="1" si="231"/>
        <v>0.34313652400175554</v>
      </c>
      <c r="P443" s="14">
        <f t="shared" si="211"/>
        <v>0.21215569872233492</v>
      </c>
      <c r="Q443" s="13">
        <f t="shared" si="212"/>
        <v>39652.291499999999</v>
      </c>
      <c r="R443">
        <f t="shared" si="213"/>
        <v>1.6938892682780145E-2</v>
      </c>
      <c r="S443" s="5">
        <f t="shared" si="235"/>
        <v>1</v>
      </c>
      <c r="T443">
        <f t="shared" si="214"/>
        <v>1.6938892682780145E-2</v>
      </c>
      <c r="Z443">
        <f t="shared" si="215"/>
        <v>3542</v>
      </c>
      <c r="AA443" s="139">
        <f t="shared" si="216"/>
        <v>0.34480498446343588</v>
      </c>
      <c r="AB443" s="139">
        <f t="shared" si="217"/>
        <v>0.2096559142587269</v>
      </c>
      <c r="AC443" s="139">
        <f t="shared" si="218"/>
        <v>0.13014950127749297</v>
      </c>
      <c r="AD443" s="139">
        <f t="shared" si="229"/>
        <v>-2.4997844636079902E-3</v>
      </c>
      <c r="AE443" s="139">
        <f t="shared" si="219"/>
        <v>6.2489223644958876E-6</v>
      </c>
      <c r="AF443">
        <f t="shared" si="230"/>
        <v>0.13014950127749297</v>
      </c>
      <c r="AG443" s="165"/>
      <c r="AH443">
        <f t="shared" si="220"/>
        <v>0.13264928574110099</v>
      </c>
      <c r="AI443">
        <f t="shared" si="221"/>
        <v>1.3231062138596126</v>
      </c>
      <c r="AJ443">
        <f t="shared" si="222"/>
        <v>0.43775061817458977</v>
      </c>
      <c r="AK443">
        <f t="shared" si="223"/>
        <v>-0.27066072931422686</v>
      </c>
      <c r="AL443">
        <f t="shared" si="224"/>
        <v>2.4442925792567984</v>
      </c>
      <c r="AM443">
        <f t="shared" si="225"/>
        <v>2.7510361196272424</v>
      </c>
      <c r="AN443" s="139">
        <f t="shared" si="236"/>
        <v>8.9690479555525204</v>
      </c>
      <c r="AO443" s="139">
        <f t="shared" si="236"/>
        <v>8.9694100297113835</v>
      </c>
      <c r="AP443" s="139">
        <f t="shared" si="236"/>
        <v>8.9703663052246352</v>
      </c>
      <c r="AQ443" s="139">
        <f t="shared" si="236"/>
        <v>8.9728897852954859</v>
      </c>
      <c r="AR443" s="139">
        <f t="shared" si="236"/>
        <v>8.9795341527844226</v>
      </c>
      <c r="AS443" s="139">
        <f t="shared" si="236"/>
        <v>8.9969297026516095</v>
      </c>
      <c r="AT443" s="139">
        <f t="shared" si="236"/>
        <v>9.0418450729426958</v>
      </c>
      <c r="AU443" s="139">
        <f t="shared" si="227"/>
        <v>9.1544167556656184</v>
      </c>
    </row>
    <row r="444" spans="1:47" ht="12.95" customHeight="1" x14ac:dyDescent="0.2">
      <c r="A444" s="24" t="s">
        <v>350</v>
      </c>
      <c r="B444" s="82" t="s">
        <v>236</v>
      </c>
      <c r="C444" s="38">
        <v>54799.7163</v>
      </c>
      <c r="D444" s="38">
        <v>2.0000000000000001E-4</v>
      </c>
      <c r="E444">
        <f t="shared" si="209"/>
        <v>3581.1052005787469</v>
      </c>
      <c r="F444">
        <f t="shared" si="228"/>
        <v>3581</v>
      </c>
      <c r="G444">
        <f t="shared" si="233"/>
        <v>0.34775359999912325</v>
      </c>
      <c r="K444">
        <f t="shared" si="234"/>
        <v>0.34775359999912325</v>
      </c>
      <c r="O444">
        <f t="shared" ca="1" si="231"/>
        <v>0.34814844913282555</v>
      </c>
      <c r="P444" s="14">
        <f t="shared" si="211"/>
        <v>0.21339870104265041</v>
      </c>
      <c r="Q444" s="13">
        <f t="shared" si="212"/>
        <v>39781.2163</v>
      </c>
      <c r="R444">
        <f t="shared" si="213"/>
        <v>1.8051238873604027E-2</v>
      </c>
      <c r="S444" s="5">
        <f t="shared" si="235"/>
        <v>1</v>
      </c>
      <c r="T444">
        <f t="shared" si="214"/>
        <v>1.8051238873604027E-2</v>
      </c>
      <c r="Z444">
        <f t="shared" si="215"/>
        <v>3581</v>
      </c>
      <c r="AA444" s="139">
        <f t="shared" si="216"/>
        <v>0.3508498850299604</v>
      </c>
      <c r="AB444" s="139">
        <f t="shared" si="217"/>
        <v>0.21030241601181329</v>
      </c>
      <c r="AC444" s="139">
        <f t="shared" si="218"/>
        <v>0.13435489895647285</v>
      </c>
      <c r="AD444" s="139">
        <f t="shared" si="229"/>
        <v>-3.0962850308371426E-3</v>
      </c>
      <c r="AE444" s="139">
        <f t="shared" si="219"/>
        <v>9.5869809921861647E-6</v>
      </c>
      <c r="AF444">
        <f t="shared" si="230"/>
        <v>0.13435489895647285</v>
      </c>
      <c r="AG444" s="165"/>
      <c r="AH444">
        <f t="shared" si="220"/>
        <v>0.13745118398730996</v>
      </c>
      <c r="AI444">
        <f t="shared" si="221"/>
        <v>1.3357728901321229</v>
      </c>
      <c r="AJ444">
        <f t="shared" si="222"/>
        <v>0.48056578974047981</v>
      </c>
      <c r="AK444">
        <f t="shared" si="223"/>
        <v>-0.25477720086366495</v>
      </c>
      <c r="AL444">
        <f t="shared" si="224"/>
        <v>2.4924970300073133</v>
      </c>
      <c r="AM444">
        <f t="shared" si="225"/>
        <v>2.9722601402855635</v>
      </c>
      <c r="AN444" s="139">
        <f t="shared" si="236"/>
        <v>9.0019276711071523</v>
      </c>
      <c r="AO444" s="139">
        <f t="shared" si="236"/>
        <v>9.0022912583977703</v>
      </c>
      <c r="AP444" s="139">
        <f t="shared" si="236"/>
        <v>9.0032368393808486</v>
      </c>
      <c r="AQ444" s="139">
        <f t="shared" si="236"/>
        <v>9.005694137467378</v>
      </c>
      <c r="AR444" s="139">
        <f t="shared" si="236"/>
        <v>9.0120674558189204</v>
      </c>
      <c r="AS444" s="139">
        <f t="shared" si="236"/>
        <v>9.0285158118999647</v>
      </c>
      <c r="AT444" s="139">
        <f t="shared" si="236"/>
        <v>9.0704622679992291</v>
      </c>
      <c r="AU444" s="139">
        <f t="shared" si="227"/>
        <v>9.1747516228246226</v>
      </c>
    </row>
    <row r="445" spans="1:47" ht="12.95" customHeight="1" x14ac:dyDescent="0.2">
      <c r="A445" s="22" t="s">
        <v>342</v>
      </c>
      <c r="B445" s="101" t="s">
        <v>250</v>
      </c>
      <c r="C445" s="22">
        <v>54844.344100000002</v>
      </c>
      <c r="D445" s="22" t="s">
        <v>343</v>
      </c>
      <c r="E445">
        <f t="shared" si="209"/>
        <v>3594.6057664627601</v>
      </c>
      <c r="F445">
        <f t="shared" si="228"/>
        <v>3594.5</v>
      </c>
      <c r="G445">
        <f t="shared" si="233"/>
        <v>0.3496242000037455</v>
      </c>
      <c r="J445">
        <f>G445</f>
        <v>0.3496242000037455</v>
      </c>
      <c r="O445">
        <f t="shared" ca="1" si="231"/>
        <v>0.34988334629358059</v>
      </c>
      <c r="P445" s="14">
        <f t="shared" si="211"/>
        <v>0.21383419487763672</v>
      </c>
      <c r="Q445" s="13">
        <f t="shared" si="212"/>
        <v>39825.844100000002</v>
      </c>
      <c r="R445">
        <f t="shared" si="213"/>
        <v>1.843892549214865E-2</v>
      </c>
      <c r="S445" s="5">
        <f>S$17</f>
        <v>1</v>
      </c>
      <c r="T445">
        <f t="shared" si="214"/>
        <v>1.843892549214865E-2</v>
      </c>
      <c r="Z445">
        <f t="shared" si="215"/>
        <v>3594.5</v>
      </c>
      <c r="AA445" s="139">
        <f t="shared" si="216"/>
        <v>0.35292336881821579</v>
      </c>
      <c r="AB445" s="139">
        <f t="shared" si="217"/>
        <v>0.21053502606316643</v>
      </c>
      <c r="AC445" s="139">
        <f t="shared" si="218"/>
        <v>0.13579000512610878</v>
      </c>
      <c r="AD445" s="139">
        <f t="shared" si="229"/>
        <v>-3.299168814470288E-3</v>
      </c>
      <c r="AE445" s="139">
        <f t="shared" si="219"/>
        <v>1.0884514866373285E-5</v>
      </c>
      <c r="AF445">
        <f t="shared" si="230"/>
        <v>0.13579000512610878</v>
      </c>
      <c r="AG445" s="165"/>
      <c r="AH445">
        <f t="shared" si="220"/>
        <v>0.13908917394057907</v>
      </c>
      <c r="AI445">
        <f t="shared" si="221"/>
        <v>1.3400297460992463</v>
      </c>
      <c r="AJ445">
        <f t="shared" si="222"/>
        <v>0.49531453211778492</v>
      </c>
      <c r="AK445">
        <f t="shared" si="223"/>
        <v>-0.24906751613826505</v>
      </c>
      <c r="AL445">
        <f t="shared" si="224"/>
        <v>2.5093941196905938</v>
      </c>
      <c r="AM445">
        <f t="shared" si="225"/>
        <v>3.0574881323543606</v>
      </c>
      <c r="AN445" s="139">
        <f t="shared" si="236"/>
        <v>9.0133804967819717</v>
      </c>
      <c r="AO445" s="139">
        <f t="shared" si="236"/>
        <v>9.0137435165581845</v>
      </c>
      <c r="AP445" s="139">
        <f t="shared" si="236"/>
        <v>9.0146828545623361</v>
      </c>
      <c r="AQ445" s="139">
        <f t="shared" si="236"/>
        <v>9.0171116780306768</v>
      </c>
      <c r="AR445" s="139">
        <f t="shared" si="236"/>
        <v>9.0233800846347627</v>
      </c>
      <c r="AS445" s="139">
        <f t="shared" si="236"/>
        <v>9.0394818917636304</v>
      </c>
      <c r="AT445" s="139">
        <f t="shared" si="236"/>
        <v>9.0803784417019973</v>
      </c>
      <c r="AU445" s="139">
        <f t="shared" si="227"/>
        <v>9.181790615302738</v>
      </c>
    </row>
    <row r="446" spans="1:47" ht="12.95" customHeight="1" x14ac:dyDescent="0.2">
      <c r="A446" s="84" t="s">
        <v>259</v>
      </c>
      <c r="B446" s="85" t="s">
        <v>236</v>
      </c>
      <c r="C446" s="84">
        <v>54925.335599999999</v>
      </c>
      <c r="D446" s="84">
        <v>1E-4</v>
      </c>
      <c r="E446">
        <f t="shared" si="209"/>
        <v>3619.1068864327108</v>
      </c>
      <c r="F446">
        <f t="shared" si="228"/>
        <v>3619</v>
      </c>
      <c r="G446">
        <f t="shared" si="233"/>
        <v>0.3533263999997871</v>
      </c>
      <c r="K446">
        <f t="shared" ref="K446:K451" si="237">G446</f>
        <v>0.3533263999997871</v>
      </c>
      <c r="O446">
        <f t="shared" ca="1" si="231"/>
        <v>0.35303186336309894</v>
      </c>
      <c r="P446" s="14">
        <f t="shared" si="211"/>
        <v>0.2146313974229784</v>
      </c>
      <c r="Q446" s="13">
        <f t="shared" si="212"/>
        <v>39906.835599999999</v>
      </c>
      <c r="R446">
        <f t="shared" si="213"/>
        <v>1.9236303739780972E-2</v>
      </c>
      <c r="S446" s="5">
        <f t="shared" ref="S446:S451" si="238">S$18</f>
        <v>1</v>
      </c>
      <c r="T446">
        <f t="shared" si="214"/>
        <v>1.9236303739780972E-2</v>
      </c>
      <c r="Z446">
        <f t="shared" si="215"/>
        <v>3619</v>
      </c>
      <c r="AA446" s="139">
        <f t="shared" si="216"/>
        <v>0.35665912762352925</v>
      </c>
      <c r="AB446" s="139">
        <f t="shared" si="217"/>
        <v>0.21129866979923626</v>
      </c>
      <c r="AC446" s="139">
        <f t="shared" si="218"/>
        <v>0.1386950025768087</v>
      </c>
      <c r="AD446" s="139">
        <f t="shared" si="229"/>
        <v>-3.3327276237421488E-3</v>
      </c>
      <c r="AE446" s="139">
        <f t="shared" si="219"/>
        <v>1.1107073414053989E-5</v>
      </c>
      <c r="AF446">
        <f t="shared" si="230"/>
        <v>0.1386950025768087</v>
      </c>
      <c r="AG446" s="165"/>
      <c r="AH446">
        <f t="shared" si="220"/>
        <v>0.14202773020055084</v>
      </c>
      <c r="AI446">
        <f t="shared" si="221"/>
        <v>1.3475708029670923</v>
      </c>
      <c r="AJ446">
        <f t="shared" si="222"/>
        <v>0.52194716881394687</v>
      </c>
      <c r="AK446">
        <f t="shared" si="223"/>
        <v>-0.23843110693115027</v>
      </c>
      <c r="AL446">
        <f t="shared" si="224"/>
        <v>2.5403294089697384</v>
      </c>
      <c r="AM446">
        <f t="shared" si="225"/>
        <v>3.2255104693098828</v>
      </c>
      <c r="AN446" s="139">
        <f t="shared" si="236"/>
        <v>9.0342560887793617</v>
      </c>
      <c r="AO446" s="139">
        <f t="shared" si="236"/>
        <v>9.0346165764514605</v>
      </c>
      <c r="AP446" s="139">
        <f t="shared" si="236"/>
        <v>9.0355411663893044</v>
      </c>
      <c r="AQ446" s="139">
        <f t="shared" si="236"/>
        <v>9.0379109837529779</v>
      </c>
      <c r="AR446" s="139">
        <f t="shared" si="236"/>
        <v>9.0439746746335192</v>
      </c>
      <c r="AS446" s="139">
        <f t="shared" si="236"/>
        <v>9.0594238525689477</v>
      </c>
      <c r="AT446" s="139">
        <f t="shared" si="236"/>
        <v>9.0983871955664135</v>
      </c>
      <c r="AU446" s="139">
        <f t="shared" si="227"/>
        <v>9.1945650831333943</v>
      </c>
    </row>
    <row r="447" spans="1:47" ht="12.95" customHeight="1" x14ac:dyDescent="0.2">
      <c r="A447" s="84" t="s">
        <v>259</v>
      </c>
      <c r="B447" s="85" t="s">
        <v>236</v>
      </c>
      <c r="C447" s="84">
        <v>54991.4519</v>
      </c>
      <c r="D447" s="84">
        <v>2.0000000000000001E-4</v>
      </c>
      <c r="E447">
        <f t="shared" si="209"/>
        <v>3639.1080396187781</v>
      </c>
      <c r="F447">
        <f t="shared" si="228"/>
        <v>3639</v>
      </c>
      <c r="G447">
        <f t="shared" si="233"/>
        <v>0.3571384000024409</v>
      </c>
      <c r="K447">
        <f t="shared" si="237"/>
        <v>0.3571384000024409</v>
      </c>
      <c r="O447">
        <f t="shared" ca="1" si="231"/>
        <v>0.35560208137903226</v>
      </c>
      <c r="P447" s="14">
        <f t="shared" si="211"/>
        <v>0.21528873470472326</v>
      </c>
      <c r="Q447" s="13">
        <f t="shared" si="212"/>
        <v>39972.9519</v>
      </c>
      <c r="R447">
        <f t="shared" si="213"/>
        <v>2.0121327545074522E-2</v>
      </c>
      <c r="S447" s="5">
        <f t="shared" si="238"/>
        <v>1</v>
      </c>
      <c r="T447">
        <f t="shared" si="214"/>
        <v>2.0121327545074522E-2</v>
      </c>
      <c r="Z447">
        <f t="shared" si="215"/>
        <v>3639</v>
      </c>
      <c r="AA447" s="139">
        <f t="shared" si="216"/>
        <v>0.35968102864246176</v>
      </c>
      <c r="AB447" s="139">
        <f t="shared" si="217"/>
        <v>0.21274610606470243</v>
      </c>
      <c r="AC447" s="139">
        <f t="shared" si="218"/>
        <v>0.14184966529771764</v>
      </c>
      <c r="AD447" s="139">
        <f t="shared" si="229"/>
        <v>-2.5426286400208609E-3</v>
      </c>
      <c r="AE447" s="139">
        <f t="shared" si="219"/>
        <v>6.4649604010543327E-6</v>
      </c>
      <c r="AF447">
        <f t="shared" si="230"/>
        <v>0.14184966529771764</v>
      </c>
      <c r="AG447" s="165"/>
      <c r="AH447">
        <f t="shared" si="220"/>
        <v>0.14439229393773848</v>
      </c>
      <c r="AI447">
        <f t="shared" si="221"/>
        <v>1.3535385172115351</v>
      </c>
      <c r="AJ447">
        <f t="shared" si="222"/>
        <v>0.54353109633451024</v>
      </c>
      <c r="AK447">
        <f t="shared" si="223"/>
        <v>-0.2294893737746305</v>
      </c>
      <c r="AL447">
        <f t="shared" si="224"/>
        <v>2.5658354124861242</v>
      </c>
      <c r="AM447">
        <f t="shared" si="225"/>
        <v>3.3771922992004333</v>
      </c>
      <c r="AN447" s="139">
        <f t="shared" si="236"/>
        <v>9.0513819298981577</v>
      </c>
      <c r="AO447" s="139">
        <f t="shared" si="236"/>
        <v>9.0517388740193852</v>
      </c>
      <c r="AP447" s="139">
        <f t="shared" si="236"/>
        <v>9.0526481177171849</v>
      </c>
      <c r="AQ447" s="139">
        <f t="shared" si="236"/>
        <v>9.0549627792046614</v>
      </c>
      <c r="AR447" s="139">
        <f t="shared" si="236"/>
        <v>9.0608458890911283</v>
      </c>
      <c r="AS447" s="139">
        <f t="shared" si="236"/>
        <v>9.0757402853568898</v>
      </c>
      <c r="AT447" s="139">
        <f t="shared" si="236"/>
        <v>9.1130998934214311</v>
      </c>
      <c r="AU447" s="139">
        <f t="shared" si="227"/>
        <v>9.2049932201380127</v>
      </c>
    </row>
    <row r="448" spans="1:47" ht="12.95" customHeight="1" x14ac:dyDescent="0.2">
      <c r="A448" s="24" t="s">
        <v>351</v>
      </c>
      <c r="B448" s="82" t="s">
        <v>236</v>
      </c>
      <c r="C448" s="38">
        <v>55123.6826</v>
      </c>
      <c r="D448" s="38">
        <v>2.0000000000000001E-4</v>
      </c>
      <c r="E448">
        <f t="shared" si="209"/>
        <v>3679.1097712129667</v>
      </c>
      <c r="F448">
        <f t="shared" si="228"/>
        <v>3679</v>
      </c>
      <c r="G448">
        <f t="shared" si="233"/>
        <v>0.36286239999753889</v>
      </c>
      <c r="K448">
        <f t="shared" si="237"/>
        <v>0.36286239999753889</v>
      </c>
      <c r="O448">
        <f t="shared" ca="1" si="231"/>
        <v>0.36074251741089897</v>
      </c>
      <c r="P448" s="14">
        <f t="shared" si="211"/>
        <v>0.216621098329905</v>
      </c>
      <c r="Q448" s="13">
        <f t="shared" si="212"/>
        <v>40105.1826</v>
      </c>
      <c r="R448">
        <f t="shared" si="213"/>
        <v>2.1386518313443896E-2</v>
      </c>
      <c r="S448" s="5">
        <f t="shared" si="238"/>
        <v>1</v>
      </c>
      <c r="T448">
        <f t="shared" si="214"/>
        <v>2.1386518313443896E-2</v>
      </c>
      <c r="Z448">
        <f t="shared" si="215"/>
        <v>3679</v>
      </c>
      <c r="AA448" s="139">
        <f t="shared" si="216"/>
        <v>0.36564356034374645</v>
      </c>
      <c r="AB448" s="139">
        <f t="shared" si="217"/>
        <v>0.21383993798369744</v>
      </c>
      <c r="AC448" s="139">
        <f t="shared" si="218"/>
        <v>0.14624130166763388</v>
      </c>
      <c r="AD448" s="139">
        <f t="shared" si="229"/>
        <v>-2.7811603462075674E-3</v>
      </c>
      <c r="AE448" s="139">
        <f t="shared" si="219"/>
        <v>7.7348528713173952E-6</v>
      </c>
      <c r="AF448">
        <f t="shared" si="230"/>
        <v>0.14624130166763388</v>
      </c>
      <c r="AG448" s="165"/>
      <c r="AH448">
        <f t="shared" si="220"/>
        <v>0.14902246201384145</v>
      </c>
      <c r="AI448">
        <f t="shared" si="221"/>
        <v>1.3649188904917215</v>
      </c>
      <c r="AJ448">
        <f t="shared" si="222"/>
        <v>0.58615673175790672</v>
      </c>
      <c r="AK448">
        <f t="shared" si="223"/>
        <v>-0.21092429729619563</v>
      </c>
      <c r="AL448">
        <f t="shared" si="224"/>
        <v>2.617504296044721</v>
      </c>
      <c r="AM448">
        <f t="shared" si="225"/>
        <v>3.7283998535069793</v>
      </c>
      <c r="AN448" s="139">
        <f t="shared" si="236"/>
        <v>9.0858518758665259</v>
      </c>
      <c r="AO448" s="139">
        <f t="shared" si="236"/>
        <v>9.0861976317430333</v>
      </c>
      <c r="AP448" s="139">
        <f t="shared" si="236"/>
        <v>9.087067189233391</v>
      </c>
      <c r="AQ448" s="139">
        <f t="shared" si="236"/>
        <v>9.0892529084530089</v>
      </c>
      <c r="AR448" s="139">
        <f t="shared" si="236"/>
        <v>9.09473961173574</v>
      </c>
      <c r="AS448" s="139">
        <f t="shared" si="236"/>
        <v>9.1084677512253993</v>
      </c>
      <c r="AT448" s="139">
        <f t="shared" si="236"/>
        <v>9.1425548009548283</v>
      </c>
      <c r="AU448" s="139">
        <f t="shared" si="227"/>
        <v>9.2258494941472478</v>
      </c>
    </row>
    <row r="449" spans="1:47" ht="12.95" customHeight="1" x14ac:dyDescent="0.2">
      <c r="A449" s="24" t="s">
        <v>347</v>
      </c>
      <c r="B449" s="82" t="s">
        <v>236</v>
      </c>
      <c r="C449" s="38">
        <v>55275.751300000004</v>
      </c>
      <c r="D449" s="38">
        <v>2.9999999999999997E-4</v>
      </c>
      <c r="E449">
        <f t="shared" si="209"/>
        <v>3725.1127895837176</v>
      </c>
      <c r="F449">
        <f t="shared" si="228"/>
        <v>3725</v>
      </c>
      <c r="G449">
        <f t="shared" si="233"/>
        <v>0.37284000000363449</v>
      </c>
      <c r="K449">
        <f t="shared" si="237"/>
        <v>0.37284000000363449</v>
      </c>
      <c r="O449">
        <f t="shared" ca="1" si="231"/>
        <v>0.36665401884754567</v>
      </c>
      <c r="P449" s="14">
        <f t="shared" si="211"/>
        <v>0.2181824739688864</v>
      </c>
      <c r="Q449" s="13">
        <f t="shared" si="212"/>
        <v>40257.251300000004</v>
      </c>
      <c r="R449">
        <f t="shared" si="213"/>
        <v>2.3918950359188781E-2</v>
      </c>
      <c r="S449" s="5">
        <f t="shared" si="238"/>
        <v>1</v>
      </c>
      <c r="T449">
        <f t="shared" si="214"/>
        <v>2.3918950359188781E-2</v>
      </c>
      <c r="Z449">
        <f t="shared" si="215"/>
        <v>3725</v>
      </c>
      <c r="AA449" s="139">
        <f t="shared" si="216"/>
        <v>0.37235289652508596</v>
      </c>
      <c r="AB449" s="139">
        <f t="shared" si="217"/>
        <v>0.2186695774474349</v>
      </c>
      <c r="AC449" s="139">
        <f t="shared" si="218"/>
        <v>0.15465752603474808</v>
      </c>
      <c r="AD449" s="139">
        <f t="shared" si="229"/>
        <v>4.8710347854852287E-4</v>
      </c>
      <c r="AE449" s="139">
        <f t="shared" si="219"/>
        <v>2.3726979881407128E-7</v>
      </c>
      <c r="AF449">
        <f t="shared" si="230"/>
        <v>0.15465752603474808</v>
      </c>
      <c r="AG449" s="165"/>
      <c r="AH449">
        <f t="shared" si="220"/>
        <v>0.15417042255619959</v>
      </c>
      <c r="AI449">
        <f t="shared" si="221"/>
        <v>1.3769938162914523</v>
      </c>
      <c r="AJ449">
        <f t="shared" si="222"/>
        <v>0.63402802706388683</v>
      </c>
      <c r="AK449">
        <f t="shared" si="223"/>
        <v>-0.18849540659021258</v>
      </c>
      <c r="AL449">
        <f t="shared" si="224"/>
        <v>2.6779482309710252</v>
      </c>
      <c r="AM449">
        <f t="shared" si="225"/>
        <v>4.2360981595473524</v>
      </c>
      <c r="AN449" s="139">
        <f t="shared" si="236"/>
        <v>9.1258300712673339</v>
      </c>
      <c r="AO449" s="139">
        <f t="shared" si="236"/>
        <v>9.1261560730718827</v>
      </c>
      <c r="AP449" s="139">
        <f t="shared" si="236"/>
        <v>9.1269652367354031</v>
      </c>
      <c r="AQ449" s="139">
        <f t="shared" si="236"/>
        <v>9.128972781618991</v>
      </c>
      <c r="AR449" s="139">
        <f t="shared" si="236"/>
        <v>9.1339482464465522</v>
      </c>
      <c r="AS449" s="139">
        <f t="shared" si="236"/>
        <v>9.146247790613657</v>
      </c>
      <c r="AT449" s="139">
        <f t="shared" si="236"/>
        <v>9.1764725026794967</v>
      </c>
      <c r="AU449" s="139">
        <f t="shared" si="227"/>
        <v>9.2498342092578678</v>
      </c>
    </row>
    <row r="450" spans="1:47" ht="12.95" customHeight="1" x14ac:dyDescent="0.2">
      <c r="A450" s="102" t="s">
        <v>338</v>
      </c>
      <c r="B450" s="85" t="s">
        <v>236</v>
      </c>
      <c r="C450" s="84">
        <v>55424.509400000003</v>
      </c>
      <c r="D450" s="84">
        <v>1E-4</v>
      </c>
      <c r="E450">
        <f t="shared" si="209"/>
        <v>3770.1143027622866</v>
      </c>
      <c r="F450">
        <f t="shared" si="228"/>
        <v>3770</v>
      </c>
      <c r="G450">
        <f t="shared" si="233"/>
        <v>0.37784200000169221</v>
      </c>
      <c r="K450">
        <f t="shared" si="237"/>
        <v>0.37784200000169221</v>
      </c>
      <c r="O450">
        <f t="shared" ca="1" si="231"/>
        <v>0.37243700938339569</v>
      </c>
      <c r="P450" s="14">
        <f t="shared" si="211"/>
        <v>0.21974008862070638</v>
      </c>
      <c r="Q450" s="13">
        <f t="shared" si="212"/>
        <v>40406.009400000003</v>
      </c>
      <c r="R450">
        <f t="shared" si="213"/>
        <v>2.4996214382321098E-2</v>
      </c>
      <c r="S450" s="5">
        <f t="shared" si="238"/>
        <v>1</v>
      </c>
      <c r="T450">
        <f t="shared" si="214"/>
        <v>2.4996214382321098E-2</v>
      </c>
      <c r="Z450">
        <f t="shared" si="215"/>
        <v>3770</v>
      </c>
      <c r="AA450" s="139">
        <f t="shared" si="216"/>
        <v>0.37874632400486208</v>
      </c>
      <c r="AB450" s="139">
        <f t="shared" si="217"/>
        <v>0.21883576461753651</v>
      </c>
      <c r="AC450" s="139">
        <f t="shared" si="218"/>
        <v>0.15810191138098584</v>
      </c>
      <c r="AD450" s="139">
        <f t="shared" si="229"/>
        <v>-9.0432400316986516E-4</v>
      </c>
      <c r="AE450" s="139">
        <f t="shared" si="219"/>
        <v>8.1780190270917034E-7</v>
      </c>
      <c r="AF450">
        <f t="shared" si="230"/>
        <v>0.15810191138098584</v>
      </c>
      <c r="AG450" s="165"/>
      <c r="AH450">
        <f t="shared" si="220"/>
        <v>0.1590062353841557</v>
      </c>
      <c r="AI450">
        <f t="shared" si="221"/>
        <v>1.3876358799537891</v>
      </c>
      <c r="AJ450">
        <f t="shared" si="222"/>
        <v>0.6793355146209018</v>
      </c>
      <c r="AK450">
        <f t="shared" si="223"/>
        <v>-0.16550915503395722</v>
      </c>
      <c r="AL450">
        <f t="shared" si="224"/>
        <v>2.7380540077708604</v>
      </c>
      <c r="AM450">
        <f t="shared" si="225"/>
        <v>4.8887151193313718</v>
      </c>
      <c r="AN450" s="139">
        <f t="shared" si="236"/>
        <v>9.1652578472093111</v>
      </c>
      <c r="AO450" s="139">
        <f t="shared" si="236"/>
        <v>9.1655574232711921</v>
      </c>
      <c r="AP450" s="139">
        <f t="shared" si="236"/>
        <v>9.1662926714195603</v>
      </c>
      <c r="AQ450" s="139">
        <f t="shared" si="236"/>
        <v>9.1680965827875074</v>
      </c>
      <c r="AR450" s="139">
        <f t="shared" si="236"/>
        <v>9.1725188281251278</v>
      </c>
      <c r="AS450" s="139">
        <f t="shared" si="236"/>
        <v>9.1833387661649013</v>
      </c>
      <c r="AT450" s="139">
        <f t="shared" si="236"/>
        <v>9.2096937376383217</v>
      </c>
      <c r="AU450" s="139">
        <f t="shared" si="227"/>
        <v>9.2732975175182588</v>
      </c>
    </row>
    <row r="451" spans="1:47" ht="12.95" customHeight="1" x14ac:dyDescent="0.2">
      <c r="A451" s="102" t="s">
        <v>338</v>
      </c>
      <c r="B451" s="85" t="s">
        <v>236</v>
      </c>
      <c r="C451" s="84">
        <v>55573.268400000001</v>
      </c>
      <c r="D451" s="84">
        <v>2.0000000000000001E-4</v>
      </c>
      <c r="E451">
        <f t="shared" si="209"/>
        <v>3815.1160882040926</v>
      </c>
      <c r="F451">
        <f t="shared" si="228"/>
        <v>3815</v>
      </c>
      <c r="G451">
        <f t="shared" si="233"/>
        <v>0.3837439999988419</v>
      </c>
      <c r="K451">
        <f t="shared" si="237"/>
        <v>0.3837439999988419</v>
      </c>
      <c r="O451">
        <f t="shared" ca="1" si="231"/>
        <v>0.37821999991924571</v>
      </c>
      <c r="P451" s="14">
        <f t="shared" si="211"/>
        <v>0.2213275535641317</v>
      </c>
      <c r="Q451" s="13">
        <f t="shared" si="212"/>
        <v>40554.768400000001</v>
      </c>
      <c r="R451">
        <f t="shared" si="213"/>
        <v>2.637910207247909E-2</v>
      </c>
      <c r="S451" s="5">
        <f t="shared" si="238"/>
        <v>1</v>
      </c>
      <c r="T451">
        <f t="shared" si="214"/>
        <v>2.637910207247909E-2</v>
      </c>
      <c r="Z451">
        <f t="shared" si="215"/>
        <v>3815</v>
      </c>
      <c r="AA451" s="139">
        <f t="shared" si="216"/>
        <v>0.38495415754343743</v>
      </c>
      <c r="AB451" s="139">
        <f t="shared" si="217"/>
        <v>0.22011739601953617</v>
      </c>
      <c r="AC451" s="139">
        <f t="shared" si="218"/>
        <v>0.1624164464347102</v>
      </c>
      <c r="AD451" s="139">
        <f t="shared" si="229"/>
        <v>-1.2101575445955248E-3</v>
      </c>
      <c r="AE451" s="139">
        <f t="shared" si="219"/>
        <v>1.4644812827414698E-6</v>
      </c>
      <c r="AF451">
        <f t="shared" si="230"/>
        <v>0.1624164464347102</v>
      </c>
      <c r="AG451" s="165"/>
      <c r="AH451">
        <f t="shared" si="220"/>
        <v>0.16362660397930573</v>
      </c>
      <c r="AI451">
        <f t="shared" si="221"/>
        <v>1.3970006398979957</v>
      </c>
      <c r="AJ451">
        <f t="shared" si="222"/>
        <v>0.72278789923162812</v>
      </c>
      <c r="AK451">
        <f t="shared" si="223"/>
        <v>-0.14158159395975492</v>
      </c>
      <c r="AL451">
        <f t="shared" si="224"/>
        <v>2.7990252918130962</v>
      </c>
      <c r="AM451">
        <f t="shared" si="225"/>
        <v>5.7810612640731511</v>
      </c>
      <c r="AN451" s="139">
        <f t="shared" si="236"/>
        <v>9.2049658098103357</v>
      </c>
      <c r="AO451" s="139">
        <f t="shared" si="236"/>
        <v>9.2052322079724362</v>
      </c>
      <c r="AP451" s="139">
        <f t="shared" si="236"/>
        <v>9.2058797427338881</v>
      </c>
      <c r="AQ451" s="139">
        <f t="shared" si="236"/>
        <v>9.2074533190466887</v>
      </c>
      <c r="AR451" s="139">
        <f t="shared" si="236"/>
        <v>9.2112750027950892</v>
      </c>
      <c r="AS451" s="139">
        <f t="shared" si="236"/>
        <v>9.2205435303510033</v>
      </c>
      <c r="AT451" s="139">
        <f t="shared" si="236"/>
        <v>9.242949986578358</v>
      </c>
      <c r="AU451" s="139">
        <f t="shared" si="227"/>
        <v>9.296760825778648</v>
      </c>
    </row>
    <row r="452" spans="1:47" ht="12.95" customHeight="1" x14ac:dyDescent="0.2">
      <c r="A452" s="22" t="s">
        <v>344</v>
      </c>
      <c r="B452" s="101" t="s">
        <v>250</v>
      </c>
      <c r="C452" s="22">
        <v>55624.531999999999</v>
      </c>
      <c r="D452" s="22" t="s">
        <v>345</v>
      </c>
      <c r="E452">
        <f t="shared" si="209"/>
        <v>3830.624081187203</v>
      </c>
      <c r="F452">
        <f t="shared" si="228"/>
        <v>3830.5</v>
      </c>
      <c r="O452">
        <f t="shared" ca="1" si="231"/>
        <v>0.38021191888159406</v>
      </c>
      <c r="P452" s="14">
        <f t="shared" si="211"/>
        <v>0.22188125867697894</v>
      </c>
      <c r="Q452" s="13">
        <f t="shared" si="212"/>
        <v>40606.031999999999</v>
      </c>
      <c r="R452">
        <f>+(P452-U452)^2</f>
        <v>3.545106850120492E-2</v>
      </c>
      <c r="T452">
        <f t="shared" si="214"/>
        <v>0</v>
      </c>
      <c r="U452">
        <f>C452-(C$7+C$8*F452)</f>
        <v>0.41016579999995884</v>
      </c>
      <c r="Z452">
        <f t="shared" si="215"/>
        <v>3830.5</v>
      </c>
      <c r="AA452" s="139">
        <f t="shared" si="216"/>
        <v>0.38704639610389313</v>
      </c>
      <c r="AB452" s="139">
        <f t="shared" si="217"/>
        <v>-9999</v>
      </c>
      <c r="AC452" s="139">
        <f t="shared" si="218"/>
        <v>-0.22188125867697894</v>
      </c>
      <c r="AD452" s="139">
        <f t="shared" si="229"/>
        <v>-9999</v>
      </c>
      <c r="AE452" s="139">
        <f t="shared" si="219"/>
        <v>0</v>
      </c>
      <c r="AF452">
        <f t="shared" si="230"/>
        <v>-9999</v>
      </c>
      <c r="AG452" s="165"/>
      <c r="AH452">
        <f t="shared" si="220"/>
        <v>0.16516513742691422</v>
      </c>
      <c r="AI452">
        <f t="shared" si="221"/>
        <v>1.3999103224484151</v>
      </c>
      <c r="AJ452">
        <f t="shared" si="222"/>
        <v>0.73726282720633629</v>
      </c>
      <c r="AK452">
        <f t="shared" si="223"/>
        <v>-0.13314124014296858</v>
      </c>
      <c r="AL452">
        <f t="shared" si="224"/>
        <v>2.8202071769516617</v>
      </c>
      <c r="AM452">
        <f t="shared" si="225"/>
        <v>6.1693998810200483</v>
      </c>
      <c r="AN452" s="139">
        <f t="shared" si="236"/>
        <v>9.2187011227692572</v>
      </c>
      <c r="AO452" s="139">
        <f t="shared" si="236"/>
        <v>9.2189546162654494</v>
      </c>
      <c r="AP452" s="139">
        <f t="shared" si="236"/>
        <v>9.2195689653456849</v>
      </c>
      <c r="AQ452" s="139">
        <f t="shared" si="236"/>
        <v>9.2210575334047142</v>
      </c>
      <c r="AR452" s="139">
        <f t="shared" si="236"/>
        <v>9.2246624439536316</v>
      </c>
      <c r="AS452" s="139">
        <f t="shared" si="236"/>
        <v>9.2333817552180193</v>
      </c>
      <c r="AT452" s="139">
        <f t="shared" si="236"/>
        <v>9.2544120490420791</v>
      </c>
      <c r="AU452" s="139">
        <f t="shared" si="227"/>
        <v>9.3048426319572251</v>
      </c>
    </row>
    <row r="453" spans="1:47" ht="12.95" customHeight="1" x14ac:dyDescent="0.2">
      <c r="A453" s="103" t="s">
        <v>361</v>
      </c>
      <c r="B453" s="104" t="s">
        <v>236</v>
      </c>
      <c r="C453" s="105">
        <v>55923.678099999997</v>
      </c>
      <c r="D453" s="105">
        <v>2.0000000000000001E-4</v>
      </c>
      <c r="E453">
        <f t="shared" si="209"/>
        <v>3921.1201762668488</v>
      </c>
      <c r="F453">
        <f t="shared" si="228"/>
        <v>3921</v>
      </c>
      <c r="G453">
        <f t="shared" ref="G453:G459" si="239">C453-(C$7+C$8*F453)</f>
        <v>0.39725760000146693</v>
      </c>
      <c r="K453">
        <f>G453</f>
        <v>0.39725760000146693</v>
      </c>
      <c r="O453">
        <f t="shared" ca="1" si="231"/>
        <v>0.39184215540369249</v>
      </c>
      <c r="P453" s="14">
        <f t="shared" si="211"/>
        <v>0.22518488673146819</v>
      </c>
      <c r="Q453" s="13">
        <f t="shared" si="212"/>
        <v>40905.178099999997</v>
      </c>
      <c r="R453">
        <f t="shared" ref="R453:R459" si="240">+(P453-G453)^2</f>
        <v>2.9609018652099198E-2</v>
      </c>
      <c r="S453" s="5">
        <f>S$18</f>
        <v>1</v>
      </c>
      <c r="T453">
        <f t="shared" si="214"/>
        <v>2.9609018652099198E-2</v>
      </c>
      <c r="Z453">
        <f t="shared" si="215"/>
        <v>3921</v>
      </c>
      <c r="AA453" s="139">
        <f t="shared" si="216"/>
        <v>0.39874946696540248</v>
      </c>
      <c r="AB453" s="139">
        <f t="shared" si="217"/>
        <v>0.22369301976753267</v>
      </c>
      <c r="AC453" s="139">
        <f t="shared" si="218"/>
        <v>0.17207271326999873</v>
      </c>
      <c r="AD453" s="139">
        <f t="shared" si="229"/>
        <v>-1.4918669639355508E-3</v>
      </c>
      <c r="AE453" s="139">
        <f t="shared" si="219"/>
        <v>2.225667038082278E-6</v>
      </c>
      <c r="AF453">
        <f t="shared" si="230"/>
        <v>0.17207271326999873</v>
      </c>
      <c r="AG453" s="165"/>
      <c r="AH453">
        <f t="shared" si="220"/>
        <v>0.17356458023393426</v>
      </c>
      <c r="AI453">
        <f t="shared" si="221"/>
        <v>1.4134060616738477</v>
      </c>
      <c r="AJ453">
        <f t="shared" si="222"/>
        <v>0.815858419256697</v>
      </c>
      <c r="AK453">
        <f t="shared" si="223"/>
        <v>-8.2160111969992261E-2</v>
      </c>
      <c r="AL453">
        <f t="shared" si="224"/>
        <v>2.9454094109560987</v>
      </c>
      <c r="AM453">
        <f t="shared" si="225"/>
        <v>10.16183243064784</v>
      </c>
      <c r="AN453" s="139">
        <f t="shared" ref="AN453:AT459" si="241">$AU453+$AB$7*SIN(AO453)</f>
        <v>9.2993855412809019</v>
      </c>
      <c r="AO453" s="139">
        <f t="shared" si="241"/>
        <v>9.29955054605988</v>
      </c>
      <c r="AP453" s="139">
        <f t="shared" si="241"/>
        <v>9.2999451045812531</v>
      </c>
      <c r="AQ453" s="139">
        <f t="shared" si="241"/>
        <v>9.3008884916705128</v>
      </c>
      <c r="AR453" s="139">
        <f t="shared" si="241"/>
        <v>9.3031436770372782</v>
      </c>
      <c r="AS453" s="139">
        <f t="shared" si="241"/>
        <v>9.3085322457030646</v>
      </c>
      <c r="AT453" s="139">
        <f t="shared" si="241"/>
        <v>9.3213943429578663</v>
      </c>
      <c r="AU453" s="139">
        <f t="shared" si="227"/>
        <v>9.3520299519031198</v>
      </c>
    </row>
    <row r="454" spans="1:47" ht="12.95" customHeight="1" x14ac:dyDescent="0.2">
      <c r="A454" s="24" t="s">
        <v>348</v>
      </c>
      <c r="B454" s="82" t="s">
        <v>236</v>
      </c>
      <c r="C454" s="38">
        <v>55923.678099999997</v>
      </c>
      <c r="D454" s="38">
        <v>2.0000000000000001E-4</v>
      </c>
      <c r="E454">
        <f t="shared" si="209"/>
        <v>3921.1201762668488</v>
      </c>
      <c r="F454">
        <f t="shared" si="228"/>
        <v>3921</v>
      </c>
      <c r="G454">
        <f t="shared" si="239"/>
        <v>0.39725760000146693</v>
      </c>
      <c r="K454">
        <f>G454</f>
        <v>0.39725760000146693</v>
      </c>
      <c r="O454">
        <f t="shared" ca="1" si="231"/>
        <v>0.39184215540369249</v>
      </c>
      <c r="P454" s="14">
        <f t="shared" si="211"/>
        <v>0.22518488673146819</v>
      </c>
      <c r="Q454" s="13">
        <f t="shared" si="212"/>
        <v>40905.178099999997</v>
      </c>
      <c r="R454">
        <f t="shared" si="240"/>
        <v>2.9609018652099198E-2</v>
      </c>
      <c r="S454" s="5">
        <f>S$18</f>
        <v>1</v>
      </c>
      <c r="T454">
        <f t="shared" si="214"/>
        <v>2.9609018652099198E-2</v>
      </c>
      <c r="Z454">
        <f t="shared" si="215"/>
        <v>3921</v>
      </c>
      <c r="AA454" s="139">
        <f t="shared" si="216"/>
        <v>0.39874946696540248</v>
      </c>
      <c r="AB454" s="139">
        <f t="shared" si="217"/>
        <v>0.22369301976753267</v>
      </c>
      <c r="AC454" s="139">
        <f t="shared" si="218"/>
        <v>0.17207271326999873</v>
      </c>
      <c r="AD454" s="139">
        <f t="shared" si="229"/>
        <v>-1.4918669639355508E-3</v>
      </c>
      <c r="AE454" s="139">
        <f t="shared" si="219"/>
        <v>2.225667038082278E-6</v>
      </c>
      <c r="AF454">
        <f t="shared" si="230"/>
        <v>0.17207271326999873</v>
      </c>
      <c r="AG454" s="165"/>
      <c r="AH454">
        <f t="shared" si="220"/>
        <v>0.17356458023393426</v>
      </c>
      <c r="AI454">
        <f t="shared" si="221"/>
        <v>1.4134060616738477</v>
      </c>
      <c r="AJ454">
        <f t="shared" si="222"/>
        <v>0.815858419256697</v>
      </c>
      <c r="AK454">
        <f t="shared" si="223"/>
        <v>-8.2160111969992261E-2</v>
      </c>
      <c r="AL454">
        <f t="shared" si="224"/>
        <v>2.9454094109560987</v>
      </c>
      <c r="AM454">
        <f t="shared" si="225"/>
        <v>10.16183243064784</v>
      </c>
      <c r="AN454" s="139">
        <f t="shared" si="241"/>
        <v>9.2993855412809019</v>
      </c>
      <c r="AO454" s="139">
        <f t="shared" si="241"/>
        <v>9.29955054605988</v>
      </c>
      <c r="AP454" s="139">
        <f t="shared" si="241"/>
        <v>9.2999451045812531</v>
      </c>
      <c r="AQ454" s="139">
        <f t="shared" si="241"/>
        <v>9.3008884916705128</v>
      </c>
      <c r="AR454" s="139">
        <f t="shared" si="241"/>
        <v>9.3031436770372782</v>
      </c>
      <c r="AS454" s="139">
        <f t="shared" si="241"/>
        <v>9.3085322457030646</v>
      </c>
      <c r="AT454" s="139">
        <f t="shared" si="241"/>
        <v>9.3213943429578663</v>
      </c>
      <c r="AU454" s="139">
        <f t="shared" si="227"/>
        <v>9.3520299519031198</v>
      </c>
    </row>
    <row r="455" spans="1:47" ht="12.95" customHeight="1" x14ac:dyDescent="0.2">
      <c r="A455" s="103" t="s">
        <v>362</v>
      </c>
      <c r="B455" s="104" t="s">
        <v>236</v>
      </c>
      <c r="C455" s="105">
        <v>55966.655400000003</v>
      </c>
      <c r="D455" s="105">
        <v>4.0000000000000002E-4</v>
      </c>
      <c r="E455">
        <f t="shared" si="209"/>
        <v>3934.1214416253711</v>
      </c>
      <c r="F455">
        <f t="shared" si="228"/>
        <v>3934</v>
      </c>
      <c r="G455">
        <f t="shared" si="239"/>
        <v>0.40144040000450332</v>
      </c>
      <c r="K455">
        <f>G455</f>
        <v>0.40144040000450332</v>
      </c>
      <c r="O455">
        <f t="shared" ca="1" si="231"/>
        <v>0.39351279711404918</v>
      </c>
      <c r="P455" s="14">
        <f t="shared" si="211"/>
        <v>0.22566935796784904</v>
      </c>
      <c r="Q455" s="13">
        <f t="shared" si="212"/>
        <v>40948.155400000003</v>
      </c>
      <c r="R455">
        <f t="shared" si="240"/>
        <v>3.0895459218651285E-2</v>
      </c>
      <c r="S455" s="5">
        <f>S$18</f>
        <v>1</v>
      </c>
      <c r="T455">
        <f t="shared" si="214"/>
        <v>3.0895459218651285E-2</v>
      </c>
      <c r="Z455">
        <f t="shared" si="215"/>
        <v>3934</v>
      </c>
      <c r="AA455" s="139">
        <f t="shared" si="216"/>
        <v>0.40035424931328101</v>
      </c>
      <c r="AB455" s="139">
        <f t="shared" si="217"/>
        <v>0.22675550865907132</v>
      </c>
      <c r="AC455" s="139">
        <f t="shared" si="218"/>
        <v>0.17577104203665428</v>
      </c>
      <c r="AD455" s="139">
        <f t="shared" si="229"/>
        <v>1.0861506912223096E-3</v>
      </c>
      <c r="AE455" s="139">
        <f t="shared" si="219"/>
        <v>1.1797233240427009E-6</v>
      </c>
      <c r="AF455">
        <f t="shared" si="230"/>
        <v>0.17577104203665428</v>
      </c>
      <c r="AG455" s="165"/>
      <c r="AH455">
        <f t="shared" si="220"/>
        <v>0.174684891345432</v>
      </c>
      <c r="AI455">
        <f t="shared" si="221"/>
        <v>1.4148299168322884</v>
      </c>
      <c r="AJ455">
        <f t="shared" si="222"/>
        <v>0.82622493629029314</v>
      </c>
      <c r="AK455">
        <f t="shared" si="223"/>
        <v>-7.463910455330694E-2</v>
      </c>
      <c r="AL455">
        <f t="shared" si="224"/>
        <v>2.9635704203650524</v>
      </c>
      <c r="AM455">
        <f t="shared" si="225"/>
        <v>11.204865740095636</v>
      </c>
      <c r="AN455" s="139">
        <f t="shared" si="241"/>
        <v>9.3110315723274297</v>
      </c>
      <c r="AO455" s="139">
        <f t="shared" si="241"/>
        <v>9.3111822990849209</v>
      </c>
      <c r="AP455" s="139">
        <f t="shared" si="241"/>
        <v>9.3115422149724161</v>
      </c>
      <c r="AQ455" s="139">
        <f t="shared" si="241"/>
        <v>9.3124015877926585</v>
      </c>
      <c r="AR455" s="139">
        <f t="shared" si="241"/>
        <v>9.3144531804172104</v>
      </c>
      <c r="AS455" s="139">
        <f t="shared" si="241"/>
        <v>9.3193491078169632</v>
      </c>
      <c r="AT455" s="139">
        <f t="shared" si="241"/>
        <v>9.3310227466992579</v>
      </c>
      <c r="AU455" s="139">
        <f t="shared" si="227"/>
        <v>9.3588082409561224</v>
      </c>
    </row>
    <row r="456" spans="1:47" ht="12.95" customHeight="1" x14ac:dyDescent="0.2">
      <c r="A456" s="103" t="s">
        <v>363</v>
      </c>
      <c r="B456" s="104" t="s">
        <v>236</v>
      </c>
      <c r="C456" s="105">
        <v>56019.5478</v>
      </c>
      <c r="D456" s="105">
        <v>2.8E-3</v>
      </c>
      <c r="E456">
        <f t="shared" si="209"/>
        <v>3950.1221705648109</v>
      </c>
      <c r="F456">
        <f t="shared" si="228"/>
        <v>3950</v>
      </c>
      <c r="G456">
        <f t="shared" si="239"/>
        <v>0.40385000000242144</v>
      </c>
      <c r="J456">
        <f>G456</f>
        <v>0.40385000000242144</v>
      </c>
      <c r="O456">
        <f t="shared" ca="1" si="231"/>
        <v>0.39556897152679582</v>
      </c>
      <c r="P456" s="14">
        <f t="shared" si="211"/>
        <v>0.22626905014403975</v>
      </c>
      <c r="Q456" s="13">
        <f t="shared" si="212"/>
        <v>41001.0478</v>
      </c>
      <c r="R456">
        <f t="shared" si="240"/>
        <v>3.1534993752605073E-2</v>
      </c>
      <c r="S456" s="5">
        <f>S$17</f>
        <v>1</v>
      </c>
      <c r="T456">
        <f t="shared" si="214"/>
        <v>3.1534993752605073E-2</v>
      </c>
      <c r="Z456">
        <f t="shared" si="215"/>
        <v>3950</v>
      </c>
      <c r="AA456" s="139">
        <f t="shared" si="216"/>
        <v>0.40230162233730793</v>
      </c>
      <c r="AB456" s="139">
        <f t="shared" si="217"/>
        <v>0.22781742780915323</v>
      </c>
      <c r="AC456" s="139">
        <f t="shared" si="218"/>
        <v>0.17758094985838169</v>
      </c>
      <c r="AD456" s="139">
        <f t="shared" si="229"/>
        <v>1.5483776651135095E-3</v>
      </c>
      <c r="AE456" s="139">
        <f t="shared" si="219"/>
        <v>2.3974733938223634E-6</v>
      </c>
      <c r="AF456">
        <f t="shared" si="230"/>
        <v>0.17758094985838169</v>
      </c>
      <c r="AG456" s="165"/>
      <c r="AH456">
        <f t="shared" si="220"/>
        <v>0.17603257219326821</v>
      </c>
      <c r="AI456">
        <f t="shared" si="221"/>
        <v>1.416397555255076</v>
      </c>
      <c r="AJ456">
        <f t="shared" si="222"/>
        <v>0.83863485063369558</v>
      </c>
      <c r="AK456">
        <f t="shared" si="223"/>
        <v>-6.5329409955997758E-2</v>
      </c>
      <c r="AL456">
        <f t="shared" si="224"/>
        <v>2.9859693560939276</v>
      </c>
      <c r="AM456">
        <f t="shared" si="225"/>
        <v>12.825598523971166</v>
      </c>
      <c r="AN456" s="139">
        <f t="shared" si="241"/>
        <v>9.3253800027111549</v>
      </c>
      <c r="AO456" s="139">
        <f t="shared" si="241"/>
        <v>9.3255127268550844</v>
      </c>
      <c r="AP456" s="139">
        <f t="shared" si="241"/>
        <v>9.3258291715051236</v>
      </c>
      <c r="AQ456" s="139">
        <f t="shared" si="241"/>
        <v>9.3265836077277271</v>
      </c>
      <c r="AR456" s="139">
        <f t="shared" si="241"/>
        <v>9.3283820350466584</v>
      </c>
      <c r="AS456" s="139">
        <f t="shared" si="241"/>
        <v>9.3326678814290283</v>
      </c>
      <c r="AT456" s="139">
        <f t="shared" si="241"/>
        <v>9.342874828432068</v>
      </c>
      <c r="AU456" s="139">
        <f t="shared" si="227"/>
        <v>9.3671507505598157</v>
      </c>
    </row>
    <row r="457" spans="1:47" ht="12.95" customHeight="1" x14ac:dyDescent="0.2">
      <c r="A457" s="125" t="s">
        <v>1736</v>
      </c>
      <c r="B457" s="71" t="s">
        <v>236</v>
      </c>
      <c r="C457" s="125">
        <v>56260.867899999997</v>
      </c>
      <c r="D457" s="125" t="s">
        <v>370</v>
      </c>
      <c r="E457">
        <f t="shared" si="209"/>
        <v>4023.1250501418122</v>
      </c>
      <c r="F457">
        <f t="shared" si="228"/>
        <v>4023</v>
      </c>
      <c r="G457">
        <f t="shared" si="239"/>
        <v>0.41336880000017118</v>
      </c>
      <c r="K457">
        <f>G457</f>
        <v>0.41336880000017118</v>
      </c>
      <c r="O457">
        <f t="shared" ca="1" si="231"/>
        <v>0.40495026728495254</v>
      </c>
      <c r="P457" s="14">
        <f t="shared" si="211"/>
        <v>0.22905303146199879</v>
      </c>
      <c r="Q457" s="13">
        <f t="shared" si="212"/>
        <v>41242.367899999997</v>
      </c>
      <c r="R457">
        <f t="shared" si="240"/>
        <v>3.3972302531817135E-2</v>
      </c>
      <c r="S457" s="5">
        <f>S$18</f>
        <v>1</v>
      </c>
      <c r="T457">
        <f t="shared" si="214"/>
        <v>3.3972302531817135E-2</v>
      </c>
      <c r="Z457">
        <f t="shared" si="215"/>
        <v>4023</v>
      </c>
      <c r="AA457" s="139">
        <f t="shared" si="216"/>
        <v>0.41078288284408132</v>
      </c>
      <c r="AB457" s="139">
        <f t="shared" si="217"/>
        <v>0.23163894861808865</v>
      </c>
      <c r="AC457" s="139">
        <f t="shared" si="218"/>
        <v>0.18431576853817239</v>
      </c>
      <c r="AD457" s="139">
        <f t="shared" si="229"/>
        <v>2.5859171560898564E-3</v>
      </c>
      <c r="AE457" s="139">
        <f t="shared" si="219"/>
        <v>6.6869675381598507E-6</v>
      </c>
      <c r="AF457">
        <f t="shared" si="230"/>
        <v>0.18431576853817239</v>
      </c>
      <c r="AG457" s="165"/>
      <c r="AH457">
        <f t="shared" si="220"/>
        <v>0.18172985138208253</v>
      </c>
      <c r="AI457">
        <f t="shared" si="221"/>
        <v>1.4209006113872973</v>
      </c>
      <c r="AJ457">
        <f t="shared" si="222"/>
        <v>0.89004799756450748</v>
      </c>
      <c r="AK457">
        <f t="shared" si="223"/>
        <v>-2.2305406550927921E-2</v>
      </c>
      <c r="AL457">
        <f t="shared" si="224"/>
        <v>3.0886477062026967</v>
      </c>
      <c r="AM457">
        <f t="shared" si="225"/>
        <v>37.766262547711008</v>
      </c>
      <c r="AN457" s="139">
        <f t="shared" si="241"/>
        <v>9.3909973445202155</v>
      </c>
      <c r="AO457" s="139">
        <f t="shared" si="241"/>
        <v>9.391043444221415</v>
      </c>
      <c r="AP457" s="139">
        <f t="shared" si="241"/>
        <v>9.3911528791433323</v>
      </c>
      <c r="AQ457" s="139">
        <f t="shared" si="241"/>
        <v>9.3914126623429155</v>
      </c>
      <c r="AR457" s="139">
        <f t="shared" si="241"/>
        <v>9.3920293423385139</v>
      </c>
      <c r="AS457" s="139">
        <f t="shared" si="241"/>
        <v>9.3934931836086442</v>
      </c>
      <c r="AT457" s="139">
        <f t="shared" si="241"/>
        <v>9.3969677072694822</v>
      </c>
      <c r="AU457" s="139">
        <f t="shared" si="227"/>
        <v>9.40521345062667</v>
      </c>
    </row>
    <row r="458" spans="1:47" ht="12.95" customHeight="1" x14ac:dyDescent="0.2">
      <c r="A458" s="103" t="s">
        <v>364</v>
      </c>
      <c r="B458" s="104" t="s">
        <v>236</v>
      </c>
      <c r="C458" s="105">
        <v>56541.856299999999</v>
      </c>
      <c r="D458" s="105">
        <v>1E-4</v>
      </c>
      <c r="E458">
        <f t="shared" si="209"/>
        <v>4108.1281739086871</v>
      </c>
      <c r="F458">
        <f t="shared" si="228"/>
        <v>4108</v>
      </c>
      <c r="G458">
        <f t="shared" si="239"/>
        <v>0.42369480000343174</v>
      </c>
      <c r="K458">
        <f>G458</f>
        <v>0.42369480000343174</v>
      </c>
      <c r="O458">
        <f t="shared" ca="1" si="231"/>
        <v>0.41587369385266926</v>
      </c>
      <c r="P458" s="14">
        <f t="shared" si="211"/>
        <v>0.23239363858560569</v>
      </c>
      <c r="Q458" s="13">
        <f t="shared" si="212"/>
        <v>41523.356299999999</v>
      </c>
      <c r="R458">
        <f t="shared" si="240"/>
        <v>3.6596134359809136E-2</v>
      </c>
      <c r="S458" s="5">
        <f>S$18</f>
        <v>1</v>
      </c>
      <c r="T458">
        <f t="shared" si="214"/>
        <v>3.6596134359809136E-2</v>
      </c>
      <c r="Z458">
        <f t="shared" si="215"/>
        <v>4108</v>
      </c>
      <c r="AA458" s="139">
        <f t="shared" si="216"/>
        <v>0.41977794281312036</v>
      </c>
      <c r="AB458" s="139">
        <f t="shared" si="217"/>
        <v>0.23631049577591706</v>
      </c>
      <c r="AC458" s="139">
        <f t="shared" si="218"/>
        <v>0.19130116141782605</v>
      </c>
      <c r="AD458" s="139">
        <f t="shared" si="229"/>
        <v>3.9168571903113736E-3</v>
      </c>
      <c r="AE458" s="139">
        <f t="shared" si="219"/>
        <v>1.5341770249293906E-5</v>
      </c>
      <c r="AF458">
        <f t="shared" si="230"/>
        <v>0.19130116141782605</v>
      </c>
      <c r="AG458" s="165"/>
      <c r="AH458">
        <f t="shared" si="220"/>
        <v>0.18738430422751468</v>
      </c>
      <c r="AI458">
        <f t="shared" si="221"/>
        <v>1.4205460956102611</v>
      </c>
      <c r="AJ458">
        <f t="shared" si="222"/>
        <v>0.93819436150089475</v>
      </c>
      <c r="AK458">
        <f t="shared" si="223"/>
        <v>2.821058834140043E-2</v>
      </c>
      <c r="AL458">
        <f t="shared" si="224"/>
        <v>-3.0746121533881245</v>
      </c>
      <c r="AM458">
        <f t="shared" si="225"/>
        <v>-29.848272360311221</v>
      </c>
      <c r="AN458" s="139">
        <f t="shared" si="241"/>
        <v>9.4675172763351654</v>
      </c>
      <c r="AO458" s="139">
        <f t="shared" si="241"/>
        <v>9.467459050241974</v>
      </c>
      <c r="AP458" s="139">
        <f t="shared" si="241"/>
        <v>9.4673207816561717</v>
      </c>
      <c r="AQ458" s="139">
        <f t="shared" si="241"/>
        <v>9.4669924406807695</v>
      </c>
      <c r="AR458" s="139">
        <f t="shared" si="241"/>
        <v>9.4662127604540558</v>
      </c>
      <c r="AS458" s="139">
        <f t="shared" si="241"/>
        <v>9.4643614277417782</v>
      </c>
      <c r="AT458" s="139">
        <f t="shared" si="241"/>
        <v>9.4599660130074845</v>
      </c>
      <c r="AU458" s="139">
        <f t="shared" si="227"/>
        <v>9.4495330328962943</v>
      </c>
    </row>
    <row r="459" spans="1:47" ht="12.95" customHeight="1" x14ac:dyDescent="0.2">
      <c r="A459" s="125" t="s">
        <v>1736</v>
      </c>
      <c r="B459" s="71" t="s">
        <v>236</v>
      </c>
      <c r="C459" s="125">
        <v>57090.610699999997</v>
      </c>
      <c r="D459" s="125" t="s">
        <v>370</v>
      </c>
      <c r="E459">
        <f t="shared" si="209"/>
        <v>4274.1344509678711</v>
      </c>
      <c r="F459">
        <f t="shared" si="228"/>
        <v>4274</v>
      </c>
      <c r="G459">
        <f t="shared" si="239"/>
        <v>0.44444439999642782</v>
      </c>
      <c r="K459">
        <f>G459</f>
        <v>0.44444439999642782</v>
      </c>
      <c r="O459">
        <f t="shared" ca="1" si="231"/>
        <v>0.43720650338491607</v>
      </c>
      <c r="P459" s="14">
        <f t="shared" si="211"/>
        <v>0.23922474464356736</v>
      </c>
      <c r="Q459" s="13">
        <f t="shared" si="212"/>
        <v>42072.110699999997</v>
      </c>
      <c r="R459">
        <f t="shared" si="240"/>
        <v>4.2115106943146831E-2</v>
      </c>
      <c r="S459" s="5">
        <f>S$18</f>
        <v>1</v>
      </c>
      <c r="T459">
        <f t="shared" si="214"/>
        <v>4.2115106943146831E-2</v>
      </c>
      <c r="Z459">
        <f t="shared" si="215"/>
        <v>4274</v>
      </c>
      <c r="AA459" s="139">
        <f t="shared" si="216"/>
        <v>0.43443489048768436</v>
      </c>
      <c r="AB459" s="139">
        <f t="shared" si="217"/>
        <v>0.24923425415231079</v>
      </c>
      <c r="AC459" s="139">
        <f t="shared" si="218"/>
        <v>0.20521965535286046</v>
      </c>
      <c r="AD459" s="139">
        <f t="shared" si="229"/>
        <v>1.0009509508743464E-2</v>
      </c>
      <c r="AE459" s="139">
        <f t="shared" si="219"/>
        <v>1.0019028060562581E-4</v>
      </c>
      <c r="AF459">
        <f t="shared" si="230"/>
        <v>0.20521965535286046</v>
      </c>
      <c r="AG459" s="165"/>
      <c r="AH459">
        <f t="shared" si="220"/>
        <v>0.19521014584411703</v>
      </c>
      <c r="AI459">
        <f t="shared" si="221"/>
        <v>1.402829770641878</v>
      </c>
      <c r="AJ459">
        <f t="shared" si="222"/>
        <v>0.9926013912109225</v>
      </c>
      <c r="AK459">
        <f t="shared" si="223"/>
        <v>0.12402835043736894</v>
      </c>
      <c r="AL459">
        <f t="shared" si="224"/>
        <v>-2.8429106605461216</v>
      </c>
      <c r="AM459">
        <f t="shared" si="225"/>
        <v>-6.6462304495988267</v>
      </c>
      <c r="AN459" s="139">
        <f t="shared" si="241"/>
        <v>9.6161634540393663</v>
      </c>
      <c r="AO459" s="139">
        <f t="shared" si="241"/>
        <v>9.6159245219447929</v>
      </c>
      <c r="AP459" s="139">
        <f t="shared" si="241"/>
        <v>9.6153471649744482</v>
      </c>
      <c r="AQ459" s="139">
        <f t="shared" si="241"/>
        <v>9.6139523010564574</v>
      </c>
      <c r="AR459" s="139">
        <f t="shared" si="241"/>
        <v>9.6105839144647884</v>
      </c>
      <c r="AS459" s="139">
        <f t="shared" si="241"/>
        <v>9.6024584737800271</v>
      </c>
      <c r="AT459" s="139">
        <f t="shared" si="241"/>
        <v>9.5829053548668615</v>
      </c>
      <c r="AU459" s="139">
        <f t="shared" si="227"/>
        <v>9.5360865700346196</v>
      </c>
    </row>
    <row r="460" spans="1:47" ht="12.95" customHeight="1" x14ac:dyDescent="0.2">
      <c r="A460" s="175" t="s">
        <v>1753</v>
      </c>
      <c r="B460" s="176" t="s">
        <v>236</v>
      </c>
      <c r="C460" s="177">
        <v>57090.610699999997</v>
      </c>
      <c r="D460" s="177">
        <v>1E-4</v>
      </c>
      <c r="E460">
        <f t="shared" ref="E460:E467" si="242">(C460-C$7)/C$8</f>
        <v>4274.1344509678711</v>
      </c>
      <c r="F460">
        <f t="shared" ref="F460:F467" si="243">+ROUND(2*E460,0)/2</f>
        <v>4274</v>
      </c>
      <c r="G460">
        <f t="shared" ref="G460:G467" si="244">C460-(C$7+C$8*F460)</f>
        <v>0.44444439999642782</v>
      </c>
      <c r="K460">
        <f t="shared" ref="K460:K467" si="245">G460</f>
        <v>0.44444439999642782</v>
      </c>
      <c r="O460">
        <f t="shared" ref="O460:O467" ca="1" si="246">+C$11+C$12*F460</f>
        <v>0.43720650338491607</v>
      </c>
      <c r="P460" s="14">
        <f t="shared" ref="P460:P467" si="247">+D$11+D$12*F460+D$13*F460^2</f>
        <v>0.23922474464356736</v>
      </c>
      <c r="Q460" s="13">
        <f t="shared" ref="Q460:Q467" si="248">+C460-15018.5</f>
        <v>42072.110699999997</v>
      </c>
      <c r="R460">
        <f t="shared" ref="R460:R467" si="249">+(P460-G460)^2</f>
        <v>4.2115106943146831E-2</v>
      </c>
      <c r="S460" s="5">
        <f t="shared" ref="S460:S469" si="250">S$18</f>
        <v>1</v>
      </c>
      <c r="T460">
        <f t="shared" ref="T460:T467" si="251">S460*R460</f>
        <v>4.2115106943146831E-2</v>
      </c>
      <c r="Z460">
        <f t="shared" ref="Z460:Z467" si="252">F460</f>
        <v>4274</v>
      </c>
      <c r="AA460" s="139">
        <f t="shared" ref="AA460:AA467" si="253">AB$3+AB$4*Z460+AB$5*Z460^2+AH460</f>
        <v>0.43443489048768436</v>
      </c>
      <c r="AB460" s="139">
        <f t="shared" ref="AB460:AB467" si="254">IF(S460&lt;&gt;0,G460-AH460, -9999)</f>
        <v>0.24923425415231079</v>
      </c>
      <c r="AC460" s="139">
        <f t="shared" ref="AC460:AC467" si="255">+G460-P460</f>
        <v>0.20521965535286046</v>
      </c>
      <c r="AD460" s="139">
        <f t="shared" ref="AD460:AD467" si="256">IF(S460&lt;&gt;0,G460-AA460, -9999)</f>
        <v>1.0009509508743464E-2</v>
      </c>
      <c r="AE460" s="139">
        <f t="shared" ref="AE460:AE467" si="257">+(G460-AA460)^2*S460</f>
        <v>1.0019028060562581E-4</v>
      </c>
      <c r="AF460">
        <f t="shared" ref="AF460:AF467" si="258">IF(S460&lt;&gt;0,G460-P460, -9999)</f>
        <v>0.20521965535286046</v>
      </c>
      <c r="AG460" s="165"/>
      <c r="AH460">
        <f t="shared" ref="AH460:AH467" si="259">$AB$6*($AB$11/AI460*AJ460+$AB$12)</f>
        <v>0.19521014584411703</v>
      </c>
      <c r="AI460">
        <f t="shared" ref="AI460:AI467" si="260">1+$AB$7*COS(AL460)</f>
        <v>1.402829770641878</v>
      </c>
      <c r="AJ460">
        <f t="shared" ref="AJ460:AJ467" si="261">SIN(AL460+RADIANS($AB$9))</f>
        <v>0.9926013912109225</v>
      </c>
      <c r="AK460">
        <f t="shared" ref="AK460:AK467" si="262">$AB$7*SIN(AL460)</f>
        <v>0.12402835043736894</v>
      </c>
      <c r="AL460">
        <f t="shared" ref="AL460:AL467" si="263">2*ATAN(AM460)</f>
        <v>-2.8429106605461216</v>
      </c>
      <c r="AM460">
        <f t="shared" ref="AM460:AM467" si="264">SQRT((1+$AB$7)/(1-$AB$7))*TAN(AN460/2)</f>
        <v>-6.6462304495988267</v>
      </c>
      <c r="AN460" s="139">
        <f t="shared" ref="AN460:AN467" si="265">$AU460+$AB$7*SIN(AO460)</f>
        <v>9.6161634540393663</v>
      </c>
      <c r="AO460" s="139">
        <f t="shared" ref="AO460:AO467" si="266">$AU460+$AB$7*SIN(AP460)</f>
        <v>9.6159245219447929</v>
      </c>
      <c r="AP460" s="139">
        <f t="shared" ref="AP460:AP467" si="267">$AU460+$AB$7*SIN(AQ460)</f>
        <v>9.6153471649744482</v>
      </c>
      <c r="AQ460" s="139">
        <f t="shared" ref="AQ460:AQ467" si="268">$AU460+$AB$7*SIN(AR460)</f>
        <v>9.6139523010564574</v>
      </c>
      <c r="AR460" s="139">
        <f t="shared" ref="AR460:AR467" si="269">$AU460+$AB$7*SIN(AS460)</f>
        <v>9.6105839144647884</v>
      </c>
      <c r="AS460" s="139">
        <f t="shared" ref="AS460:AS467" si="270">$AU460+$AB$7*SIN(AT460)</f>
        <v>9.6024584737800271</v>
      </c>
      <c r="AT460" s="139">
        <f t="shared" ref="AT460:AT467" si="271">$AU460+$AB$7*SIN(AU460)</f>
        <v>9.5829053548668615</v>
      </c>
      <c r="AU460" s="139">
        <f t="shared" ref="AU460:AU467" si="272">RADIANS($AB$9)+$AB$18*(F460-AB$15)</f>
        <v>9.5360865700346196</v>
      </c>
    </row>
    <row r="461" spans="1:47" ht="12.95" customHeight="1" x14ac:dyDescent="0.2">
      <c r="A461" s="175" t="s">
        <v>1754</v>
      </c>
      <c r="B461" s="176" t="s">
        <v>236</v>
      </c>
      <c r="C461" s="177">
        <v>57090.610699999997</v>
      </c>
      <c r="D461" s="177">
        <v>1E-4</v>
      </c>
      <c r="E461">
        <f t="shared" si="242"/>
        <v>4274.1344509678711</v>
      </c>
      <c r="F461">
        <f t="shared" si="243"/>
        <v>4274</v>
      </c>
      <c r="G461">
        <f t="shared" si="244"/>
        <v>0.44444439999642782</v>
      </c>
      <c r="K461">
        <f t="shared" si="245"/>
        <v>0.44444439999642782</v>
      </c>
      <c r="O461">
        <f t="shared" ca="1" si="246"/>
        <v>0.43720650338491607</v>
      </c>
      <c r="P461" s="14">
        <f t="shared" si="247"/>
        <v>0.23922474464356736</v>
      </c>
      <c r="Q461" s="13">
        <f t="shared" si="248"/>
        <v>42072.110699999997</v>
      </c>
      <c r="R461">
        <f t="shared" si="249"/>
        <v>4.2115106943146831E-2</v>
      </c>
      <c r="S461" s="5">
        <f t="shared" si="250"/>
        <v>1</v>
      </c>
      <c r="T461">
        <f t="shared" si="251"/>
        <v>4.2115106943146831E-2</v>
      </c>
      <c r="Z461">
        <f t="shared" si="252"/>
        <v>4274</v>
      </c>
      <c r="AA461" s="139">
        <f t="shared" si="253"/>
        <v>0.43443489048768436</v>
      </c>
      <c r="AB461" s="139">
        <f t="shared" si="254"/>
        <v>0.24923425415231079</v>
      </c>
      <c r="AC461" s="139">
        <f t="shared" si="255"/>
        <v>0.20521965535286046</v>
      </c>
      <c r="AD461" s="139">
        <f t="shared" si="256"/>
        <v>1.0009509508743464E-2</v>
      </c>
      <c r="AE461" s="139">
        <f t="shared" si="257"/>
        <v>1.0019028060562581E-4</v>
      </c>
      <c r="AF461">
        <f t="shared" si="258"/>
        <v>0.20521965535286046</v>
      </c>
      <c r="AG461" s="165"/>
      <c r="AH461">
        <f t="shared" si="259"/>
        <v>0.19521014584411703</v>
      </c>
      <c r="AI461">
        <f t="shared" si="260"/>
        <v>1.402829770641878</v>
      </c>
      <c r="AJ461">
        <f t="shared" si="261"/>
        <v>0.9926013912109225</v>
      </c>
      <c r="AK461">
        <f t="shared" si="262"/>
        <v>0.12402835043736894</v>
      </c>
      <c r="AL461">
        <f t="shared" si="263"/>
        <v>-2.8429106605461216</v>
      </c>
      <c r="AM461">
        <f t="shared" si="264"/>
        <v>-6.6462304495988267</v>
      </c>
      <c r="AN461" s="139">
        <f t="shared" si="265"/>
        <v>9.6161634540393663</v>
      </c>
      <c r="AO461" s="139">
        <f t="shared" si="266"/>
        <v>9.6159245219447929</v>
      </c>
      <c r="AP461" s="139">
        <f t="shared" si="267"/>
        <v>9.6153471649744482</v>
      </c>
      <c r="AQ461" s="139">
        <f t="shared" si="268"/>
        <v>9.6139523010564574</v>
      </c>
      <c r="AR461" s="139">
        <f t="shared" si="269"/>
        <v>9.6105839144647884</v>
      </c>
      <c r="AS461" s="139">
        <f t="shared" si="270"/>
        <v>9.6024584737800271</v>
      </c>
      <c r="AT461" s="139">
        <f t="shared" si="271"/>
        <v>9.5829053548668615</v>
      </c>
      <c r="AU461" s="139">
        <f t="shared" si="272"/>
        <v>9.5360865700346196</v>
      </c>
    </row>
    <row r="462" spans="1:47" ht="12.95" customHeight="1" x14ac:dyDescent="0.2">
      <c r="A462" s="172" t="s">
        <v>0</v>
      </c>
      <c r="B462" s="173" t="s">
        <v>236</v>
      </c>
      <c r="C462" s="174">
        <v>57328.624600000003</v>
      </c>
      <c r="D462" s="174">
        <v>2.0000000000000001E-4</v>
      </c>
      <c r="E462">
        <f t="shared" si="242"/>
        <v>4346.1371564174087</v>
      </c>
      <c r="F462">
        <f t="shared" si="243"/>
        <v>4346</v>
      </c>
      <c r="G462">
        <f t="shared" si="244"/>
        <v>0.45338759999867762</v>
      </c>
      <c r="K462">
        <f t="shared" si="245"/>
        <v>0.45338759999867762</v>
      </c>
      <c r="O462">
        <f t="shared" ca="1" si="246"/>
        <v>0.4464592882422761</v>
      </c>
      <c r="P462" s="14">
        <f t="shared" si="247"/>
        <v>0.24231393391858624</v>
      </c>
      <c r="Q462" s="13">
        <f t="shared" si="248"/>
        <v>42310.124600000003</v>
      </c>
      <c r="R462">
        <f t="shared" si="249"/>
        <v>4.4552092512489913E-2</v>
      </c>
      <c r="S462" s="5">
        <f t="shared" si="250"/>
        <v>1</v>
      </c>
      <c r="T462">
        <f t="shared" si="251"/>
        <v>4.4552092512489913E-2</v>
      </c>
      <c r="Z462">
        <f t="shared" si="252"/>
        <v>4346</v>
      </c>
      <c r="AA462" s="139">
        <f t="shared" si="253"/>
        <v>0.4395665322114522</v>
      </c>
      <c r="AB462" s="139">
        <f t="shared" si="254"/>
        <v>0.25613500170581166</v>
      </c>
      <c r="AC462" s="139">
        <f t="shared" si="255"/>
        <v>0.21107366608009137</v>
      </c>
      <c r="AD462" s="139">
        <f t="shared" si="256"/>
        <v>1.3821067787225416E-2</v>
      </c>
      <c r="AE462" s="139">
        <f t="shared" si="257"/>
        <v>1.9102191477908005E-4</v>
      </c>
      <c r="AF462">
        <f t="shared" si="258"/>
        <v>0.21107366608009137</v>
      </c>
      <c r="AG462" s="165"/>
      <c r="AH462">
        <f t="shared" si="259"/>
        <v>0.19725259829286595</v>
      </c>
      <c r="AI462">
        <f t="shared" si="260"/>
        <v>1.3887514818991522</v>
      </c>
      <c r="AJ462">
        <f t="shared" si="261"/>
        <v>0.99972019037123705</v>
      </c>
      <c r="AK462">
        <f t="shared" si="262"/>
        <v>0.16287154800276185</v>
      </c>
      <c r="AL462">
        <f t="shared" si="263"/>
        <v>-2.7448485462023804</v>
      </c>
      <c r="AM462">
        <f t="shared" si="264"/>
        <v>-4.9747345100071767</v>
      </c>
      <c r="AN462" s="139">
        <f t="shared" si="265"/>
        <v>9.6798595713207263</v>
      </c>
      <c r="AO462" s="139">
        <f t="shared" si="266"/>
        <v>9.6795633862870432</v>
      </c>
      <c r="AP462" s="139">
        <f t="shared" si="267"/>
        <v>9.6788373054153496</v>
      </c>
      <c r="AQ462" s="139">
        <f t="shared" si="268"/>
        <v>9.6770579372839087</v>
      </c>
      <c r="AR462" s="139">
        <f t="shared" si="269"/>
        <v>9.6727007690093849</v>
      </c>
      <c r="AS462" s="139">
        <f t="shared" si="270"/>
        <v>9.6620513686464502</v>
      </c>
      <c r="AT462" s="139">
        <f t="shared" si="271"/>
        <v>9.6361353710345572</v>
      </c>
      <c r="AU462" s="139">
        <f t="shared" si="272"/>
        <v>9.573627863251243</v>
      </c>
    </row>
    <row r="463" spans="1:47" ht="12.95" customHeight="1" x14ac:dyDescent="0.2">
      <c r="A463" s="175" t="s">
        <v>1755</v>
      </c>
      <c r="B463" s="176" t="s">
        <v>236</v>
      </c>
      <c r="C463" s="177">
        <v>57361.681900000003</v>
      </c>
      <c r="D463" s="177">
        <v>2.0000000000000001E-4</v>
      </c>
      <c r="E463">
        <f t="shared" si="242"/>
        <v>4356.1374758729407</v>
      </c>
      <c r="F463">
        <f t="shared" si="243"/>
        <v>4356</v>
      </c>
      <c r="G463">
        <f t="shared" si="244"/>
        <v>0.45444360000692541</v>
      </c>
      <c r="K463">
        <f t="shared" si="245"/>
        <v>0.45444360000692541</v>
      </c>
      <c r="O463">
        <f t="shared" ca="1" si="246"/>
        <v>0.44774439725024273</v>
      </c>
      <c r="P463" s="14">
        <f t="shared" si="247"/>
        <v>0.24274903174730589</v>
      </c>
      <c r="Q463" s="13">
        <f t="shared" si="248"/>
        <v>42343.181900000003</v>
      </c>
      <c r="R463">
        <f t="shared" si="249"/>
        <v>4.4814590230626707E-2</v>
      </c>
      <c r="S463" s="5">
        <f t="shared" si="250"/>
        <v>1</v>
      </c>
      <c r="T463">
        <f t="shared" si="251"/>
        <v>4.4814590230626707E-2</v>
      </c>
      <c r="Z463">
        <f t="shared" si="252"/>
        <v>4356</v>
      </c>
      <c r="AA463" s="139">
        <f t="shared" si="253"/>
        <v>0.44022091781079498</v>
      </c>
      <c r="AB463" s="139">
        <f t="shared" si="254"/>
        <v>0.25697171394343632</v>
      </c>
      <c r="AC463" s="139">
        <f t="shared" si="255"/>
        <v>0.21169456825961952</v>
      </c>
      <c r="AD463" s="139">
        <f t="shared" si="256"/>
        <v>1.4222682196130432E-2</v>
      </c>
      <c r="AE463" s="139">
        <f t="shared" si="257"/>
        <v>2.0228468885212557E-4</v>
      </c>
      <c r="AF463">
        <f t="shared" si="258"/>
        <v>0.21169456825961952</v>
      </c>
      <c r="AG463" s="165"/>
      <c r="AH463">
        <f t="shared" si="259"/>
        <v>0.19747188606348906</v>
      </c>
      <c r="AI463">
        <f t="shared" si="260"/>
        <v>1.3865245789877827</v>
      </c>
      <c r="AJ463">
        <f t="shared" si="261"/>
        <v>0.99994798269384666</v>
      </c>
      <c r="AK463">
        <f t="shared" si="262"/>
        <v>0.16808808900668817</v>
      </c>
      <c r="AL463">
        <f t="shared" si="263"/>
        <v>-2.7313915015597825</v>
      </c>
      <c r="AM463">
        <f t="shared" si="264"/>
        <v>-4.8070973524132894</v>
      </c>
      <c r="AN463" s="139">
        <f t="shared" si="265"/>
        <v>9.6886538217324194</v>
      </c>
      <c r="AO463" s="139">
        <f t="shared" si="266"/>
        <v>9.6883509981044327</v>
      </c>
      <c r="AP463" s="139">
        <f t="shared" si="267"/>
        <v>9.6876069157428066</v>
      </c>
      <c r="AQ463" s="139">
        <f t="shared" si="268"/>
        <v>9.6857792270690961</v>
      </c>
      <c r="AR463" s="139">
        <f t="shared" si="269"/>
        <v>9.6812936476664149</v>
      </c>
      <c r="AS463" s="139">
        <f t="shared" si="270"/>
        <v>9.6703070988708841</v>
      </c>
      <c r="AT463" s="139">
        <f t="shared" si="271"/>
        <v>9.6435219628011772</v>
      </c>
      <c r="AU463" s="139">
        <f t="shared" si="272"/>
        <v>9.5788419317535514</v>
      </c>
    </row>
    <row r="464" spans="1:47" ht="12.95" customHeight="1" x14ac:dyDescent="0.2">
      <c r="A464" s="172" t="s">
        <v>0</v>
      </c>
      <c r="B464" s="173" t="s">
        <v>236</v>
      </c>
      <c r="C464" s="174">
        <v>57414.575199999999</v>
      </c>
      <c r="D464" s="174">
        <v>5.4000000000000003E-3</v>
      </c>
      <c r="E464">
        <f t="shared" si="242"/>
        <v>4372.1384770756167</v>
      </c>
      <c r="F464">
        <f t="shared" si="243"/>
        <v>4372</v>
      </c>
      <c r="G464">
        <f t="shared" si="244"/>
        <v>0.45775319999665953</v>
      </c>
      <c r="K464">
        <f t="shared" si="245"/>
        <v>0.45775319999665953</v>
      </c>
      <c r="O464">
        <f t="shared" ca="1" si="246"/>
        <v>0.44980057166298948</v>
      </c>
      <c r="P464" s="14">
        <f t="shared" si="247"/>
        <v>0.24344825437728396</v>
      </c>
      <c r="Q464" s="13">
        <f t="shared" si="248"/>
        <v>42396.075199999999</v>
      </c>
      <c r="R464">
        <f t="shared" si="249"/>
        <v>4.5926609716923521E-2</v>
      </c>
      <c r="S464" s="5">
        <f t="shared" si="250"/>
        <v>1</v>
      </c>
      <c r="T464">
        <f t="shared" si="251"/>
        <v>4.5926609716923521E-2</v>
      </c>
      <c r="Z464">
        <f t="shared" si="252"/>
        <v>4372</v>
      </c>
      <c r="AA464" s="139">
        <f t="shared" si="253"/>
        <v>0.44123860279006488</v>
      </c>
      <c r="AB464" s="139">
        <f t="shared" si="254"/>
        <v>0.25996285158387866</v>
      </c>
      <c r="AC464" s="139">
        <f t="shared" si="255"/>
        <v>0.21430494561937558</v>
      </c>
      <c r="AD464" s="139">
        <f t="shared" si="256"/>
        <v>1.651459720659465E-2</v>
      </c>
      <c r="AE464" s="139">
        <f t="shared" si="257"/>
        <v>2.7273192089606379E-4</v>
      </c>
      <c r="AF464">
        <f t="shared" si="258"/>
        <v>0.21430494561937558</v>
      </c>
      <c r="AG464" s="165"/>
      <c r="AH464">
        <f t="shared" si="259"/>
        <v>0.1977903484127809</v>
      </c>
      <c r="AI464">
        <f t="shared" si="260"/>
        <v>1.3828321027405364</v>
      </c>
      <c r="AJ464">
        <f t="shared" si="261"/>
        <v>0.99993682241106829</v>
      </c>
      <c r="AK464">
        <f t="shared" si="262"/>
        <v>0.17633614756725957</v>
      </c>
      <c r="AL464">
        <f t="shared" si="263"/>
        <v>-2.7099508803642074</v>
      </c>
      <c r="AM464">
        <f t="shared" si="264"/>
        <v>-4.5613071538960677</v>
      </c>
      <c r="AN464" s="139">
        <f t="shared" si="265"/>
        <v>9.7026952461410669</v>
      </c>
      <c r="AO464" s="139">
        <f t="shared" si="266"/>
        <v>9.7023825022497121</v>
      </c>
      <c r="AP464" s="139">
        <f t="shared" si="267"/>
        <v>9.7016110547798906</v>
      </c>
      <c r="AQ464" s="139">
        <f t="shared" si="268"/>
        <v>9.6997088417353901</v>
      </c>
      <c r="AR464" s="139">
        <f t="shared" si="269"/>
        <v>9.6950227604811321</v>
      </c>
      <c r="AS464" s="139">
        <f t="shared" si="270"/>
        <v>9.6835043072121092</v>
      </c>
      <c r="AT464" s="139">
        <f t="shared" si="271"/>
        <v>9.6553368275610065</v>
      </c>
      <c r="AU464" s="139">
        <f t="shared" si="272"/>
        <v>9.5871844413572465</v>
      </c>
    </row>
    <row r="465" spans="1:50" ht="12.95" customHeight="1" x14ac:dyDescent="0.2">
      <c r="A465" s="178" t="s">
        <v>1756</v>
      </c>
      <c r="B465" s="179" t="s">
        <v>236</v>
      </c>
      <c r="C465" s="178">
        <v>58065.806100000002</v>
      </c>
      <c r="D465" s="178">
        <v>1E-4</v>
      </c>
      <c r="E465">
        <f t="shared" si="242"/>
        <v>4569.1454026053298</v>
      </c>
      <c r="F465">
        <f t="shared" si="243"/>
        <v>4569</v>
      </c>
      <c r="G465">
        <f t="shared" si="244"/>
        <v>0.48064639999938663</v>
      </c>
      <c r="K465">
        <f t="shared" si="245"/>
        <v>0.48064639999938663</v>
      </c>
      <c r="O465">
        <f t="shared" ca="1" si="246"/>
        <v>0.47511721911993288</v>
      </c>
      <c r="P465" s="14">
        <f t="shared" si="247"/>
        <v>0.25236670414124696</v>
      </c>
      <c r="Q465" s="13">
        <f t="shared" si="248"/>
        <v>43047.306100000002</v>
      </c>
      <c r="R465">
        <f t="shared" si="249"/>
        <v>5.2111619541084751E-2</v>
      </c>
      <c r="S465" s="5">
        <f t="shared" si="250"/>
        <v>1</v>
      </c>
      <c r="T465">
        <f t="shared" si="251"/>
        <v>5.2111619541084751E-2</v>
      </c>
      <c r="Z465">
        <f t="shared" si="252"/>
        <v>4569</v>
      </c>
      <c r="AA465" s="139">
        <f t="shared" si="253"/>
        <v>0.45091591371471051</v>
      </c>
      <c r="AB465" s="139">
        <f t="shared" si="254"/>
        <v>0.28209719042592307</v>
      </c>
      <c r="AC465" s="139">
        <f t="shared" si="255"/>
        <v>0.22827969585813968</v>
      </c>
      <c r="AD465" s="139">
        <f t="shared" si="256"/>
        <v>2.9730486284676116E-2</v>
      </c>
      <c r="AE465" s="139">
        <f t="shared" si="257"/>
        <v>8.8390181472331462E-4</v>
      </c>
      <c r="AF465">
        <f t="shared" si="258"/>
        <v>0.22827969585813968</v>
      </c>
      <c r="AG465" s="165"/>
      <c r="AH465">
        <f t="shared" si="259"/>
        <v>0.19854920957346353</v>
      </c>
      <c r="AI465">
        <f t="shared" si="260"/>
        <v>1.3264183346400311</v>
      </c>
      <c r="AJ465">
        <f t="shared" si="261"/>
        <v>0.96520478524046549</v>
      </c>
      <c r="AK465">
        <f t="shared" si="262"/>
        <v>0.26665694560320669</v>
      </c>
      <c r="AL465">
        <f t="shared" si="263"/>
        <v>-2.4566207753526812</v>
      </c>
      <c r="AM465">
        <f t="shared" si="264"/>
        <v>-2.8047631071324872</v>
      </c>
      <c r="AN465" s="139">
        <f t="shared" si="265"/>
        <v>9.8720690332427612</v>
      </c>
      <c r="AO465" s="139">
        <f t="shared" si="266"/>
        <v>9.8717061346979076</v>
      </c>
      <c r="AP465" s="139">
        <f t="shared" si="267"/>
        <v>9.8707515877184129</v>
      </c>
      <c r="AQ465" s="139">
        <f t="shared" si="268"/>
        <v>9.8682428786646685</v>
      </c>
      <c r="AR465" s="139">
        <f t="shared" si="269"/>
        <v>9.8616637404748264</v>
      </c>
      <c r="AS465" s="139">
        <f t="shared" si="270"/>
        <v>9.844504358472518</v>
      </c>
      <c r="AT465" s="139">
        <f t="shared" si="271"/>
        <v>9.8003443392367338</v>
      </c>
      <c r="AU465" s="139">
        <f t="shared" si="272"/>
        <v>9.6899015908527293</v>
      </c>
    </row>
    <row r="466" spans="1:50" ht="12.95" customHeight="1" x14ac:dyDescent="0.2">
      <c r="A466" s="180" t="s">
        <v>1757</v>
      </c>
      <c r="B466" s="181" t="s">
        <v>236</v>
      </c>
      <c r="C466" s="182">
        <v>58799.6731</v>
      </c>
      <c r="D466" s="182">
        <v>1E-4</v>
      </c>
      <c r="E466">
        <f t="shared" si="242"/>
        <v>4791.1509637937088</v>
      </c>
      <c r="F466">
        <f t="shared" si="243"/>
        <v>4791</v>
      </c>
      <c r="G466">
        <f t="shared" si="244"/>
        <v>0.49902960000326857</v>
      </c>
      <c r="K466">
        <f t="shared" si="245"/>
        <v>0.49902960000326857</v>
      </c>
      <c r="O466">
        <f t="shared" ca="1" si="246"/>
        <v>0.50364663909679308</v>
      </c>
      <c r="P466" s="14">
        <f t="shared" si="247"/>
        <v>0.26310252067870987</v>
      </c>
      <c r="Q466" s="13">
        <f t="shared" si="248"/>
        <v>43781.1731</v>
      </c>
      <c r="R466">
        <f t="shared" si="249"/>
        <v>5.5661586758616613E-2</v>
      </c>
      <c r="S466" s="5">
        <f t="shared" si="250"/>
        <v>1</v>
      </c>
      <c r="T466">
        <f t="shared" si="251"/>
        <v>5.5661586758616613E-2</v>
      </c>
      <c r="Z466">
        <f t="shared" si="252"/>
        <v>4791</v>
      </c>
      <c r="AA466" s="139">
        <f t="shared" si="253"/>
        <v>0.45616836785289705</v>
      </c>
      <c r="AB466" s="139">
        <f t="shared" si="254"/>
        <v>0.30596375282908139</v>
      </c>
      <c r="AC466" s="139">
        <f t="shared" si="255"/>
        <v>0.2359270793245587</v>
      </c>
      <c r="AD466" s="139">
        <f t="shared" si="256"/>
        <v>4.286123215037152E-2</v>
      </c>
      <c r="AE466" s="139">
        <f t="shared" si="257"/>
        <v>1.8370852214480411E-3</v>
      </c>
      <c r="AF466">
        <f t="shared" si="258"/>
        <v>0.2359270793245587</v>
      </c>
      <c r="AG466" s="165"/>
      <c r="AH466">
        <f t="shared" si="259"/>
        <v>0.19306584717418718</v>
      </c>
      <c r="AI466">
        <f t="shared" si="260"/>
        <v>1.2477102886264211</v>
      </c>
      <c r="AJ466">
        <f t="shared" si="261"/>
        <v>0.86673264801171013</v>
      </c>
      <c r="AK466">
        <f t="shared" si="262"/>
        <v>0.34101974830824389</v>
      </c>
      <c r="AL466">
        <f t="shared" si="263"/>
        <v>-2.1990091717646498</v>
      </c>
      <c r="AM466">
        <f t="shared" si="264"/>
        <v>-1.9623541469217638</v>
      </c>
      <c r="AN466" s="139">
        <f t="shared" si="265"/>
        <v>10.053407109445311</v>
      </c>
      <c r="AO466" s="139">
        <f t="shared" si="266"/>
        <v>10.053116637677944</v>
      </c>
      <c r="AP466" s="139">
        <f t="shared" si="267"/>
        <v>10.052265049127946</v>
      </c>
      <c r="AQ466" s="139">
        <f t="shared" si="268"/>
        <v>10.049771434054948</v>
      </c>
      <c r="AR466" s="139">
        <f t="shared" si="269"/>
        <v>10.042495259420704</v>
      </c>
      <c r="AS466" s="139">
        <f t="shared" si="270"/>
        <v>10.02147442840996</v>
      </c>
      <c r="AT466" s="139">
        <f t="shared" si="271"/>
        <v>9.9623364441428972</v>
      </c>
      <c r="AU466" s="139">
        <f t="shared" si="272"/>
        <v>9.8056539116039829</v>
      </c>
    </row>
    <row r="467" spans="1:50" ht="12.95" customHeight="1" x14ac:dyDescent="0.2">
      <c r="A467" s="184" t="s">
        <v>1758</v>
      </c>
      <c r="B467" s="183" t="s">
        <v>236</v>
      </c>
      <c r="C467" s="41">
        <v>59166.609700000001</v>
      </c>
      <c r="D467" s="41">
        <v>2.0000000000000001E-4</v>
      </c>
      <c r="E467">
        <f t="shared" si="242"/>
        <v>4902.1546821834936</v>
      </c>
      <c r="F467">
        <f t="shared" si="243"/>
        <v>4902</v>
      </c>
      <c r="G467">
        <f t="shared" si="244"/>
        <v>0.51132119999965653</v>
      </c>
      <c r="K467">
        <f t="shared" si="245"/>
        <v>0.51132119999965653</v>
      </c>
      <c r="O467">
        <f t="shared" ca="1" si="246"/>
        <v>0.51791134908522307</v>
      </c>
      <c r="P467" s="14">
        <f t="shared" si="247"/>
        <v>0.26874286260882613</v>
      </c>
      <c r="Q467" s="13">
        <f t="shared" si="248"/>
        <v>44148.109700000001</v>
      </c>
      <c r="R467">
        <f t="shared" si="249"/>
        <v>5.8844249771299546E-2</v>
      </c>
      <c r="S467" s="5">
        <f t="shared" si="250"/>
        <v>1</v>
      </c>
      <c r="T467">
        <f t="shared" si="251"/>
        <v>5.8844249771299546E-2</v>
      </c>
      <c r="Z467">
        <f t="shared" si="252"/>
        <v>4902</v>
      </c>
      <c r="AA467" s="139">
        <f t="shared" si="253"/>
        <v>0.45695050569245305</v>
      </c>
      <c r="AB467" s="139">
        <f t="shared" si="254"/>
        <v>0.32311355691602961</v>
      </c>
      <c r="AC467" s="139">
        <f t="shared" si="255"/>
        <v>0.2425783373908304</v>
      </c>
      <c r="AD467" s="139">
        <f t="shared" si="256"/>
        <v>5.4370694307203482E-2</v>
      </c>
      <c r="AE467" s="139">
        <f t="shared" si="257"/>
        <v>2.9561723994473692E-3</v>
      </c>
      <c r="AF467">
        <f t="shared" si="258"/>
        <v>0.2425783373908304</v>
      </c>
      <c r="AG467" s="165"/>
      <c r="AH467">
        <f t="shared" si="259"/>
        <v>0.18820764308362692</v>
      </c>
      <c r="AI467">
        <f t="shared" si="260"/>
        <v>1.2062422705608393</v>
      </c>
      <c r="AJ467">
        <f t="shared" si="261"/>
        <v>0.8026385872794527</v>
      </c>
      <c r="AK467">
        <f t="shared" si="262"/>
        <v>0.36758533929077264</v>
      </c>
      <c r="AL467">
        <f t="shared" si="263"/>
        <v>-2.0821012415014954</v>
      </c>
      <c r="AM467">
        <f t="shared" si="264"/>
        <v>-1.707721805283311</v>
      </c>
      <c r="AN467" s="139">
        <f t="shared" si="265"/>
        <v>10.13980131435833</v>
      </c>
      <c r="AO467" s="139">
        <f t="shared" si="266"/>
        <v>10.139571396502122</v>
      </c>
      <c r="AP467" s="139">
        <f t="shared" si="267"/>
        <v>10.138849342496512</v>
      </c>
      <c r="AQ467" s="139">
        <f t="shared" si="268"/>
        <v>10.136584671489265</v>
      </c>
      <c r="AR467" s="139">
        <f t="shared" si="269"/>
        <v>10.12951016530876</v>
      </c>
      <c r="AS467" s="139">
        <f t="shared" si="270"/>
        <v>10.107678017722627</v>
      </c>
      <c r="AT467" s="139">
        <f t="shared" si="271"/>
        <v>10.042583804765988</v>
      </c>
      <c r="AU467" s="139">
        <f t="shared" si="272"/>
        <v>9.8635300719796106</v>
      </c>
    </row>
    <row r="468" spans="1:50" ht="12.95" customHeight="1" x14ac:dyDescent="0.2">
      <c r="A468" s="185" t="s">
        <v>1759</v>
      </c>
      <c r="B468" s="186" t="s">
        <v>236</v>
      </c>
      <c r="C468" s="188">
        <v>59546.762999999999</v>
      </c>
      <c r="D468" s="41">
        <v>2.0000000000000001E-4</v>
      </c>
      <c r="E468">
        <f t="shared" ref="E468" si="273">(C468-C$7)/C$8</f>
        <v>5017.1566467140065</v>
      </c>
      <c r="F468">
        <f t="shared" ref="F468" si="274">+ROUND(2*E468,0)/2</f>
        <v>5017</v>
      </c>
      <c r="G468">
        <f t="shared" ref="G468" si="275">C468-(C$7+C$8*F468)</f>
        <v>0.51781519999349257</v>
      </c>
      <c r="K468">
        <f t="shared" ref="K468" si="276">G468</f>
        <v>0.51781519999349257</v>
      </c>
      <c r="O468">
        <f t="shared" ref="O468" ca="1" si="277">+C$11+C$12*F468</f>
        <v>0.53269010267683981</v>
      </c>
      <c r="P468" s="14">
        <f t="shared" ref="P468" si="278">+D$11+D$12*F468+D$13*F468^2</f>
        <v>0.2747780179012318</v>
      </c>
      <c r="Q468" s="13">
        <f t="shared" ref="Q468" si="279">+C468-15018.5</f>
        <v>44528.262999999999</v>
      </c>
      <c r="R468">
        <f t="shared" ref="R468" si="280">+(P468-G468)^2</f>
        <v>5.9067071879346719E-2</v>
      </c>
      <c r="S468" s="5">
        <f t="shared" si="250"/>
        <v>1</v>
      </c>
      <c r="T468">
        <f t="shared" ref="T468" si="281">S468*R468</f>
        <v>5.9067071879346719E-2</v>
      </c>
      <c r="Z468">
        <f t="shared" ref="Z468" si="282">F468</f>
        <v>5017</v>
      </c>
      <c r="AA468" s="139">
        <f t="shared" ref="AA468" si="283">AB$3+AB$4*Z468+AB$5*Z468^2+AH468</f>
        <v>0.45672096296816783</v>
      </c>
      <c r="AB468" s="139">
        <f t="shared" ref="AB468" si="284">IF(S468&lt;&gt;0,G468-AH468, -9999)</f>
        <v>0.33587225492655653</v>
      </c>
      <c r="AC468" s="139">
        <f t="shared" ref="AC468" si="285">+G468-P468</f>
        <v>0.24303718209226077</v>
      </c>
      <c r="AD468" s="139">
        <f t="shared" ref="AD468" si="286">IF(S468&lt;&gt;0,G468-AA468, -9999)</f>
        <v>6.1094237025324738E-2</v>
      </c>
      <c r="AE468" s="139">
        <f t="shared" ref="AE468" si="287">+(G468-AA468)^2*S468</f>
        <v>3.7325057977065602E-3</v>
      </c>
      <c r="AF468">
        <f t="shared" ref="AF468" si="288">IF(S468&lt;&gt;0,G468-P468, -9999)</f>
        <v>0.24303718209226077</v>
      </c>
      <c r="AG468" s="165"/>
      <c r="AH468">
        <f t="shared" ref="AH468" si="289">$AB$6*($AB$11/AI468*AJ468+$AB$12)</f>
        <v>0.18194294506693603</v>
      </c>
      <c r="AI468">
        <f t="shared" ref="AI468" si="290">1+$AB$7*COS(AL468)</f>
        <v>1.1635045815125133</v>
      </c>
      <c r="AJ468">
        <f t="shared" ref="AJ468" si="291">SIN(AL468+RADIANS($AB$9))</f>
        <v>0.73030885805444301</v>
      </c>
      <c r="AK468">
        <f t="shared" ref="AK468" si="292">$AB$7*SIN(AL468)</f>
        <v>0.38848565951913949</v>
      </c>
      <c r="AL468">
        <f t="shared" ref="AL468" si="293">2*ATAN(AM468)</f>
        <v>-1.9691693665532484</v>
      </c>
      <c r="AM468">
        <f t="shared" ref="AM468" si="294">SQRT((1+$AB$7)/(1-$AB$7))*TAN(AN468/2)</f>
        <v>-1.5058363052193169</v>
      </c>
      <c r="AN468" s="139">
        <f t="shared" ref="AN468" si="295">$AU468+$AB$7*SIN(AO468)</f>
        <v>10.226227759357869</v>
      </c>
      <c r="AO468" s="139">
        <f t="shared" ref="AO468" si="296">$AU468+$AB$7*SIN(AP468)</f>
        <v>10.226061261107803</v>
      </c>
      <c r="AP468" s="139">
        <f t="shared" ref="AP468" si="297">$AU468+$AB$7*SIN(AQ468)</f>
        <v>10.225493692270621</v>
      </c>
      <c r="AQ468" s="139">
        <f t="shared" ref="AQ468" si="298">$AU468+$AB$7*SIN(AR468)</f>
        <v>10.223561420846206</v>
      </c>
      <c r="AR468" s="139">
        <f t="shared" ref="AR468" si="299">$AU468+$AB$7*SIN(AS468)</f>
        <v>10.217011577094498</v>
      </c>
      <c r="AS468" s="139">
        <f t="shared" ref="AS468" si="300">$AU468+$AB$7*SIN(AT468)</f>
        <v>10.195124425819696</v>
      </c>
      <c r="AT468" s="139">
        <f t="shared" ref="AT468" si="301">$AU468+$AB$7*SIN(AU468)</f>
        <v>10.125089631863403</v>
      </c>
      <c r="AU468" s="139">
        <f t="shared" ref="AU468" si="302">RADIANS($AB$9)+$AB$18*(F468-AB$15)</f>
        <v>9.9234918597561617</v>
      </c>
    </row>
    <row r="469" spans="1:50" ht="12.95" customHeight="1" x14ac:dyDescent="0.25">
      <c r="A469" s="199" t="s">
        <v>1769</v>
      </c>
      <c r="B469" s="200" t="s">
        <v>236</v>
      </c>
      <c r="C469" s="201">
        <v>60293.857000000004</v>
      </c>
      <c r="D469" s="201">
        <v>2.0000000000000001E-4</v>
      </c>
      <c r="E469">
        <f t="shared" ref="E469" si="303">(C469-C$7)/C$8</f>
        <v>5243.1635699446078</v>
      </c>
      <c r="F469">
        <f t="shared" ref="F469" si="304">+ROUND(2*E469,0)/2</f>
        <v>5243</v>
      </c>
      <c r="G469">
        <f t="shared" ref="G469" si="305">C469-(C$7+C$8*F469)</f>
        <v>0.54070080000383314</v>
      </c>
      <c r="K469">
        <f t="shared" ref="K469" si="306">G469</f>
        <v>0.54070080000383314</v>
      </c>
      <c r="O469">
        <f t="shared" ref="O469" ca="1" si="307">+C$11+C$12*F469</f>
        <v>0.56173356625688664</v>
      </c>
      <c r="P469" s="14">
        <f t="shared" ref="P469" si="308">+D$11+D$12*F469+D$13*F469^2</f>
        <v>0.28720642055290668</v>
      </c>
      <c r="Q469" s="13">
        <f t="shared" ref="Q469" si="309">+C469-15018.5</f>
        <v>45275.357000000004</v>
      </c>
      <c r="R469">
        <f t="shared" ref="R469" si="310">+(P469-G469)^2</f>
        <v>6.425940041321028E-2</v>
      </c>
      <c r="S469" s="5">
        <f t="shared" si="250"/>
        <v>1</v>
      </c>
      <c r="T469">
        <f t="shared" ref="T469" si="311">S469*R469</f>
        <v>6.425940041321028E-2</v>
      </c>
      <c r="Z469">
        <f t="shared" ref="Z469" si="312">F469</f>
        <v>5243</v>
      </c>
      <c r="AA469" s="139">
        <f t="shared" ref="AA469" si="313">AB$3+AB$4*Z469+AB$5*Z469^2+AH469</f>
        <v>0.45390678480585211</v>
      </c>
      <c r="AB469" s="139">
        <f t="shared" ref="AB469" si="314">IF(S469&lt;&gt;0,G469-AH469, -9999)</f>
        <v>0.37400043575088771</v>
      </c>
      <c r="AC469" s="139">
        <f t="shared" ref="AC469" si="315">+G469-P469</f>
        <v>0.25349437945092645</v>
      </c>
      <c r="AD469" s="139">
        <f t="shared" ref="AD469" si="316">IF(S469&lt;&gt;0,G469-AA469, -9999)</f>
        <v>8.6794015197981023E-2</v>
      </c>
      <c r="AE469" s="139">
        <f t="shared" ref="AE469" si="317">+(G469-AA469)^2*S469</f>
        <v>7.5332010741873609E-3</v>
      </c>
      <c r="AF469">
        <f t="shared" ref="AF469" si="318">IF(S469&lt;&gt;0,G469-P469, -9999)</f>
        <v>0.25349437945092645</v>
      </c>
      <c r="AG469" s="165"/>
      <c r="AH469">
        <f t="shared" ref="AH469" si="319">$AB$6*($AB$11/AI469*AJ469+$AB$12)</f>
        <v>0.1667003642529454</v>
      </c>
      <c r="AI469">
        <f t="shared" ref="AI469" si="320">1+$AB$7*COS(AL469)</f>
        <v>1.083324376148008</v>
      </c>
      <c r="AJ469">
        <f t="shared" ref="AJ469" si="321">SIN(AL469+RADIANS($AB$9))</f>
        <v>0.5805477383148494</v>
      </c>
      <c r="AK469">
        <f t="shared" ref="AK469" si="322">$AB$7*SIN(AL469)</f>
        <v>0.41317297124466912</v>
      </c>
      <c r="AL469">
        <f t="shared" ref="AL469" si="323">2*ATAN(AM469)</f>
        <v>-1.7697966343714371</v>
      </c>
      <c r="AM469">
        <f t="shared" ref="AM469" si="324">SQRT((1+$AB$7)/(1-$AB$7))*TAN(AN469/2)</f>
        <v>-1.2218021020972065</v>
      </c>
      <c r="AN469" s="139">
        <f t="shared" ref="AN469" si="325">$AU469+$AB$7*SIN(AO469)</f>
        <v>10.387173256422289</v>
      </c>
      <c r="AO469" s="139">
        <f t="shared" ref="AO469" si="326">$AU469+$AB$7*SIN(AP469)</f>
        <v>10.38710416821368</v>
      </c>
      <c r="AP469" s="139">
        <f t="shared" ref="AP469" si="327">$AU469+$AB$7*SIN(AQ469)</f>
        <v>10.386817470601788</v>
      </c>
      <c r="AQ469" s="139">
        <f t="shared" ref="AQ469" si="328">$AU469+$AB$7*SIN(AR469)</f>
        <v>10.385629009612735</v>
      </c>
      <c r="AR469" s="139">
        <f t="shared" ref="AR469" si="329">$AU469+$AB$7*SIN(AS469)</f>
        <v>10.380723812398752</v>
      </c>
      <c r="AS469" s="139">
        <f t="shared" ref="AS469" si="330">$AU469+$AB$7*SIN(AT469)</f>
        <v>10.360827695742516</v>
      </c>
      <c r="AT469" s="139">
        <f t="shared" ref="AT469" si="331">$AU469+$AB$7*SIN(AU469)</f>
        <v>10.285046714620048</v>
      </c>
      <c r="AU469" s="139">
        <f t="shared" ref="AU469" si="332">RADIANS($AB$9)+$AB$18*(F469-AB$15)</f>
        <v>10.04132980790834</v>
      </c>
    </row>
    <row r="470" spans="1:50" ht="12.95" customHeight="1" x14ac:dyDescent="0.2">
      <c r="A470" s="19"/>
      <c r="B470" s="5"/>
      <c r="AA470" s="139"/>
      <c r="AB470" s="139"/>
      <c r="AC470" s="139"/>
      <c r="AD470" s="139"/>
      <c r="AE470" s="139"/>
      <c r="AG470" s="165"/>
      <c r="AN470" s="139"/>
      <c r="AO470" s="139"/>
      <c r="AP470" s="139"/>
      <c r="AQ470" s="139"/>
      <c r="AR470" s="139"/>
      <c r="AS470" s="139"/>
      <c r="AT470" s="139"/>
      <c r="AU470" s="139"/>
    </row>
    <row r="471" spans="1:50" ht="12.95" customHeight="1" x14ac:dyDescent="0.2">
      <c r="A471" s="19"/>
      <c r="B471" s="5"/>
      <c r="AA471" s="139"/>
      <c r="AB471" s="139"/>
      <c r="AC471" s="139"/>
      <c r="AD471" s="139"/>
      <c r="AE471" s="139"/>
      <c r="AG471" s="165"/>
      <c r="AN471" s="139"/>
      <c r="AO471" s="139"/>
      <c r="AP471" s="139"/>
      <c r="AQ471" s="139"/>
      <c r="AR471" s="139"/>
      <c r="AS471" s="139"/>
      <c r="AT471" s="139"/>
      <c r="AU471" s="139"/>
    </row>
    <row r="472" spans="1:50" ht="12.95" customHeight="1" x14ac:dyDescent="0.2">
      <c r="A472" s="19"/>
      <c r="B472" s="5"/>
      <c r="AA472" s="139"/>
      <c r="AB472" s="139"/>
      <c r="AC472" s="139"/>
      <c r="AD472" s="139"/>
      <c r="AE472" s="139"/>
      <c r="AG472" s="165"/>
      <c r="AN472" s="139"/>
      <c r="AO472" s="139"/>
      <c r="AP472" s="139"/>
      <c r="AQ472" s="139"/>
      <c r="AR472" s="139"/>
      <c r="AS472" s="139"/>
      <c r="AT472" s="139"/>
      <c r="AU472" s="139"/>
      <c r="AV472" s="139"/>
      <c r="AX472" s="139"/>
    </row>
    <row r="473" spans="1:50" ht="12.95" customHeight="1" x14ac:dyDescent="0.2">
      <c r="A473" s="19"/>
      <c r="B473" s="5"/>
      <c r="AA473" s="139"/>
      <c r="AB473" s="139"/>
      <c r="AC473" s="139"/>
      <c r="AD473" s="139"/>
      <c r="AE473" s="139"/>
      <c r="AG473" s="165"/>
      <c r="AN473" s="139"/>
      <c r="AO473" s="139"/>
      <c r="AP473" s="139"/>
      <c r="AQ473" s="139"/>
      <c r="AR473" s="139"/>
      <c r="AS473" s="139"/>
      <c r="AT473" s="139"/>
      <c r="AU473" s="139"/>
    </row>
    <row r="474" spans="1:50" ht="12.95" customHeight="1" x14ac:dyDescent="0.2">
      <c r="A474" s="19"/>
      <c r="B474" s="5"/>
      <c r="AA474" s="139"/>
      <c r="AB474" s="139"/>
      <c r="AC474" s="139"/>
      <c r="AD474" s="139"/>
      <c r="AE474" s="139"/>
      <c r="AG474" s="165"/>
      <c r="AN474" s="139"/>
      <c r="AO474" s="139"/>
      <c r="AP474" s="139"/>
      <c r="AQ474" s="139"/>
      <c r="AR474" s="139"/>
      <c r="AS474" s="139"/>
      <c r="AT474" s="139"/>
      <c r="AU474" s="139"/>
    </row>
    <row r="475" spans="1:50" ht="12.95" customHeight="1" x14ac:dyDescent="0.2">
      <c r="A475" s="19"/>
      <c r="B475" s="5"/>
      <c r="AA475" s="139"/>
      <c r="AB475" s="139"/>
      <c r="AC475" s="139"/>
      <c r="AD475" s="139"/>
      <c r="AE475" s="139"/>
      <c r="AG475" s="165"/>
      <c r="AN475" s="139"/>
      <c r="AO475" s="139"/>
      <c r="AP475" s="139"/>
      <c r="AQ475" s="139"/>
      <c r="AR475" s="139"/>
      <c r="AS475" s="139"/>
      <c r="AT475" s="139"/>
      <c r="AU475" s="139"/>
    </row>
    <row r="476" spans="1:50" ht="12.95" customHeight="1" x14ac:dyDescent="0.2">
      <c r="A476" s="19"/>
      <c r="B476" s="5"/>
      <c r="AA476" s="139"/>
      <c r="AB476" s="139"/>
      <c r="AC476" s="139"/>
      <c r="AD476" s="139"/>
      <c r="AE476" s="139"/>
      <c r="AG476" s="165"/>
      <c r="AN476" s="139"/>
      <c r="AO476" s="139"/>
      <c r="AP476" s="139"/>
      <c r="AQ476" s="139"/>
      <c r="AR476" s="139"/>
      <c r="AS476" s="139"/>
      <c r="AT476" s="139"/>
      <c r="AU476" s="139"/>
    </row>
    <row r="477" spans="1:50" ht="12.95" customHeight="1" x14ac:dyDescent="0.2">
      <c r="A477" s="19"/>
      <c r="B477" s="5"/>
      <c r="AA477" s="139"/>
      <c r="AB477" s="139"/>
      <c r="AC477" s="139"/>
      <c r="AD477" s="139"/>
      <c r="AE477" s="139"/>
      <c r="AG477" s="165"/>
      <c r="AN477" s="139"/>
      <c r="AO477" s="139"/>
      <c r="AP477" s="139"/>
      <c r="AQ477" s="139"/>
      <c r="AR477" s="139"/>
      <c r="AS477" s="139"/>
      <c r="AT477" s="139"/>
      <c r="AU477" s="139"/>
    </row>
    <row r="478" spans="1:50" ht="12.95" customHeight="1" x14ac:dyDescent="0.2">
      <c r="A478" s="19"/>
      <c r="B478" s="5"/>
      <c r="AA478" s="139"/>
      <c r="AB478" s="139"/>
      <c r="AC478" s="139"/>
      <c r="AD478" s="139"/>
      <c r="AE478" s="139"/>
      <c r="AG478" s="165"/>
      <c r="AN478" s="139"/>
      <c r="AO478" s="139"/>
      <c r="AP478" s="139"/>
      <c r="AQ478" s="139"/>
      <c r="AR478" s="139"/>
      <c r="AS478" s="139"/>
      <c r="AT478" s="139"/>
      <c r="AU478" s="139"/>
    </row>
    <row r="479" spans="1:50" ht="12.95" customHeight="1" x14ac:dyDescent="0.2">
      <c r="A479" s="19"/>
      <c r="B479" s="5"/>
      <c r="AA479" s="139"/>
      <c r="AB479" s="139"/>
      <c r="AC479" s="139"/>
      <c r="AD479" s="139"/>
      <c r="AE479" s="139"/>
      <c r="AG479" s="165"/>
      <c r="AN479" s="139"/>
      <c r="AO479" s="139"/>
      <c r="AP479" s="139"/>
      <c r="AQ479" s="139"/>
      <c r="AR479" s="139"/>
      <c r="AS479" s="139"/>
      <c r="AT479" s="139"/>
      <c r="AU479" s="139"/>
    </row>
    <row r="480" spans="1:50" ht="12.95" customHeight="1" x14ac:dyDescent="0.2">
      <c r="A480" s="19"/>
      <c r="B480" s="5"/>
      <c r="AA480" s="139"/>
      <c r="AB480" s="139"/>
      <c r="AC480" s="139"/>
      <c r="AD480" s="139"/>
      <c r="AE480" s="139"/>
      <c r="AG480" s="165"/>
      <c r="AN480" s="139"/>
      <c r="AO480" s="139"/>
      <c r="AP480" s="139"/>
      <c r="AQ480" s="139"/>
      <c r="AR480" s="139"/>
      <c r="AS480" s="139"/>
      <c r="AT480" s="139"/>
      <c r="AU480" s="139"/>
    </row>
    <row r="481" spans="1:64" ht="12.95" customHeight="1" x14ac:dyDescent="0.2">
      <c r="A481" s="19"/>
      <c r="B481" s="5"/>
      <c r="AA481" s="139"/>
      <c r="AB481" s="139"/>
      <c r="AC481" s="139"/>
      <c r="AD481" s="139"/>
      <c r="AE481" s="139"/>
      <c r="AG481" s="165"/>
      <c r="AN481" s="139"/>
      <c r="AO481" s="139"/>
      <c r="AP481" s="139"/>
      <c r="AQ481" s="139"/>
      <c r="AR481" s="139"/>
      <c r="AS481" s="139"/>
      <c r="AT481" s="139"/>
      <c r="AU481" s="139"/>
    </row>
    <row r="482" spans="1:64" ht="12.95" customHeight="1" x14ac:dyDescent="0.2">
      <c r="A482" s="19"/>
      <c r="B482" s="5"/>
      <c r="AA482" s="139"/>
      <c r="AB482" s="139"/>
      <c r="AC482" s="139"/>
      <c r="AD482" s="139"/>
      <c r="AE482" s="139"/>
      <c r="AG482" s="165"/>
      <c r="AN482" s="139"/>
      <c r="AO482" s="139"/>
      <c r="AP482" s="139"/>
      <c r="AQ482" s="139"/>
      <c r="AR482" s="139"/>
      <c r="AS482" s="139"/>
      <c r="AT482" s="139"/>
      <c r="AU482" s="139"/>
    </row>
    <row r="483" spans="1:64" ht="12.95" customHeight="1" x14ac:dyDescent="0.2">
      <c r="A483" s="19"/>
      <c r="B483" s="5"/>
      <c r="AA483" s="139"/>
      <c r="AB483" s="139"/>
      <c r="AC483" s="139"/>
      <c r="AD483" s="139"/>
      <c r="AE483" s="139"/>
      <c r="AG483" s="165"/>
      <c r="AN483" s="139"/>
      <c r="AO483" s="139"/>
      <c r="AP483" s="139"/>
      <c r="AQ483" s="139"/>
      <c r="AR483" s="139"/>
      <c r="AS483" s="139"/>
      <c r="AT483" s="139"/>
      <c r="AU483" s="139"/>
    </row>
    <row r="484" spans="1:64" ht="12.95" customHeight="1" x14ac:dyDescent="0.2">
      <c r="A484" s="19"/>
      <c r="AA484" s="139"/>
      <c r="AB484" s="139"/>
      <c r="AC484" s="139"/>
      <c r="AD484" s="139"/>
      <c r="AE484" s="139"/>
      <c r="AG484" s="165"/>
      <c r="AN484" s="139"/>
      <c r="AO484" s="139"/>
      <c r="AP484" s="139"/>
      <c r="AQ484" s="139"/>
      <c r="AR484" s="139"/>
      <c r="AS484" s="139"/>
      <c r="AT484" s="139"/>
      <c r="AU484" s="139"/>
    </row>
    <row r="485" spans="1:64" ht="12.95" customHeight="1" x14ac:dyDescent="0.2">
      <c r="A485" s="19"/>
      <c r="AA485" s="139"/>
      <c r="AB485" s="139"/>
      <c r="AC485" s="139"/>
      <c r="AD485" s="139"/>
      <c r="AE485" s="139"/>
      <c r="AG485" s="165"/>
      <c r="AN485" s="139"/>
      <c r="AO485" s="139"/>
      <c r="AP485" s="139"/>
      <c r="AQ485" s="139"/>
      <c r="AR485" s="139"/>
      <c r="AS485" s="139"/>
      <c r="AT485" s="139"/>
      <c r="AU485" s="139"/>
      <c r="AV485" s="139"/>
      <c r="AW485" s="139"/>
      <c r="AX485" s="139"/>
      <c r="AY485" s="139"/>
      <c r="AZ485" s="139"/>
      <c r="BA485" s="139"/>
      <c r="BB485" s="139"/>
      <c r="BC485" s="139"/>
      <c r="BD485" s="139"/>
      <c r="BE485" s="139"/>
      <c r="BF485" s="139"/>
      <c r="BG485" s="139"/>
      <c r="BH485" s="139"/>
      <c r="BI485" s="139"/>
      <c r="BJ485" s="139"/>
      <c r="BK485" s="139"/>
      <c r="BL485" s="139"/>
    </row>
    <row r="486" spans="1:64" ht="12.95" customHeight="1" x14ac:dyDescent="0.2">
      <c r="A486" s="19"/>
      <c r="AA486" s="139"/>
      <c r="AB486" s="139"/>
      <c r="AC486" s="139"/>
      <c r="AD486" s="139"/>
      <c r="AE486" s="139"/>
      <c r="AG486" s="165"/>
      <c r="AN486" s="139"/>
      <c r="AO486" s="139"/>
      <c r="AP486" s="139"/>
      <c r="AQ486" s="139"/>
      <c r="AR486" s="139"/>
      <c r="AS486" s="139"/>
      <c r="AT486" s="139"/>
      <c r="AU486" s="139"/>
    </row>
    <row r="487" spans="1:64" ht="12.95" customHeight="1" x14ac:dyDescent="0.2">
      <c r="A487" s="19"/>
      <c r="AA487" s="139"/>
      <c r="AB487" s="139"/>
      <c r="AC487" s="139"/>
      <c r="AD487" s="139"/>
      <c r="AE487" s="139"/>
      <c r="AG487" s="165"/>
      <c r="AN487" s="139"/>
      <c r="AO487" s="139"/>
      <c r="AP487" s="139"/>
      <c r="AQ487" s="139"/>
      <c r="AR487" s="139"/>
      <c r="AS487" s="139"/>
      <c r="AT487" s="139"/>
      <c r="AU487" s="139"/>
    </row>
    <row r="488" spans="1:64" ht="12.95" customHeight="1" x14ac:dyDescent="0.2">
      <c r="A488" s="19"/>
      <c r="AA488" s="139"/>
      <c r="AB488" s="139"/>
      <c r="AC488" s="139"/>
      <c r="AD488" s="139"/>
      <c r="AE488" s="139"/>
      <c r="AG488" s="165"/>
      <c r="AN488" s="139"/>
      <c r="AO488" s="139"/>
      <c r="AP488" s="139"/>
      <c r="AQ488" s="139"/>
      <c r="AR488" s="139"/>
      <c r="AS488" s="139"/>
      <c r="AT488" s="139"/>
      <c r="AU488" s="139"/>
    </row>
    <row r="489" spans="1:64" ht="12.95" customHeight="1" x14ac:dyDescent="0.2">
      <c r="A489" s="19"/>
      <c r="AA489" s="139"/>
      <c r="AB489" s="139"/>
      <c r="AC489" s="139"/>
      <c r="AD489" s="139"/>
      <c r="AE489" s="139"/>
      <c r="AG489" s="165"/>
      <c r="AN489" s="139"/>
      <c r="AO489" s="139"/>
      <c r="AP489" s="139"/>
      <c r="AQ489" s="139"/>
      <c r="AR489" s="139"/>
      <c r="AS489" s="139"/>
      <c r="AT489" s="139"/>
      <c r="AU489" s="139"/>
    </row>
    <row r="490" spans="1:64" ht="12.95" customHeight="1" x14ac:dyDescent="0.2">
      <c r="A490" s="19"/>
      <c r="AA490" s="139"/>
      <c r="AB490" s="139"/>
      <c r="AC490" s="139"/>
      <c r="AD490" s="139"/>
      <c r="AE490" s="139"/>
      <c r="AG490" s="165"/>
      <c r="AN490" s="139"/>
      <c r="AO490" s="139"/>
      <c r="AP490" s="139"/>
      <c r="AQ490" s="139"/>
      <c r="AR490" s="139"/>
      <c r="AS490" s="139"/>
      <c r="AT490" s="139"/>
      <c r="AU490" s="139"/>
    </row>
    <row r="491" spans="1:64" ht="12.95" customHeight="1" x14ac:dyDescent="0.2">
      <c r="A491" s="19"/>
      <c r="AA491" s="139"/>
      <c r="AB491" s="139"/>
      <c r="AC491" s="139"/>
      <c r="AD491" s="139"/>
      <c r="AE491" s="139"/>
      <c r="AG491" s="165"/>
      <c r="AN491" s="139"/>
      <c r="AO491" s="139"/>
      <c r="AP491" s="139"/>
      <c r="AQ491" s="139"/>
      <c r="AR491" s="139"/>
      <c r="AS491" s="139"/>
      <c r="AT491" s="139"/>
      <c r="AU491" s="139"/>
    </row>
    <row r="492" spans="1:64" ht="12.95" customHeight="1" x14ac:dyDescent="0.2">
      <c r="A492" s="19"/>
      <c r="AA492" s="139"/>
      <c r="AB492" s="139"/>
      <c r="AC492" s="139"/>
      <c r="AD492" s="139"/>
      <c r="AE492" s="139"/>
      <c r="AG492" s="165"/>
      <c r="AN492" s="139"/>
      <c r="AO492" s="139"/>
      <c r="AP492" s="139"/>
      <c r="AQ492" s="139"/>
      <c r="AR492" s="139"/>
      <c r="AS492" s="139"/>
      <c r="AT492" s="139"/>
      <c r="AU492" s="139"/>
    </row>
    <row r="493" spans="1:64" ht="12.95" customHeight="1" x14ac:dyDescent="0.2">
      <c r="A493" s="19"/>
      <c r="AA493" s="139"/>
      <c r="AB493" s="139"/>
      <c r="AC493" s="139"/>
      <c r="AD493" s="139"/>
      <c r="AE493" s="139"/>
      <c r="AG493" s="165"/>
      <c r="AN493" s="139"/>
      <c r="AO493" s="139"/>
      <c r="AP493" s="139"/>
      <c r="AQ493" s="139"/>
      <c r="AR493" s="139"/>
      <c r="AS493" s="139"/>
      <c r="AT493" s="139"/>
      <c r="AU493" s="139"/>
    </row>
    <row r="494" spans="1:64" ht="12.95" customHeight="1" x14ac:dyDescent="0.2">
      <c r="A494" s="19"/>
      <c r="AA494" s="139"/>
      <c r="AB494" s="139"/>
      <c r="AC494" s="139"/>
      <c r="AD494" s="139"/>
      <c r="AE494" s="139"/>
      <c r="AG494" s="165"/>
      <c r="AN494" s="139"/>
      <c r="AO494" s="139"/>
      <c r="AP494" s="139"/>
      <c r="AQ494" s="139"/>
      <c r="AR494" s="139"/>
      <c r="AS494" s="139"/>
      <c r="AT494" s="139"/>
      <c r="AU494" s="139"/>
    </row>
    <row r="495" spans="1:64" ht="12.95" customHeight="1" x14ac:dyDescent="0.2">
      <c r="A495" s="19"/>
      <c r="AA495" s="139"/>
      <c r="AB495" s="139"/>
      <c r="AC495" s="139"/>
      <c r="AD495" s="139"/>
      <c r="AE495" s="139"/>
      <c r="AG495" s="165"/>
      <c r="AN495" s="139"/>
      <c r="AO495" s="139"/>
      <c r="AP495" s="139"/>
      <c r="AQ495" s="139"/>
      <c r="AR495" s="139"/>
      <c r="AS495" s="139"/>
      <c r="AT495" s="139"/>
      <c r="AU495" s="139"/>
    </row>
    <row r="496" spans="1:64" ht="12.95" customHeight="1" x14ac:dyDescent="0.2">
      <c r="A496" s="19"/>
      <c r="AA496" s="139"/>
      <c r="AB496" s="139"/>
      <c r="AC496" s="139"/>
      <c r="AD496" s="139"/>
      <c r="AE496" s="139"/>
      <c r="AG496" s="165"/>
      <c r="AN496" s="139"/>
      <c r="AO496" s="139"/>
      <c r="AP496" s="139"/>
      <c r="AQ496" s="139"/>
      <c r="AR496" s="139"/>
      <c r="AS496" s="139"/>
      <c r="AT496" s="139"/>
      <c r="AU496" s="139"/>
    </row>
    <row r="497" spans="1:47" ht="12.95" customHeight="1" x14ac:dyDescent="0.2">
      <c r="A497" s="19"/>
      <c r="AA497" s="139"/>
      <c r="AB497" s="139"/>
      <c r="AC497" s="139"/>
      <c r="AD497" s="139"/>
      <c r="AE497" s="139"/>
      <c r="AG497" s="165"/>
      <c r="AN497" s="139"/>
      <c r="AO497" s="139"/>
      <c r="AP497" s="139"/>
      <c r="AQ497" s="139"/>
      <c r="AR497" s="139"/>
      <c r="AS497" s="139"/>
      <c r="AT497" s="139"/>
      <c r="AU497" s="139"/>
    </row>
    <row r="498" spans="1:47" ht="12.95" customHeight="1" x14ac:dyDescent="0.2">
      <c r="A498" s="19"/>
      <c r="AA498" s="139"/>
      <c r="AB498" s="139"/>
      <c r="AC498" s="139"/>
      <c r="AD498" s="139"/>
      <c r="AE498" s="139"/>
      <c r="AG498" s="165"/>
      <c r="AN498" s="139"/>
      <c r="AO498" s="139"/>
      <c r="AP498" s="139"/>
      <c r="AQ498" s="139"/>
      <c r="AR498" s="139"/>
      <c r="AS498" s="139"/>
      <c r="AT498" s="139"/>
      <c r="AU498" s="139"/>
    </row>
    <row r="499" spans="1:47" ht="12.95" customHeight="1" x14ac:dyDescent="0.2">
      <c r="A499" s="19"/>
      <c r="AA499" s="139"/>
      <c r="AB499" s="139"/>
      <c r="AC499" s="139"/>
      <c r="AD499" s="139"/>
      <c r="AE499" s="139"/>
      <c r="AG499" s="165"/>
      <c r="AN499" s="139"/>
      <c r="AO499" s="139"/>
      <c r="AP499" s="139"/>
      <c r="AQ499" s="139"/>
      <c r="AR499" s="139"/>
      <c r="AS499" s="139"/>
      <c r="AT499" s="139"/>
      <c r="AU499" s="139"/>
    </row>
    <row r="500" spans="1:47" ht="12.95" customHeight="1" x14ac:dyDescent="0.2">
      <c r="A500" s="19"/>
      <c r="AA500" s="139"/>
      <c r="AB500" s="139"/>
      <c r="AC500" s="139"/>
      <c r="AD500" s="139"/>
      <c r="AE500" s="139"/>
      <c r="AG500" s="165"/>
      <c r="AN500" s="139"/>
      <c r="AO500" s="139"/>
      <c r="AP500" s="139"/>
      <c r="AQ500" s="139"/>
      <c r="AR500" s="139"/>
      <c r="AS500" s="139"/>
      <c r="AT500" s="139"/>
      <c r="AU500" s="139"/>
    </row>
    <row r="501" spans="1:47" ht="12.95" customHeight="1" x14ac:dyDescent="0.2">
      <c r="A501" s="19"/>
      <c r="AA501" s="139"/>
      <c r="AB501" s="139"/>
      <c r="AC501" s="139"/>
      <c r="AD501" s="139"/>
      <c r="AE501" s="139"/>
      <c r="AG501" s="165"/>
      <c r="AN501" s="139"/>
      <c r="AO501" s="139"/>
      <c r="AP501" s="139"/>
      <c r="AQ501" s="139"/>
      <c r="AR501" s="139"/>
      <c r="AS501" s="139"/>
      <c r="AT501" s="139"/>
      <c r="AU501" s="139"/>
    </row>
    <row r="502" spans="1:47" ht="12.95" customHeight="1" x14ac:dyDescent="0.2">
      <c r="A502" s="19"/>
      <c r="AA502" s="139"/>
      <c r="AB502" s="139"/>
      <c r="AC502" s="139"/>
      <c r="AD502" s="139"/>
      <c r="AE502" s="139"/>
      <c r="AG502" s="165"/>
      <c r="AN502" s="139"/>
      <c r="AO502" s="139"/>
      <c r="AP502" s="139"/>
      <c r="AQ502" s="139"/>
      <c r="AR502" s="139"/>
      <c r="AS502" s="139"/>
      <c r="AT502" s="139"/>
      <c r="AU502" s="139"/>
    </row>
    <row r="503" spans="1:47" ht="12.95" customHeight="1" x14ac:dyDescent="0.2">
      <c r="A503" s="19"/>
      <c r="AA503" s="139"/>
      <c r="AB503" s="139"/>
      <c r="AC503" s="139"/>
      <c r="AD503" s="139"/>
      <c r="AE503" s="139"/>
      <c r="AG503" s="165"/>
      <c r="AN503" s="139"/>
      <c r="AO503" s="139"/>
      <c r="AP503" s="139"/>
      <c r="AQ503" s="139"/>
      <c r="AR503" s="139"/>
      <c r="AS503" s="139"/>
      <c r="AT503" s="139"/>
      <c r="AU503" s="139"/>
    </row>
    <row r="504" spans="1:47" ht="12.95" customHeight="1" x14ac:dyDescent="0.2">
      <c r="A504" s="19"/>
      <c r="AA504" s="139"/>
      <c r="AB504" s="139"/>
      <c r="AC504" s="139"/>
      <c r="AD504" s="139"/>
      <c r="AE504" s="139"/>
      <c r="AG504" s="165"/>
      <c r="AN504" s="139"/>
      <c r="AO504" s="139"/>
      <c r="AP504" s="139"/>
      <c r="AQ504" s="139"/>
      <c r="AR504" s="139"/>
      <c r="AS504" s="139"/>
      <c r="AT504" s="139"/>
      <c r="AU504" s="139"/>
    </row>
    <row r="505" spans="1:47" ht="12.95" customHeight="1" x14ac:dyDescent="0.2">
      <c r="A505" s="19"/>
      <c r="AA505" s="139"/>
      <c r="AB505" s="139"/>
      <c r="AC505" s="139"/>
      <c r="AD505" s="139"/>
      <c r="AE505" s="139"/>
      <c r="AG505" s="165"/>
      <c r="AN505" s="139"/>
      <c r="AO505" s="139"/>
      <c r="AP505" s="139"/>
      <c r="AQ505" s="139"/>
      <c r="AR505" s="139"/>
      <c r="AS505" s="139"/>
      <c r="AT505" s="139"/>
      <c r="AU505" s="139"/>
    </row>
    <row r="506" spans="1:47" ht="12.95" customHeight="1" x14ac:dyDescent="0.2">
      <c r="A506" s="19"/>
      <c r="AA506" s="139"/>
      <c r="AB506" s="139"/>
      <c r="AC506" s="139"/>
      <c r="AD506" s="139"/>
      <c r="AE506" s="139"/>
      <c r="AG506" s="165"/>
      <c r="AN506" s="139"/>
      <c r="AO506" s="139"/>
      <c r="AP506" s="139"/>
      <c r="AQ506" s="139"/>
      <c r="AR506" s="139"/>
      <c r="AS506" s="139"/>
      <c r="AT506" s="139"/>
      <c r="AU506" s="139"/>
    </row>
    <row r="507" spans="1:47" ht="12.95" customHeight="1" x14ac:dyDescent="0.2">
      <c r="A507" s="19"/>
      <c r="AA507" s="139"/>
      <c r="AB507" s="139"/>
      <c r="AC507" s="139"/>
      <c r="AD507" s="139"/>
      <c r="AE507" s="139"/>
      <c r="AG507" s="165"/>
      <c r="AN507" s="139"/>
      <c r="AO507" s="139"/>
      <c r="AP507" s="139"/>
      <c r="AQ507" s="139"/>
      <c r="AR507" s="139"/>
      <c r="AS507" s="139"/>
      <c r="AT507" s="139"/>
      <c r="AU507" s="139"/>
    </row>
    <row r="508" spans="1:47" ht="12.95" customHeight="1" x14ac:dyDescent="0.2">
      <c r="A508" s="19"/>
      <c r="AA508" s="139"/>
      <c r="AB508" s="139"/>
      <c r="AC508" s="139"/>
      <c r="AD508" s="139"/>
      <c r="AE508" s="139"/>
      <c r="AG508" s="165"/>
      <c r="AN508" s="139"/>
      <c r="AO508" s="139"/>
      <c r="AP508" s="139"/>
      <c r="AQ508" s="139"/>
      <c r="AR508" s="139"/>
      <c r="AS508" s="139"/>
      <c r="AT508" s="139"/>
      <c r="AU508" s="139"/>
    </row>
    <row r="509" spans="1:47" ht="12.95" customHeight="1" x14ac:dyDescent="0.2">
      <c r="A509" s="19"/>
      <c r="AA509" s="139"/>
      <c r="AB509" s="139"/>
      <c r="AC509" s="139"/>
      <c r="AD509" s="139"/>
      <c r="AE509" s="139"/>
      <c r="AG509" s="165"/>
      <c r="AN509" s="139"/>
      <c r="AO509" s="139"/>
      <c r="AP509" s="139"/>
      <c r="AQ509" s="139"/>
      <c r="AR509" s="139"/>
      <c r="AS509" s="139"/>
      <c r="AT509" s="139"/>
      <c r="AU509" s="139"/>
    </row>
    <row r="510" spans="1:47" ht="12.95" customHeight="1" x14ac:dyDescent="0.2">
      <c r="A510" s="19"/>
      <c r="AA510" s="139"/>
      <c r="AB510" s="139"/>
      <c r="AC510" s="139"/>
      <c r="AD510" s="139"/>
      <c r="AE510" s="139"/>
      <c r="AG510" s="165"/>
      <c r="AN510" s="139"/>
      <c r="AO510" s="139"/>
      <c r="AP510" s="139"/>
      <c r="AQ510" s="139"/>
      <c r="AR510" s="139"/>
      <c r="AS510" s="139"/>
      <c r="AT510" s="139"/>
      <c r="AU510" s="139"/>
    </row>
    <row r="511" spans="1:47" ht="12.95" customHeight="1" x14ac:dyDescent="0.2">
      <c r="A511" s="19"/>
      <c r="AA511" s="139"/>
      <c r="AB511" s="139"/>
      <c r="AC511" s="139"/>
      <c r="AD511" s="139"/>
      <c r="AE511" s="139"/>
      <c r="AG511" s="165"/>
      <c r="AN511" s="139"/>
      <c r="AO511" s="139"/>
      <c r="AP511" s="139"/>
      <c r="AQ511" s="139"/>
      <c r="AR511" s="139"/>
      <c r="AS511" s="139"/>
      <c r="AT511" s="139"/>
      <c r="AU511" s="139"/>
    </row>
    <row r="512" spans="1:47" ht="12.95" customHeight="1" x14ac:dyDescent="0.2">
      <c r="A512" s="19"/>
      <c r="AA512" s="139"/>
      <c r="AB512" s="139"/>
      <c r="AC512" s="139"/>
      <c r="AD512" s="139"/>
      <c r="AE512" s="139"/>
      <c r="AG512" s="165"/>
      <c r="AN512" s="139"/>
      <c r="AO512" s="139"/>
      <c r="AP512" s="139"/>
      <c r="AQ512" s="139"/>
      <c r="AR512" s="139"/>
      <c r="AS512" s="139"/>
      <c r="AT512" s="139"/>
      <c r="AU512" s="139"/>
    </row>
    <row r="513" spans="1:64" ht="12.95" customHeight="1" x14ac:dyDescent="0.2">
      <c r="A513" s="19"/>
      <c r="AA513" s="139"/>
      <c r="AB513" s="139"/>
      <c r="AC513" s="139"/>
      <c r="AD513" s="139"/>
      <c r="AE513" s="139"/>
      <c r="AG513" s="165"/>
      <c r="AN513" s="139"/>
      <c r="AO513" s="139"/>
      <c r="AP513" s="139"/>
      <c r="AQ513" s="139"/>
      <c r="AR513" s="139"/>
      <c r="AS513" s="139"/>
      <c r="AT513" s="139"/>
      <c r="AU513" s="139"/>
    </row>
    <row r="514" spans="1:64" ht="12.95" customHeight="1" x14ac:dyDescent="0.2">
      <c r="A514" s="19"/>
      <c r="AA514" s="139"/>
      <c r="AB514" s="139"/>
      <c r="AC514" s="139"/>
      <c r="AD514" s="139"/>
      <c r="AE514" s="139"/>
      <c r="AG514" s="165"/>
      <c r="AN514" s="139"/>
      <c r="AO514" s="139"/>
      <c r="AP514" s="139"/>
      <c r="AQ514" s="139"/>
      <c r="AR514" s="139"/>
      <c r="AS514" s="139"/>
      <c r="AT514" s="139"/>
      <c r="AU514" s="139"/>
    </row>
    <row r="515" spans="1:64" ht="12.95" customHeight="1" x14ac:dyDescent="0.2">
      <c r="A515" s="19"/>
      <c r="AA515" s="139"/>
      <c r="AB515" s="139"/>
      <c r="AC515" s="139"/>
      <c r="AD515" s="139"/>
      <c r="AE515" s="139"/>
      <c r="AG515" s="165"/>
      <c r="AN515" s="139"/>
      <c r="AO515" s="139"/>
      <c r="AP515" s="139"/>
      <c r="AQ515" s="139"/>
      <c r="AR515" s="139"/>
      <c r="AS515" s="139"/>
      <c r="AT515" s="139"/>
      <c r="AU515" s="139"/>
      <c r="AV515" s="139"/>
    </row>
    <row r="516" spans="1:64" ht="12.95" customHeight="1" x14ac:dyDescent="0.2">
      <c r="A516" s="19"/>
      <c r="AA516" s="139"/>
      <c r="AB516" s="139"/>
      <c r="AC516" s="139"/>
      <c r="AD516" s="139"/>
      <c r="AE516" s="139"/>
      <c r="AG516" s="165"/>
      <c r="AN516" s="139"/>
      <c r="AO516" s="139"/>
      <c r="AP516" s="139"/>
      <c r="AQ516" s="139"/>
      <c r="AR516" s="139"/>
      <c r="AS516" s="139"/>
      <c r="AT516" s="139"/>
      <c r="AU516" s="139"/>
    </row>
    <row r="517" spans="1:64" ht="12.95" customHeight="1" x14ac:dyDescent="0.2">
      <c r="A517" s="19"/>
      <c r="AA517" s="139"/>
      <c r="AB517" s="139"/>
      <c r="AC517" s="139"/>
      <c r="AD517" s="139"/>
      <c r="AE517" s="139"/>
      <c r="AG517" s="165"/>
      <c r="AN517" s="139"/>
      <c r="AO517" s="139"/>
      <c r="AP517" s="139"/>
      <c r="AQ517" s="139"/>
      <c r="AR517" s="139"/>
      <c r="AS517" s="139"/>
      <c r="AT517" s="139"/>
      <c r="AU517" s="139"/>
    </row>
    <row r="518" spans="1:64" ht="12.95" customHeight="1" x14ac:dyDescent="0.2">
      <c r="A518" s="19"/>
      <c r="AA518" s="139"/>
      <c r="AB518" s="139"/>
      <c r="AC518" s="139"/>
      <c r="AD518" s="139"/>
      <c r="AE518" s="139"/>
      <c r="AG518" s="165"/>
      <c r="AN518" s="139"/>
      <c r="AO518" s="139"/>
      <c r="AP518" s="139"/>
      <c r="AQ518" s="139"/>
      <c r="AR518" s="139"/>
      <c r="AS518" s="139"/>
      <c r="AT518" s="139"/>
      <c r="AU518" s="139"/>
      <c r="AV518" s="139"/>
    </row>
    <row r="519" spans="1:64" ht="12.95" customHeight="1" x14ac:dyDescent="0.2">
      <c r="A519" s="19"/>
      <c r="AA519" s="139"/>
      <c r="AB519" s="139"/>
      <c r="AC519" s="139"/>
      <c r="AD519" s="139"/>
      <c r="AE519" s="139"/>
      <c r="AG519" s="165"/>
      <c r="AN519" s="139"/>
      <c r="AO519" s="139"/>
      <c r="AP519" s="139"/>
      <c r="AQ519" s="139"/>
      <c r="AR519" s="139"/>
      <c r="AS519" s="139"/>
      <c r="AT519" s="139"/>
      <c r="AU519" s="139"/>
      <c r="AV519" s="139"/>
      <c r="AW519" s="139"/>
      <c r="AX519" s="139"/>
      <c r="AY519" s="139"/>
      <c r="AZ519" s="139"/>
      <c r="BA519" s="139"/>
      <c r="BB519" s="139"/>
      <c r="BC519" s="139"/>
      <c r="BD519" s="139"/>
      <c r="BE519" s="139"/>
      <c r="BF519" s="139"/>
      <c r="BG519" s="139"/>
      <c r="BH519" s="139"/>
      <c r="BI519" s="139"/>
      <c r="BJ519" s="139"/>
      <c r="BK519" s="139"/>
      <c r="BL519" s="139"/>
    </row>
    <row r="520" spans="1:64" ht="12.95" customHeight="1" x14ac:dyDescent="0.2">
      <c r="A520" s="19"/>
      <c r="AA520" s="139"/>
      <c r="AB520" s="139"/>
      <c r="AC520" s="139"/>
      <c r="AD520" s="139"/>
      <c r="AE520" s="139"/>
      <c r="AG520" s="165"/>
      <c r="AN520" s="139"/>
      <c r="AO520" s="139"/>
      <c r="AP520" s="139"/>
      <c r="AQ520" s="139"/>
      <c r="AR520" s="139"/>
      <c r="AS520" s="139"/>
      <c r="AT520" s="139"/>
      <c r="AU520" s="139"/>
    </row>
    <row r="521" spans="1:64" ht="12.95" customHeight="1" x14ac:dyDescent="0.2">
      <c r="A521" s="19"/>
      <c r="AA521" s="139"/>
      <c r="AB521" s="139"/>
      <c r="AC521" s="139"/>
      <c r="AD521" s="139"/>
      <c r="AE521" s="139"/>
      <c r="AG521" s="165"/>
      <c r="AN521" s="139"/>
      <c r="AO521" s="139"/>
      <c r="AP521" s="139"/>
      <c r="AQ521" s="139"/>
      <c r="AR521" s="139"/>
      <c r="AS521" s="139"/>
      <c r="AT521" s="139"/>
      <c r="AU521" s="139"/>
    </row>
    <row r="522" spans="1:64" ht="12.95" customHeight="1" x14ac:dyDescent="0.2">
      <c r="A522" s="19"/>
      <c r="AA522" s="139"/>
      <c r="AB522" s="139"/>
      <c r="AC522" s="139"/>
      <c r="AD522" s="139"/>
      <c r="AE522" s="139"/>
      <c r="AG522" s="165"/>
      <c r="AN522" s="139"/>
      <c r="AO522" s="139"/>
      <c r="AP522" s="139"/>
      <c r="AQ522" s="139"/>
      <c r="AR522" s="139"/>
      <c r="AS522" s="139"/>
      <c r="AT522" s="139"/>
      <c r="AU522" s="139"/>
    </row>
    <row r="523" spans="1:64" ht="12.95" customHeight="1" x14ac:dyDescent="0.2">
      <c r="A523" s="19"/>
      <c r="AA523" s="139"/>
      <c r="AB523" s="139"/>
      <c r="AC523" s="139"/>
      <c r="AD523" s="139"/>
      <c r="AE523" s="139"/>
      <c r="AG523" s="165"/>
      <c r="AN523" s="139"/>
      <c r="AO523" s="139"/>
      <c r="AP523" s="139"/>
      <c r="AQ523" s="139"/>
      <c r="AR523" s="139"/>
      <c r="AS523" s="139"/>
      <c r="AT523" s="139"/>
      <c r="AU523" s="139"/>
    </row>
    <row r="524" spans="1:64" ht="12.95" customHeight="1" x14ac:dyDescent="0.2">
      <c r="A524" s="19"/>
      <c r="AA524" s="139"/>
      <c r="AB524" s="139"/>
      <c r="AC524" s="139"/>
      <c r="AD524" s="139"/>
      <c r="AE524" s="139"/>
      <c r="AG524" s="165"/>
      <c r="AN524" s="139"/>
      <c r="AO524" s="139"/>
      <c r="AP524" s="139"/>
      <c r="AQ524" s="139"/>
      <c r="AR524" s="139"/>
      <c r="AS524" s="139"/>
      <c r="AT524" s="139"/>
      <c r="AU524" s="139"/>
    </row>
    <row r="525" spans="1:64" ht="12.95" customHeight="1" x14ac:dyDescent="0.2">
      <c r="A525" s="19"/>
      <c r="AA525" s="139"/>
      <c r="AB525" s="139"/>
      <c r="AC525" s="139"/>
      <c r="AD525" s="139"/>
      <c r="AE525" s="139"/>
      <c r="AG525" s="165"/>
      <c r="AN525" s="139"/>
      <c r="AO525" s="139"/>
      <c r="AP525" s="139"/>
      <c r="AQ525" s="139"/>
      <c r="AR525" s="139"/>
      <c r="AS525" s="139"/>
      <c r="AT525" s="139"/>
      <c r="AU525" s="139"/>
    </row>
    <row r="526" spans="1:64" ht="12.95" customHeight="1" x14ac:dyDescent="0.2">
      <c r="A526" s="19"/>
      <c r="AA526" s="139"/>
      <c r="AB526" s="139"/>
      <c r="AC526" s="139"/>
      <c r="AD526" s="139"/>
      <c r="AE526" s="139"/>
      <c r="AG526" s="165"/>
      <c r="AN526" s="139"/>
      <c r="AO526" s="139"/>
      <c r="AP526" s="139"/>
      <c r="AQ526" s="139"/>
      <c r="AR526" s="139"/>
      <c r="AS526" s="139"/>
      <c r="AT526" s="139"/>
      <c r="AU526" s="139"/>
    </row>
    <row r="527" spans="1:64" ht="12.95" customHeight="1" x14ac:dyDescent="0.2">
      <c r="A527" s="19"/>
      <c r="AA527" s="139"/>
      <c r="AB527" s="139"/>
      <c r="AC527" s="139"/>
      <c r="AD527" s="139"/>
      <c r="AE527" s="139"/>
      <c r="AG527" s="165"/>
      <c r="AN527" s="139"/>
      <c r="AO527" s="139"/>
      <c r="AP527" s="139"/>
      <c r="AQ527" s="139"/>
      <c r="AR527" s="139"/>
      <c r="AS527" s="139"/>
      <c r="AT527" s="139"/>
      <c r="AU527" s="139"/>
    </row>
    <row r="528" spans="1:64" ht="12.95" customHeight="1" x14ac:dyDescent="0.2">
      <c r="A528" s="19"/>
      <c r="AA528" s="139"/>
      <c r="AB528" s="139"/>
      <c r="AC528" s="139"/>
      <c r="AD528" s="139"/>
      <c r="AE528" s="139"/>
      <c r="AG528" s="165"/>
      <c r="AN528" s="139"/>
      <c r="AO528" s="139"/>
      <c r="AP528" s="139"/>
      <c r="AQ528" s="139"/>
      <c r="AR528" s="139"/>
      <c r="AS528" s="139"/>
      <c r="AT528" s="139"/>
      <c r="AU528" s="139"/>
      <c r="AV528" s="139"/>
      <c r="AX528" s="139"/>
    </row>
    <row r="529" spans="1:64" ht="12.95" customHeight="1" x14ac:dyDescent="0.2">
      <c r="A529" s="19"/>
      <c r="AA529" s="139"/>
      <c r="AB529" s="139"/>
      <c r="AC529" s="139"/>
      <c r="AD529" s="139"/>
      <c r="AE529" s="139"/>
      <c r="AG529" s="165"/>
      <c r="AN529" s="139"/>
      <c r="AO529" s="139"/>
      <c r="AP529" s="139"/>
      <c r="AQ529" s="139"/>
      <c r="AR529" s="139"/>
      <c r="AS529" s="139"/>
      <c r="AT529" s="139"/>
      <c r="AU529" s="139"/>
    </row>
    <row r="530" spans="1:64" ht="12.95" customHeight="1" x14ac:dyDescent="0.2">
      <c r="A530" s="19"/>
      <c r="AA530" s="139"/>
      <c r="AB530" s="139"/>
      <c r="AC530" s="139"/>
      <c r="AD530" s="139"/>
      <c r="AE530" s="139"/>
      <c r="AG530" s="165"/>
      <c r="AN530" s="139"/>
      <c r="AO530" s="139"/>
      <c r="AP530" s="139"/>
      <c r="AQ530" s="139"/>
      <c r="AR530" s="139"/>
      <c r="AS530" s="139"/>
      <c r="AT530" s="139"/>
      <c r="AU530" s="139"/>
    </row>
    <row r="531" spans="1:64" ht="12.95" customHeight="1" x14ac:dyDescent="0.2">
      <c r="A531" s="19"/>
      <c r="AA531" s="139"/>
      <c r="AB531" s="139"/>
      <c r="AC531" s="139"/>
      <c r="AD531" s="139"/>
      <c r="AE531" s="139"/>
      <c r="AG531" s="165"/>
      <c r="AN531" s="139"/>
      <c r="AO531" s="139"/>
      <c r="AP531" s="139"/>
      <c r="AQ531" s="139"/>
      <c r="AR531" s="139"/>
      <c r="AS531" s="139"/>
      <c r="AT531" s="139"/>
      <c r="AU531" s="139"/>
    </row>
    <row r="532" spans="1:64" ht="12.95" customHeight="1" x14ac:dyDescent="0.2">
      <c r="A532" s="19"/>
      <c r="AA532" s="139"/>
      <c r="AB532" s="139"/>
      <c r="AC532" s="139"/>
      <c r="AD532" s="139"/>
      <c r="AE532" s="139"/>
      <c r="AG532" s="165"/>
      <c r="AN532" s="139"/>
      <c r="AO532" s="139"/>
      <c r="AP532" s="139"/>
      <c r="AQ532" s="139"/>
      <c r="AR532" s="139"/>
      <c r="AS532" s="139"/>
      <c r="AT532" s="139"/>
      <c r="AU532" s="139"/>
    </row>
    <row r="533" spans="1:64" ht="12.95" customHeight="1" x14ac:dyDescent="0.2">
      <c r="A533" s="19"/>
      <c r="AA533" s="139"/>
      <c r="AB533" s="139"/>
      <c r="AC533" s="139"/>
      <c r="AD533" s="139"/>
      <c r="AE533" s="139"/>
      <c r="AG533" s="165"/>
      <c r="AN533" s="139"/>
      <c r="AO533" s="139"/>
      <c r="AP533" s="139"/>
      <c r="AQ533" s="139"/>
      <c r="AR533" s="139"/>
      <c r="AS533" s="139"/>
      <c r="AT533" s="139"/>
      <c r="AU533" s="139"/>
    </row>
    <row r="534" spans="1:64" ht="12.95" customHeight="1" x14ac:dyDescent="0.2">
      <c r="A534" s="19"/>
      <c r="AA534" s="139"/>
      <c r="AB534" s="139"/>
      <c r="AC534" s="139"/>
      <c r="AD534" s="139"/>
      <c r="AE534" s="139"/>
      <c r="AG534" s="165"/>
      <c r="AN534" s="139"/>
      <c r="AO534" s="139"/>
      <c r="AP534" s="139"/>
      <c r="AQ534" s="139"/>
      <c r="AR534" s="139"/>
      <c r="AS534" s="139"/>
      <c r="AT534" s="139"/>
      <c r="AU534" s="139"/>
      <c r="AV534" s="139"/>
      <c r="AW534" s="139"/>
      <c r="AX534" s="139"/>
      <c r="AY534" s="139"/>
      <c r="AZ534" s="139"/>
      <c r="BA534" s="139"/>
      <c r="BB534" s="139"/>
      <c r="BC534" s="139"/>
      <c r="BD534" s="139"/>
      <c r="BE534" s="139"/>
      <c r="BF534" s="139"/>
      <c r="BG534" s="139"/>
      <c r="BH534" s="139"/>
      <c r="BI534" s="139"/>
      <c r="BJ534" s="139"/>
      <c r="BK534" s="139"/>
      <c r="BL534" s="139"/>
    </row>
    <row r="535" spans="1:64" ht="12.95" customHeight="1" x14ac:dyDescent="0.2">
      <c r="A535" s="19"/>
      <c r="AA535" s="139"/>
      <c r="AB535" s="139"/>
      <c r="AC535" s="139"/>
      <c r="AD535" s="139"/>
      <c r="AE535" s="139"/>
      <c r="AG535" s="165"/>
      <c r="AN535" s="139"/>
      <c r="AO535" s="139"/>
      <c r="AP535" s="139"/>
      <c r="AQ535" s="139"/>
      <c r="AR535" s="139"/>
      <c r="AS535" s="139"/>
      <c r="AT535" s="139"/>
      <c r="AU535" s="139"/>
    </row>
    <row r="536" spans="1:64" ht="12.95" customHeight="1" x14ac:dyDescent="0.2">
      <c r="A536" s="19"/>
      <c r="AA536" s="139"/>
      <c r="AB536" s="139"/>
      <c r="AC536" s="139"/>
      <c r="AD536" s="139"/>
      <c r="AE536" s="139"/>
      <c r="AG536" s="165"/>
      <c r="AN536" s="139"/>
      <c r="AO536" s="139"/>
      <c r="AP536" s="139"/>
      <c r="AQ536" s="139"/>
      <c r="AR536" s="139"/>
      <c r="AS536" s="139"/>
      <c r="AT536" s="139"/>
      <c r="AU536" s="139"/>
    </row>
    <row r="537" spans="1:64" ht="12.95" customHeight="1" x14ac:dyDescent="0.2">
      <c r="A537" s="19"/>
      <c r="AA537" s="139"/>
      <c r="AB537" s="139"/>
      <c r="AC537" s="139"/>
      <c r="AD537" s="139"/>
      <c r="AE537" s="139"/>
      <c r="AG537" s="165"/>
      <c r="AN537" s="139"/>
      <c r="AO537" s="139"/>
      <c r="AP537" s="139"/>
      <c r="AQ537" s="139"/>
      <c r="AR537" s="139"/>
      <c r="AS537" s="139"/>
      <c r="AT537" s="139"/>
      <c r="AU537" s="139"/>
    </row>
    <row r="538" spans="1:64" ht="12.95" customHeight="1" x14ac:dyDescent="0.2">
      <c r="A538" s="19"/>
      <c r="AA538" s="139"/>
      <c r="AB538" s="139"/>
      <c r="AC538" s="139"/>
      <c r="AD538" s="139"/>
      <c r="AE538" s="139"/>
      <c r="AG538" s="165"/>
      <c r="AN538" s="139"/>
      <c r="AO538" s="139"/>
      <c r="AP538" s="139"/>
      <c r="AQ538" s="139"/>
      <c r="AR538" s="139"/>
      <c r="AS538" s="139"/>
      <c r="AT538" s="139"/>
      <c r="AU538" s="139"/>
    </row>
    <row r="539" spans="1:64" ht="12.95" customHeight="1" x14ac:dyDescent="0.2">
      <c r="A539" s="19"/>
      <c r="AA539" s="139"/>
      <c r="AB539" s="139"/>
      <c r="AC539" s="139"/>
      <c r="AD539" s="139"/>
      <c r="AE539" s="139"/>
      <c r="AG539" s="165"/>
      <c r="AN539" s="139"/>
      <c r="AO539" s="139"/>
      <c r="AP539" s="139"/>
      <c r="AQ539" s="139"/>
      <c r="AR539" s="139"/>
      <c r="AS539" s="139"/>
      <c r="AT539" s="139"/>
      <c r="AU539" s="139"/>
    </row>
    <row r="540" spans="1:64" ht="12.95" customHeight="1" x14ac:dyDescent="0.2">
      <c r="A540" s="19"/>
      <c r="AA540" s="139"/>
      <c r="AB540" s="139"/>
      <c r="AC540" s="139"/>
      <c r="AD540" s="139"/>
      <c r="AE540" s="139"/>
      <c r="AG540" s="165"/>
      <c r="AN540" s="139"/>
      <c r="AO540" s="139"/>
      <c r="AP540" s="139"/>
      <c r="AQ540" s="139"/>
      <c r="AR540" s="139"/>
      <c r="AS540" s="139"/>
      <c r="AT540" s="139"/>
      <c r="AU540" s="139"/>
    </row>
    <row r="541" spans="1:64" ht="12.95" customHeight="1" x14ac:dyDescent="0.2">
      <c r="A541" s="19"/>
      <c r="AA541" s="139"/>
      <c r="AB541" s="139"/>
      <c r="AC541" s="139"/>
      <c r="AD541" s="139"/>
      <c r="AE541" s="139"/>
      <c r="AG541" s="165"/>
      <c r="AN541" s="139"/>
      <c r="AO541" s="139"/>
      <c r="AP541" s="139"/>
      <c r="AQ541" s="139"/>
      <c r="AR541" s="139"/>
      <c r="AS541" s="139"/>
      <c r="AT541" s="139"/>
      <c r="AU541" s="139"/>
    </row>
    <row r="542" spans="1:64" ht="12.95" customHeight="1" x14ac:dyDescent="0.2">
      <c r="A542" s="19"/>
      <c r="AA542" s="139"/>
      <c r="AB542" s="139"/>
      <c r="AC542" s="139"/>
      <c r="AD542" s="139"/>
      <c r="AE542" s="139"/>
      <c r="AG542" s="165"/>
      <c r="AN542" s="139"/>
      <c r="AO542" s="139"/>
      <c r="AP542" s="139"/>
      <c r="AQ542" s="139"/>
      <c r="AR542" s="139"/>
      <c r="AS542" s="139"/>
      <c r="AT542" s="139"/>
      <c r="AU542" s="139"/>
    </row>
    <row r="543" spans="1:64" ht="12.95" customHeight="1" x14ac:dyDescent="0.2">
      <c r="A543" s="19"/>
      <c r="AA543" s="139"/>
      <c r="AB543" s="139"/>
      <c r="AC543" s="139"/>
      <c r="AD543" s="139"/>
      <c r="AE543" s="139"/>
      <c r="AG543" s="165"/>
      <c r="AN543" s="139"/>
      <c r="AO543" s="139"/>
      <c r="AP543" s="139"/>
      <c r="AQ543" s="139"/>
      <c r="AR543" s="139"/>
      <c r="AS543" s="139"/>
      <c r="AT543" s="139"/>
      <c r="AU543" s="139"/>
    </row>
    <row r="544" spans="1:64" ht="12.95" customHeight="1" x14ac:dyDescent="0.2">
      <c r="A544" s="19"/>
      <c r="AA544" s="139"/>
      <c r="AB544" s="139"/>
      <c r="AC544" s="139"/>
      <c r="AD544" s="139"/>
      <c r="AE544" s="139"/>
      <c r="AG544" s="165"/>
      <c r="AN544" s="139"/>
      <c r="AO544" s="139"/>
      <c r="AP544" s="139"/>
      <c r="AQ544" s="139"/>
      <c r="AR544" s="139"/>
      <c r="AS544" s="139"/>
      <c r="AT544" s="139"/>
      <c r="AU544" s="139"/>
    </row>
    <row r="545" spans="1:48" ht="12.95" customHeight="1" x14ac:dyDescent="0.2">
      <c r="A545" s="19"/>
      <c r="AA545" s="139"/>
      <c r="AB545" s="139"/>
      <c r="AC545" s="139"/>
      <c r="AD545" s="139"/>
      <c r="AE545" s="139"/>
      <c r="AG545" s="165"/>
      <c r="AN545" s="139"/>
      <c r="AO545" s="139"/>
      <c r="AP545" s="139"/>
      <c r="AQ545" s="139"/>
      <c r="AR545" s="139"/>
      <c r="AS545" s="139"/>
      <c r="AT545" s="139"/>
      <c r="AU545" s="139"/>
    </row>
    <row r="546" spans="1:48" ht="12.95" customHeight="1" x14ac:dyDescent="0.2">
      <c r="A546" s="19"/>
      <c r="AA546" s="139"/>
      <c r="AB546" s="139"/>
      <c r="AC546" s="139"/>
      <c r="AD546" s="139"/>
      <c r="AE546" s="139"/>
      <c r="AG546" s="165"/>
      <c r="AN546" s="139"/>
      <c r="AO546" s="139"/>
      <c r="AP546" s="139"/>
      <c r="AQ546" s="139"/>
      <c r="AR546" s="139"/>
      <c r="AS546" s="139"/>
      <c r="AT546" s="139"/>
      <c r="AU546" s="139"/>
    </row>
    <row r="547" spans="1:48" ht="12.95" customHeight="1" x14ac:dyDescent="0.2">
      <c r="A547" s="19"/>
      <c r="AA547" s="139"/>
      <c r="AB547" s="139"/>
      <c r="AC547" s="139"/>
      <c r="AD547" s="139"/>
      <c r="AE547" s="139"/>
      <c r="AG547" s="165"/>
      <c r="AN547" s="139"/>
      <c r="AO547" s="139"/>
      <c r="AP547" s="139"/>
      <c r="AQ547" s="139"/>
      <c r="AR547" s="139"/>
      <c r="AS547" s="139"/>
      <c r="AT547" s="139"/>
      <c r="AU547" s="139"/>
    </row>
    <row r="548" spans="1:48" ht="12.95" customHeight="1" x14ac:dyDescent="0.2">
      <c r="A548" s="19"/>
      <c r="AA548" s="139"/>
      <c r="AB548" s="139"/>
      <c r="AC548" s="139"/>
      <c r="AD548" s="139"/>
      <c r="AE548" s="139"/>
      <c r="AG548" s="165"/>
      <c r="AN548" s="139"/>
      <c r="AO548" s="139"/>
      <c r="AP548" s="139"/>
      <c r="AQ548" s="139"/>
      <c r="AR548" s="139"/>
      <c r="AS548" s="139"/>
      <c r="AT548" s="139"/>
      <c r="AU548" s="139"/>
    </row>
    <row r="549" spans="1:48" ht="12.95" customHeight="1" x14ac:dyDescent="0.2">
      <c r="A549" s="19"/>
      <c r="AA549" s="139"/>
      <c r="AB549" s="139"/>
      <c r="AC549" s="139"/>
      <c r="AD549" s="139"/>
      <c r="AE549" s="139"/>
      <c r="AG549" s="165"/>
      <c r="AN549" s="139"/>
      <c r="AO549" s="139"/>
      <c r="AP549" s="139"/>
      <c r="AQ549" s="139"/>
      <c r="AR549" s="139"/>
      <c r="AS549" s="139"/>
      <c r="AT549" s="139"/>
      <c r="AU549" s="139"/>
    </row>
    <row r="550" spans="1:48" ht="12.95" customHeight="1" x14ac:dyDescent="0.2">
      <c r="A550" s="19"/>
      <c r="AA550" s="139"/>
      <c r="AB550" s="139"/>
      <c r="AC550" s="139"/>
      <c r="AD550" s="139"/>
      <c r="AE550" s="139"/>
      <c r="AG550" s="165"/>
      <c r="AN550" s="139"/>
      <c r="AO550" s="139"/>
      <c r="AP550" s="139"/>
      <c r="AQ550" s="139"/>
      <c r="AR550" s="139"/>
      <c r="AS550" s="139"/>
      <c r="AT550" s="139"/>
      <c r="AU550" s="139"/>
    </row>
    <row r="551" spans="1:48" ht="12.95" customHeight="1" x14ac:dyDescent="0.2">
      <c r="A551" s="19"/>
      <c r="AA551" s="139"/>
      <c r="AB551" s="139"/>
      <c r="AC551" s="139"/>
      <c r="AD551" s="139"/>
      <c r="AE551" s="139"/>
      <c r="AG551" s="165"/>
      <c r="AN551" s="139"/>
      <c r="AO551" s="139"/>
      <c r="AP551" s="139"/>
      <c r="AQ551" s="139"/>
      <c r="AR551" s="139"/>
      <c r="AS551" s="139"/>
      <c r="AT551" s="139"/>
      <c r="AU551" s="139"/>
    </row>
    <row r="552" spans="1:48" ht="12.95" customHeight="1" x14ac:dyDescent="0.2">
      <c r="AA552" s="139"/>
      <c r="AB552" s="139"/>
      <c r="AC552" s="139"/>
      <c r="AD552" s="139"/>
      <c r="AE552" s="139"/>
      <c r="AG552" s="165"/>
      <c r="AN552" s="139"/>
      <c r="AO552" s="139"/>
      <c r="AP552" s="139"/>
      <c r="AQ552" s="139"/>
      <c r="AR552" s="139"/>
      <c r="AS552" s="139"/>
      <c r="AT552" s="139"/>
      <c r="AU552" s="139"/>
    </row>
    <row r="553" spans="1:48" ht="12.95" customHeight="1" x14ac:dyDescent="0.2">
      <c r="AA553" s="139"/>
      <c r="AB553" s="139"/>
      <c r="AC553" s="139"/>
      <c r="AD553" s="139"/>
      <c r="AE553" s="139"/>
      <c r="AG553" s="165"/>
      <c r="AN553" s="139"/>
      <c r="AO553" s="139"/>
      <c r="AP553" s="139"/>
      <c r="AQ553" s="139"/>
      <c r="AR553" s="139"/>
      <c r="AS553" s="139"/>
      <c r="AT553" s="139"/>
      <c r="AU553" s="139"/>
    </row>
    <row r="554" spans="1:48" ht="12.95" customHeight="1" x14ac:dyDescent="0.2">
      <c r="AA554" s="139"/>
      <c r="AB554" s="139"/>
      <c r="AC554" s="139"/>
      <c r="AD554" s="139"/>
      <c r="AE554" s="139"/>
      <c r="AG554" s="165"/>
      <c r="AN554" s="139"/>
      <c r="AO554" s="139"/>
      <c r="AP554" s="139"/>
      <c r="AQ554" s="139"/>
      <c r="AR554" s="139"/>
      <c r="AS554" s="139"/>
      <c r="AT554" s="139"/>
      <c r="AU554" s="139"/>
    </row>
    <row r="555" spans="1:48" ht="12.95" customHeight="1" x14ac:dyDescent="0.2">
      <c r="AA555" s="139"/>
      <c r="AB555" s="139"/>
      <c r="AC555" s="139"/>
      <c r="AD555" s="139"/>
      <c r="AE555" s="139"/>
      <c r="AG555" s="165"/>
      <c r="AN555" s="139"/>
      <c r="AO555" s="139"/>
      <c r="AP555" s="139"/>
      <c r="AQ555" s="139"/>
      <c r="AR555" s="139"/>
      <c r="AS555" s="139"/>
      <c r="AT555" s="139"/>
      <c r="AU555" s="139"/>
    </row>
    <row r="556" spans="1:48" ht="12.95" customHeight="1" x14ac:dyDescent="0.2">
      <c r="AA556" s="139"/>
      <c r="AB556" s="139"/>
      <c r="AC556" s="139"/>
      <c r="AD556" s="139"/>
      <c r="AE556" s="139"/>
      <c r="AG556" s="165"/>
      <c r="AN556" s="139"/>
      <c r="AO556" s="139"/>
      <c r="AP556" s="139"/>
      <c r="AQ556" s="139"/>
      <c r="AR556" s="139"/>
      <c r="AS556" s="139"/>
      <c r="AT556" s="139"/>
      <c r="AU556" s="139"/>
    </row>
    <row r="557" spans="1:48" ht="12.95" customHeight="1" x14ac:dyDescent="0.2">
      <c r="AA557" s="139"/>
      <c r="AB557" s="139"/>
      <c r="AC557" s="139"/>
      <c r="AD557" s="139"/>
      <c r="AE557" s="139"/>
      <c r="AG557" s="165"/>
      <c r="AN557" s="139"/>
      <c r="AO557" s="139"/>
      <c r="AP557" s="139"/>
      <c r="AQ557" s="139"/>
      <c r="AR557" s="139"/>
      <c r="AS557" s="139"/>
      <c r="AT557" s="139"/>
      <c r="AU557" s="139"/>
    </row>
    <row r="558" spans="1:48" ht="12.95" customHeight="1" x14ac:dyDescent="0.2">
      <c r="AA558" s="139"/>
      <c r="AB558" s="139"/>
      <c r="AC558" s="139"/>
      <c r="AD558" s="139"/>
      <c r="AE558" s="139"/>
      <c r="AG558" s="165"/>
      <c r="AN558" s="139"/>
      <c r="AO558" s="139"/>
      <c r="AP558" s="139"/>
      <c r="AQ558" s="139"/>
      <c r="AR558" s="139"/>
      <c r="AS558" s="139"/>
      <c r="AT558" s="139"/>
      <c r="AU558" s="139"/>
    </row>
    <row r="559" spans="1:48" x14ac:dyDescent="0.2">
      <c r="AA559" s="139"/>
      <c r="AB559" s="139"/>
      <c r="AC559" s="139"/>
      <c r="AD559" s="139"/>
      <c r="AE559" s="139"/>
      <c r="AG559" s="165"/>
      <c r="AN559" s="139"/>
      <c r="AO559" s="139"/>
      <c r="AP559" s="139"/>
      <c r="AQ559" s="139"/>
      <c r="AR559" s="139"/>
      <c r="AS559" s="139"/>
      <c r="AT559" s="139"/>
      <c r="AU559" s="139"/>
      <c r="AV559" s="139"/>
    </row>
    <row r="560" spans="1:48" x14ac:dyDescent="0.2">
      <c r="AA560" s="139"/>
      <c r="AB560" s="139"/>
      <c r="AC560" s="139"/>
      <c r="AD560" s="139"/>
      <c r="AE560" s="139"/>
      <c r="AG560" s="165"/>
      <c r="AN560" s="139"/>
      <c r="AO560" s="139"/>
      <c r="AP560" s="139"/>
      <c r="AQ560" s="139"/>
      <c r="AR560" s="139"/>
      <c r="AS560" s="139"/>
      <c r="AT560" s="139"/>
      <c r="AU560" s="139"/>
    </row>
    <row r="561" spans="27:47" x14ac:dyDescent="0.2">
      <c r="AA561" s="139"/>
      <c r="AB561" s="139"/>
      <c r="AC561" s="139"/>
      <c r="AD561" s="139"/>
      <c r="AE561" s="139"/>
      <c r="AG561" s="165"/>
      <c r="AN561" s="139"/>
      <c r="AO561" s="139"/>
      <c r="AP561" s="139"/>
      <c r="AQ561" s="139"/>
      <c r="AR561" s="139"/>
      <c r="AS561" s="139"/>
      <c r="AT561" s="139"/>
      <c r="AU561" s="139"/>
    </row>
    <row r="562" spans="27:47" x14ac:dyDescent="0.2">
      <c r="AA562" s="139"/>
      <c r="AB562" s="139"/>
      <c r="AC562" s="139"/>
      <c r="AD562" s="139"/>
      <c r="AE562" s="139"/>
      <c r="AG562" s="165"/>
      <c r="AN562" s="139"/>
      <c r="AO562" s="139"/>
      <c r="AP562" s="139"/>
      <c r="AQ562" s="139"/>
      <c r="AR562" s="139"/>
      <c r="AS562" s="139"/>
      <c r="AT562" s="139"/>
      <c r="AU562" s="139"/>
    </row>
    <row r="563" spans="27:47" x14ac:dyDescent="0.2">
      <c r="AA563" s="139"/>
      <c r="AB563" s="139"/>
      <c r="AC563" s="139"/>
      <c r="AD563" s="139"/>
      <c r="AE563" s="139"/>
      <c r="AG563" s="165"/>
      <c r="AN563" s="139"/>
      <c r="AO563" s="139"/>
      <c r="AP563" s="139"/>
      <c r="AQ563" s="139"/>
      <c r="AR563" s="139"/>
      <c r="AS563" s="139"/>
      <c r="AT563" s="139"/>
      <c r="AU563" s="139"/>
    </row>
    <row r="564" spans="27:47" x14ac:dyDescent="0.2">
      <c r="AA564" s="139"/>
      <c r="AB564" s="139"/>
      <c r="AC564" s="139"/>
      <c r="AD564" s="139"/>
      <c r="AE564" s="139"/>
      <c r="AG564" s="165"/>
      <c r="AN564" s="139"/>
      <c r="AO564" s="139"/>
      <c r="AP564" s="139"/>
      <c r="AQ564" s="139"/>
      <c r="AR564" s="139"/>
      <c r="AS564" s="139"/>
      <c r="AT564" s="139"/>
      <c r="AU564" s="139"/>
    </row>
    <row r="565" spans="27:47" x14ac:dyDescent="0.2">
      <c r="AA565" s="139"/>
      <c r="AB565" s="139"/>
      <c r="AC565" s="139"/>
      <c r="AD565" s="139"/>
      <c r="AE565" s="139"/>
      <c r="AG565" s="165"/>
      <c r="AN565" s="139"/>
      <c r="AO565" s="139"/>
      <c r="AP565" s="139"/>
      <c r="AQ565" s="139"/>
      <c r="AR565" s="139"/>
      <c r="AS565" s="139"/>
      <c r="AT565" s="139"/>
      <c r="AU565" s="139"/>
    </row>
    <row r="566" spans="27:47" x14ac:dyDescent="0.2">
      <c r="AA566" s="139"/>
      <c r="AB566" s="139"/>
      <c r="AC566" s="139"/>
      <c r="AD566" s="139"/>
      <c r="AE566" s="139"/>
      <c r="AG566" s="165"/>
      <c r="AN566" s="139"/>
      <c r="AO566" s="139"/>
      <c r="AP566" s="139"/>
      <c r="AQ566" s="139"/>
      <c r="AR566" s="139"/>
      <c r="AS566" s="139"/>
      <c r="AT566" s="139"/>
      <c r="AU566" s="139"/>
    </row>
    <row r="567" spans="27:47" x14ac:dyDescent="0.2">
      <c r="AA567" s="139"/>
      <c r="AB567" s="139"/>
      <c r="AC567" s="139"/>
      <c r="AD567" s="139"/>
      <c r="AE567" s="139"/>
      <c r="AG567" s="165"/>
      <c r="AN567" s="139"/>
      <c r="AO567" s="139"/>
      <c r="AP567" s="139"/>
      <c r="AQ567" s="139"/>
      <c r="AR567" s="139"/>
      <c r="AS567" s="139"/>
      <c r="AT567" s="139"/>
      <c r="AU567" s="139"/>
    </row>
    <row r="568" spans="27:47" x14ac:dyDescent="0.2">
      <c r="AA568" s="139"/>
      <c r="AB568" s="139"/>
      <c r="AC568" s="139"/>
      <c r="AD568" s="139"/>
      <c r="AE568" s="139"/>
      <c r="AG568" s="165"/>
      <c r="AN568" s="139"/>
      <c r="AO568" s="139"/>
      <c r="AP568" s="139"/>
      <c r="AQ568" s="139"/>
      <c r="AR568" s="139"/>
      <c r="AS568" s="139"/>
      <c r="AT568" s="139"/>
      <c r="AU568" s="139"/>
    </row>
    <row r="569" spans="27:47" x14ac:dyDescent="0.2">
      <c r="AA569" s="139"/>
      <c r="AB569" s="139"/>
      <c r="AC569" s="139"/>
      <c r="AD569" s="139"/>
      <c r="AE569" s="139"/>
      <c r="AG569" s="165"/>
      <c r="AN569" s="139"/>
      <c r="AO569" s="139"/>
      <c r="AP569" s="139"/>
      <c r="AQ569" s="139"/>
      <c r="AR569" s="139"/>
      <c r="AS569" s="139"/>
      <c r="AT569" s="139"/>
      <c r="AU569" s="139"/>
    </row>
    <row r="570" spans="27:47" x14ac:dyDescent="0.2">
      <c r="AA570" s="139"/>
      <c r="AB570" s="139"/>
      <c r="AC570" s="139"/>
      <c r="AD570" s="139"/>
      <c r="AE570" s="139"/>
      <c r="AG570" s="165"/>
      <c r="AN570" s="139"/>
      <c r="AO570" s="139"/>
      <c r="AP570" s="139"/>
      <c r="AQ570" s="139"/>
      <c r="AR570" s="139"/>
      <c r="AS570" s="139"/>
      <c r="AT570" s="139"/>
      <c r="AU570" s="139"/>
    </row>
    <row r="571" spans="27:47" x14ac:dyDescent="0.2">
      <c r="AA571" s="139"/>
      <c r="AB571" s="139"/>
      <c r="AC571" s="139"/>
      <c r="AD571" s="139"/>
      <c r="AE571" s="139"/>
      <c r="AG571" s="165"/>
      <c r="AN571" s="139"/>
      <c r="AO571" s="139"/>
      <c r="AP571" s="139"/>
      <c r="AQ571" s="139"/>
      <c r="AR571" s="139"/>
      <c r="AS571" s="139"/>
      <c r="AT571" s="139"/>
      <c r="AU571" s="139"/>
    </row>
    <row r="572" spans="27:47" x14ac:dyDescent="0.2">
      <c r="AA572" s="139"/>
      <c r="AB572" s="139"/>
      <c r="AC572" s="139"/>
      <c r="AD572" s="139"/>
      <c r="AE572" s="139"/>
      <c r="AG572" s="165"/>
      <c r="AN572" s="139"/>
      <c r="AO572" s="139"/>
      <c r="AP572" s="139"/>
      <c r="AQ572" s="139"/>
      <c r="AR572" s="139"/>
      <c r="AS572" s="139"/>
      <c r="AT572" s="139"/>
      <c r="AU572" s="139"/>
    </row>
    <row r="573" spans="27:47" x14ac:dyDescent="0.2">
      <c r="AA573" s="139"/>
      <c r="AB573" s="139"/>
      <c r="AC573" s="139"/>
      <c r="AD573" s="139"/>
      <c r="AE573" s="139"/>
      <c r="AG573" s="165"/>
      <c r="AN573" s="139"/>
      <c r="AO573" s="139"/>
      <c r="AP573" s="139"/>
      <c r="AQ573" s="139"/>
      <c r="AR573" s="139"/>
      <c r="AS573" s="139"/>
      <c r="AT573" s="139"/>
      <c r="AU573" s="139"/>
    </row>
    <row r="574" spans="27:47" x14ac:dyDescent="0.2">
      <c r="AA574" s="139"/>
      <c r="AB574" s="139"/>
      <c r="AC574" s="139"/>
      <c r="AD574" s="139"/>
      <c r="AE574" s="139"/>
      <c r="AG574" s="165"/>
      <c r="AN574" s="139"/>
      <c r="AO574" s="139"/>
      <c r="AP574" s="139"/>
      <c r="AQ574" s="139"/>
      <c r="AR574" s="139"/>
      <c r="AS574" s="139"/>
      <c r="AT574" s="139"/>
      <c r="AU574" s="139"/>
    </row>
    <row r="575" spans="27:47" x14ac:dyDescent="0.2">
      <c r="AA575" s="139"/>
      <c r="AB575" s="139"/>
      <c r="AC575" s="139"/>
      <c r="AD575" s="139"/>
      <c r="AE575" s="139"/>
      <c r="AG575" s="165"/>
      <c r="AN575" s="139"/>
      <c r="AO575" s="139"/>
      <c r="AP575" s="139"/>
      <c r="AQ575" s="139"/>
      <c r="AR575" s="139"/>
      <c r="AS575" s="139"/>
      <c r="AT575" s="139"/>
      <c r="AU575" s="139"/>
    </row>
    <row r="576" spans="27:47" x14ac:dyDescent="0.2">
      <c r="AA576" s="139"/>
      <c r="AB576" s="139"/>
      <c r="AC576" s="139"/>
      <c r="AD576" s="139"/>
      <c r="AE576" s="139"/>
      <c r="AG576" s="165"/>
      <c r="AN576" s="139"/>
      <c r="AO576" s="139"/>
      <c r="AP576" s="139"/>
      <c r="AQ576" s="139"/>
      <c r="AR576" s="139"/>
      <c r="AS576" s="139"/>
      <c r="AT576" s="139"/>
      <c r="AU576" s="139"/>
    </row>
    <row r="577" spans="27:48" x14ac:dyDescent="0.2">
      <c r="AA577" s="139"/>
      <c r="AB577" s="139"/>
      <c r="AC577" s="139"/>
      <c r="AD577" s="139"/>
      <c r="AE577" s="139"/>
      <c r="AG577" s="165"/>
      <c r="AN577" s="139"/>
      <c r="AO577" s="139"/>
      <c r="AP577" s="139"/>
      <c r="AQ577" s="139"/>
      <c r="AR577" s="139"/>
      <c r="AS577" s="139"/>
      <c r="AT577" s="139"/>
      <c r="AU577" s="139"/>
    </row>
    <row r="578" spans="27:48" x14ac:dyDescent="0.2">
      <c r="AA578" s="139"/>
      <c r="AB578" s="139"/>
      <c r="AC578" s="139"/>
      <c r="AD578" s="139"/>
      <c r="AE578" s="139"/>
      <c r="AG578" s="165"/>
      <c r="AN578" s="139"/>
      <c r="AO578" s="139"/>
      <c r="AP578" s="139"/>
      <c r="AQ578" s="139"/>
      <c r="AR578" s="139"/>
      <c r="AS578" s="139"/>
      <c r="AT578" s="139"/>
      <c r="AU578" s="139"/>
    </row>
    <row r="579" spans="27:48" x14ac:dyDescent="0.2">
      <c r="AA579" s="139"/>
      <c r="AB579" s="139"/>
      <c r="AC579" s="139"/>
      <c r="AD579" s="139"/>
      <c r="AE579" s="139"/>
      <c r="AG579" s="165"/>
      <c r="AN579" s="139"/>
      <c r="AO579" s="139"/>
      <c r="AP579" s="139"/>
      <c r="AQ579" s="139"/>
      <c r="AR579" s="139"/>
      <c r="AS579" s="139"/>
      <c r="AT579" s="139"/>
      <c r="AU579" s="139"/>
      <c r="AV579" s="139"/>
    </row>
    <row r="580" spans="27:48" x14ac:dyDescent="0.2">
      <c r="AA580" s="139"/>
      <c r="AB580" s="139"/>
      <c r="AC580" s="139"/>
      <c r="AD580" s="139"/>
      <c r="AE580" s="139"/>
      <c r="AG580" s="165"/>
      <c r="AN580" s="139"/>
      <c r="AO580" s="139"/>
      <c r="AP580" s="139"/>
      <c r="AQ580" s="139"/>
      <c r="AR580" s="139"/>
      <c r="AS580" s="139"/>
      <c r="AT580" s="139"/>
      <c r="AU580" s="139"/>
    </row>
    <row r="581" spans="27:48" x14ac:dyDescent="0.2">
      <c r="AA581" s="139"/>
      <c r="AB581" s="139"/>
      <c r="AC581" s="139"/>
      <c r="AD581" s="139"/>
      <c r="AE581" s="139"/>
      <c r="AG581" s="165"/>
      <c r="AN581" s="139"/>
      <c r="AO581" s="139"/>
      <c r="AP581" s="139"/>
      <c r="AQ581" s="139"/>
      <c r="AR581" s="139"/>
      <c r="AS581" s="139"/>
      <c r="AT581" s="139"/>
      <c r="AU581" s="139"/>
    </row>
    <row r="582" spans="27:48" x14ac:dyDescent="0.2">
      <c r="AA582" s="139"/>
      <c r="AB582" s="139"/>
      <c r="AC582" s="139"/>
      <c r="AD582" s="139"/>
      <c r="AE582" s="139"/>
      <c r="AG582" s="165"/>
      <c r="AN582" s="139"/>
      <c r="AO582" s="139"/>
      <c r="AP582" s="139"/>
      <c r="AQ582" s="139"/>
      <c r="AR582" s="139"/>
      <c r="AS582" s="139"/>
      <c r="AT582" s="139"/>
      <c r="AU582" s="139"/>
    </row>
    <row r="583" spans="27:48" x14ac:dyDescent="0.2">
      <c r="AA583" s="139"/>
      <c r="AB583" s="139"/>
      <c r="AC583" s="139"/>
      <c r="AD583" s="139"/>
      <c r="AE583" s="139"/>
      <c r="AG583" s="165"/>
      <c r="AN583" s="139"/>
      <c r="AO583" s="139"/>
      <c r="AP583" s="139"/>
      <c r="AQ583" s="139"/>
      <c r="AR583" s="139"/>
      <c r="AS583" s="139"/>
      <c r="AT583" s="139"/>
      <c r="AU583" s="139"/>
    </row>
    <row r="584" spans="27:48" x14ac:dyDescent="0.2">
      <c r="AA584" s="139"/>
      <c r="AB584" s="139"/>
      <c r="AC584" s="139"/>
      <c r="AD584" s="139"/>
      <c r="AE584" s="139"/>
      <c r="AG584" s="165"/>
      <c r="AN584" s="139"/>
      <c r="AO584" s="139"/>
      <c r="AP584" s="139"/>
      <c r="AQ584" s="139"/>
      <c r="AR584" s="139"/>
      <c r="AS584" s="139"/>
      <c r="AT584" s="139"/>
      <c r="AU584" s="139"/>
    </row>
    <row r="585" spans="27:48" x14ac:dyDescent="0.2">
      <c r="AA585" s="139"/>
      <c r="AB585" s="139"/>
      <c r="AC585" s="139"/>
      <c r="AD585" s="139"/>
      <c r="AE585" s="139"/>
      <c r="AG585" s="165"/>
      <c r="AN585" s="139"/>
      <c r="AO585" s="139"/>
      <c r="AP585" s="139"/>
      <c r="AQ585" s="139"/>
      <c r="AR585" s="139"/>
      <c r="AS585" s="139"/>
      <c r="AT585" s="139"/>
      <c r="AU585" s="139"/>
    </row>
    <row r="586" spans="27:48" x14ac:dyDescent="0.2">
      <c r="AA586" s="139"/>
      <c r="AB586" s="139"/>
      <c r="AC586" s="139"/>
      <c r="AD586" s="139"/>
      <c r="AE586" s="139"/>
      <c r="AG586" s="165"/>
      <c r="AN586" s="139"/>
      <c r="AO586" s="139"/>
      <c r="AP586" s="139"/>
      <c r="AQ586" s="139"/>
      <c r="AR586" s="139"/>
      <c r="AS586" s="139"/>
      <c r="AT586" s="139"/>
      <c r="AU586" s="139"/>
    </row>
    <row r="587" spans="27:48" x14ac:dyDescent="0.2">
      <c r="AA587" s="139"/>
      <c r="AB587" s="139"/>
      <c r="AC587" s="139"/>
      <c r="AD587" s="139"/>
      <c r="AE587" s="139"/>
      <c r="AG587" s="165"/>
      <c r="AN587" s="139"/>
      <c r="AO587" s="139"/>
      <c r="AP587" s="139"/>
      <c r="AQ587" s="139"/>
      <c r="AR587" s="139"/>
      <c r="AS587" s="139"/>
      <c r="AT587" s="139"/>
      <c r="AU587" s="139"/>
    </row>
    <row r="588" spans="27:48" x14ac:dyDescent="0.2">
      <c r="AA588" s="139"/>
      <c r="AB588" s="139"/>
      <c r="AC588" s="139"/>
      <c r="AD588" s="139"/>
      <c r="AE588" s="139"/>
      <c r="AG588" s="165"/>
      <c r="AN588" s="139"/>
      <c r="AO588" s="139"/>
      <c r="AP588" s="139"/>
      <c r="AQ588" s="139"/>
      <c r="AR588" s="139"/>
      <c r="AS588" s="139"/>
      <c r="AT588" s="139"/>
      <c r="AU588" s="139"/>
    </row>
    <row r="589" spans="27:48" x14ac:dyDescent="0.2">
      <c r="AA589" s="139"/>
      <c r="AB589" s="139"/>
      <c r="AC589" s="139"/>
      <c r="AD589" s="139"/>
      <c r="AE589" s="139"/>
      <c r="AG589" s="165"/>
      <c r="AN589" s="139"/>
      <c r="AO589" s="139"/>
      <c r="AP589" s="139"/>
      <c r="AQ589" s="139"/>
      <c r="AR589" s="139"/>
      <c r="AS589" s="139"/>
      <c r="AT589" s="139"/>
      <c r="AU589" s="139"/>
    </row>
    <row r="590" spans="27:48" x14ac:dyDescent="0.2">
      <c r="AA590" s="139"/>
      <c r="AB590" s="139"/>
      <c r="AC590" s="139"/>
      <c r="AD590" s="139"/>
      <c r="AE590" s="139"/>
      <c r="AG590" s="165"/>
      <c r="AN590" s="139"/>
      <c r="AO590" s="139"/>
      <c r="AP590" s="139"/>
      <c r="AQ590" s="139"/>
      <c r="AR590" s="139"/>
      <c r="AS590" s="139"/>
      <c r="AT590" s="139"/>
      <c r="AU590" s="139"/>
    </row>
    <row r="591" spans="27:48" x14ac:dyDescent="0.2">
      <c r="AA591" s="139"/>
      <c r="AB591" s="139"/>
      <c r="AC591" s="139"/>
      <c r="AD591" s="139"/>
      <c r="AE591" s="139"/>
      <c r="AG591" s="165"/>
      <c r="AN591" s="139"/>
      <c r="AO591" s="139"/>
      <c r="AP591" s="139"/>
      <c r="AQ591" s="139"/>
      <c r="AR591" s="139"/>
      <c r="AS591" s="139"/>
      <c r="AT591" s="139"/>
      <c r="AU591" s="139"/>
      <c r="AV591" s="139"/>
    </row>
    <row r="592" spans="27:48" x14ac:dyDescent="0.2">
      <c r="AA592" s="139"/>
      <c r="AB592" s="139"/>
      <c r="AC592" s="139"/>
      <c r="AD592" s="139"/>
      <c r="AE592" s="139"/>
      <c r="AG592" s="165"/>
      <c r="AN592" s="139"/>
      <c r="AO592" s="139"/>
      <c r="AP592" s="139"/>
      <c r="AQ592" s="139"/>
      <c r="AR592" s="139"/>
      <c r="AS592" s="139"/>
      <c r="AT592" s="139"/>
      <c r="AU592" s="139"/>
      <c r="AV592" s="139"/>
    </row>
    <row r="593" spans="27:64" x14ac:dyDescent="0.2">
      <c r="AA593" s="139"/>
      <c r="AB593" s="139"/>
      <c r="AC593" s="139"/>
      <c r="AD593" s="139"/>
      <c r="AE593" s="139"/>
      <c r="AG593" s="165"/>
      <c r="AN593" s="139"/>
      <c r="AO593" s="139"/>
      <c r="AP593" s="139"/>
      <c r="AQ593" s="139"/>
      <c r="AR593" s="139"/>
      <c r="AS593" s="139"/>
      <c r="AT593" s="139"/>
      <c r="AU593" s="139"/>
      <c r="AV593" s="139"/>
      <c r="AX593" s="139"/>
    </row>
    <row r="594" spans="27:64" x14ac:dyDescent="0.2">
      <c r="AA594" s="139"/>
      <c r="AB594" s="139"/>
      <c r="AC594" s="139"/>
      <c r="AD594" s="139"/>
      <c r="AE594" s="139"/>
      <c r="AG594" s="165"/>
      <c r="AN594" s="139"/>
      <c r="AO594" s="139"/>
      <c r="AP594" s="139"/>
      <c r="AQ594" s="139"/>
      <c r="AR594" s="139"/>
      <c r="AS594" s="139"/>
      <c r="AT594" s="139"/>
      <c r="AU594" s="139"/>
      <c r="AV594" s="139"/>
    </row>
    <row r="595" spans="27:64" x14ac:dyDescent="0.2">
      <c r="AA595" s="139"/>
      <c r="AB595" s="139"/>
      <c r="AC595" s="139"/>
      <c r="AD595" s="139"/>
      <c r="AE595" s="139"/>
      <c r="AG595" s="165"/>
      <c r="AN595" s="139"/>
      <c r="AO595" s="139"/>
      <c r="AP595" s="139"/>
      <c r="AQ595" s="139"/>
      <c r="AR595" s="139"/>
      <c r="AS595" s="139"/>
      <c r="AT595" s="139"/>
      <c r="AU595" s="139"/>
    </row>
    <row r="596" spans="27:64" x14ac:dyDescent="0.2">
      <c r="AA596" s="139"/>
      <c r="AB596" s="139"/>
      <c r="AC596" s="139"/>
      <c r="AD596" s="139"/>
      <c r="AE596" s="139"/>
      <c r="AG596" s="165"/>
      <c r="AN596" s="139"/>
      <c r="AO596" s="139"/>
      <c r="AP596" s="139"/>
      <c r="AQ596" s="139"/>
      <c r="AR596" s="139"/>
      <c r="AS596" s="139"/>
      <c r="AT596" s="139"/>
      <c r="AU596" s="139"/>
    </row>
    <row r="597" spans="27:64" x14ac:dyDescent="0.2">
      <c r="AA597" s="139"/>
      <c r="AB597" s="139"/>
      <c r="AC597" s="139"/>
      <c r="AD597" s="139"/>
      <c r="AE597" s="139"/>
      <c r="AG597" s="165"/>
      <c r="AN597" s="139"/>
      <c r="AO597" s="139"/>
      <c r="AP597" s="139"/>
      <c r="AQ597" s="139"/>
      <c r="AR597" s="139"/>
      <c r="AS597" s="139"/>
      <c r="AT597" s="139"/>
      <c r="AU597" s="139"/>
    </row>
    <row r="598" spans="27:64" x14ac:dyDescent="0.2">
      <c r="AA598" s="139"/>
      <c r="AB598" s="139"/>
      <c r="AC598" s="139"/>
      <c r="AD598" s="139"/>
      <c r="AE598" s="139"/>
      <c r="AG598" s="165"/>
      <c r="AN598" s="139"/>
      <c r="AO598" s="139"/>
      <c r="AP598" s="139"/>
      <c r="AQ598" s="139"/>
      <c r="AR598" s="139"/>
      <c r="AS598" s="139"/>
      <c r="AT598" s="139"/>
      <c r="AU598" s="139"/>
    </row>
    <row r="599" spans="27:64" x14ac:dyDescent="0.2">
      <c r="AA599" s="139"/>
      <c r="AB599" s="139"/>
      <c r="AC599" s="139"/>
      <c r="AD599" s="139"/>
      <c r="AE599" s="139"/>
      <c r="AG599" s="165"/>
      <c r="AN599" s="139"/>
      <c r="AO599" s="139"/>
      <c r="AP599" s="139"/>
      <c r="AQ599" s="139"/>
      <c r="AR599" s="139"/>
      <c r="AS599" s="139"/>
      <c r="AT599" s="139"/>
      <c r="AU599" s="139"/>
    </row>
    <row r="600" spans="27:64" x14ac:dyDescent="0.2">
      <c r="AA600" s="139"/>
      <c r="AB600" s="139"/>
      <c r="AC600" s="139"/>
      <c r="AD600" s="139"/>
      <c r="AE600" s="139"/>
      <c r="AG600" s="165"/>
      <c r="AN600" s="139"/>
      <c r="AO600" s="139"/>
      <c r="AP600" s="139"/>
      <c r="AQ600" s="139"/>
      <c r="AR600" s="139"/>
      <c r="AS600" s="139"/>
      <c r="AT600" s="139"/>
      <c r="AU600" s="139"/>
    </row>
    <row r="601" spans="27:64" x14ac:dyDescent="0.2">
      <c r="AA601" s="139"/>
      <c r="AB601" s="139"/>
      <c r="AC601" s="139"/>
      <c r="AD601" s="139"/>
      <c r="AE601" s="139"/>
      <c r="AG601" s="165"/>
      <c r="AN601" s="139"/>
      <c r="AO601" s="139"/>
      <c r="AP601" s="139"/>
      <c r="AQ601" s="139"/>
      <c r="AR601" s="139"/>
      <c r="AS601" s="139"/>
      <c r="AT601" s="139"/>
      <c r="AU601" s="139"/>
    </row>
    <row r="602" spans="27:64" x14ac:dyDescent="0.2">
      <c r="AA602" s="139"/>
      <c r="AB602" s="139"/>
      <c r="AC602" s="139"/>
      <c r="AD602" s="139"/>
      <c r="AE602" s="139"/>
      <c r="AG602" s="165"/>
      <c r="AN602" s="139"/>
      <c r="AO602" s="139"/>
      <c r="AP602" s="139"/>
      <c r="AQ602" s="139"/>
      <c r="AR602" s="139"/>
      <c r="AS602" s="139"/>
      <c r="AT602" s="139"/>
      <c r="AU602" s="139"/>
    </row>
    <row r="603" spans="27:64" x14ac:dyDescent="0.2">
      <c r="AA603" s="139"/>
      <c r="AB603" s="139"/>
      <c r="AC603" s="139"/>
      <c r="AD603" s="139"/>
      <c r="AE603" s="139"/>
      <c r="AG603" s="165"/>
      <c r="AN603" s="139"/>
      <c r="AO603" s="139"/>
      <c r="AP603" s="139"/>
      <c r="AQ603" s="139"/>
      <c r="AR603" s="139"/>
      <c r="AS603" s="139"/>
      <c r="AT603" s="139"/>
      <c r="AU603" s="139"/>
    </row>
    <row r="604" spans="27:64" x14ac:dyDescent="0.2">
      <c r="AA604" s="139"/>
      <c r="AB604" s="139"/>
      <c r="AC604" s="139"/>
      <c r="AD604" s="139"/>
      <c r="AE604" s="139"/>
      <c r="AG604" s="165"/>
      <c r="AN604" s="139"/>
      <c r="AO604" s="139"/>
      <c r="AP604" s="139"/>
      <c r="AQ604" s="139"/>
      <c r="AR604" s="139"/>
      <c r="AS604" s="139"/>
      <c r="AT604" s="139"/>
      <c r="AU604" s="139"/>
    </row>
    <row r="605" spans="27:64" x14ac:dyDescent="0.2">
      <c r="AA605" s="139"/>
      <c r="AB605" s="139"/>
      <c r="AC605" s="139"/>
      <c r="AD605" s="139"/>
      <c r="AE605" s="139"/>
      <c r="AG605" s="165"/>
      <c r="AN605" s="139"/>
      <c r="AO605" s="139"/>
      <c r="AP605" s="139"/>
      <c r="AQ605" s="139"/>
      <c r="AR605" s="139"/>
      <c r="AS605" s="139"/>
      <c r="AT605" s="139"/>
      <c r="AU605" s="139"/>
      <c r="AV605" s="139"/>
      <c r="AW605" s="139"/>
      <c r="AX605" s="139"/>
      <c r="AY605" s="139"/>
      <c r="AZ605" s="139"/>
      <c r="BA605" s="139"/>
      <c r="BB605" s="139"/>
      <c r="BC605" s="139"/>
      <c r="BD605" s="139"/>
      <c r="BE605" s="139"/>
      <c r="BF605" s="139"/>
      <c r="BG605" s="139"/>
      <c r="BH605" s="139"/>
      <c r="BI605" s="139"/>
      <c r="BJ605" s="139"/>
      <c r="BK605" s="139"/>
      <c r="BL605" s="139"/>
    </row>
    <row r="606" spans="27:64" x14ac:dyDescent="0.2">
      <c r="AA606" s="139"/>
      <c r="AB606" s="139"/>
      <c r="AC606" s="139"/>
      <c r="AD606" s="139"/>
      <c r="AE606" s="139"/>
      <c r="AG606" s="165"/>
      <c r="AN606" s="139"/>
      <c r="AO606" s="139"/>
      <c r="AP606" s="139"/>
      <c r="AQ606" s="139"/>
      <c r="AR606" s="139"/>
      <c r="AS606" s="139"/>
      <c r="AT606" s="139"/>
      <c r="AU606" s="139"/>
    </row>
    <row r="607" spans="27:64" x14ac:dyDescent="0.2">
      <c r="AA607" s="139"/>
      <c r="AB607" s="139"/>
      <c r="AC607" s="139"/>
      <c r="AD607" s="139"/>
      <c r="AE607" s="139"/>
      <c r="AG607" s="165"/>
      <c r="AN607" s="139"/>
      <c r="AO607" s="139"/>
      <c r="AP607" s="139"/>
      <c r="AQ607" s="139"/>
      <c r="AR607" s="139"/>
      <c r="AS607" s="139"/>
      <c r="AT607" s="139"/>
      <c r="AU607" s="139"/>
    </row>
    <row r="608" spans="27:64" x14ac:dyDescent="0.2">
      <c r="AA608" s="139"/>
      <c r="AB608" s="139"/>
      <c r="AC608" s="139"/>
      <c r="AD608" s="139"/>
      <c r="AE608" s="139"/>
      <c r="AG608" s="165"/>
      <c r="AN608" s="139"/>
      <c r="AO608" s="139"/>
      <c r="AP608" s="139"/>
      <c r="AQ608" s="139"/>
      <c r="AR608" s="139"/>
      <c r="AS608" s="139"/>
      <c r="AT608" s="139"/>
      <c r="AU608" s="139"/>
    </row>
    <row r="609" spans="27:64" x14ac:dyDescent="0.2">
      <c r="AA609" s="139"/>
      <c r="AB609" s="139"/>
      <c r="AC609" s="139"/>
      <c r="AD609" s="139"/>
      <c r="AE609" s="139"/>
      <c r="AG609" s="165"/>
      <c r="AN609" s="139"/>
      <c r="AO609" s="139"/>
      <c r="AP609" s="139"/>
      <c r="AQ609" s="139"/>
      <c r="AR609" s="139"/>
      <c r="AS609" s="139"/>
      <c r="AT609" s="139"/>
      <c r="AU609" s="139"/>
    </row>
    <row r="610" spans="27:64" x14ac:dyDescent="0.2">
      <c r="AA610" s="139"/>
      <c r="AB610" s="139"/>
      <c r="AC610" s="139"/>
      <c r="AD610" s="139"/>
      <c r="AE610" s="139"/>
      <c r="AG610" s="165"/>
      <c r="AN610" s="139"/>
      <c r="AO610" s="139"/>
      <c r="AP610" s="139"/>
      <c r="AQ610" s="139"/>
      <c r="AR610" s="139"/>
      <c r="AS610" s="139"/>
      <c r="AT610" s="139"/>
      <c r="AU610" s="139"/>
    </row>
    <row r="611" spans="27:64" x14ac:dyDescent="0.2">
      <c r="AA611" s="139"/>
      <c r="AB611" s="139"/>
      <c r="AC611" s="139"/>
      <c r="AD611" s="139"/>
      <c r="AE611" s="139"/>
      <c r="AG611" s="165"/>
      <c r="AN611" s="139"/>
      <c r="AO611" s="139"/>
      <c r="AP611" s="139"/>
      <c r="AQ611" s="139"/>
      <c r="AR611" s="139"/>
      <c r="AS611" s="139"/>
      <c r="AT611" s="139"/>
      <c r="AU611" s="139"/>
    </row>
    <row r="612" spans="27:64" x14ac:dyDescent="0.2">
      <c r="AA612" s="139"/>
      <c r="AB612" s="139"/>
      <c r="AC612" s="139"/>
      <c r="AD612" s="139"/>
      <c r="AE612" s="139"/>
      <c r="AG612" s="165"/>
      <c r="AN612" s="139"/>
      <c r="AO612" s="139"/>
      <c r="AP612" s="139"/>
      <c r="AQ612" s="139"/>
      <c r="AR612" s="139"/>
      <c r="AS612" s="139"/>
      <c r="AT612" s="139"/>
      <c r="AU612" s="139"/>
    </row>
    <row r="613" spans="27:64" x14ac:dyDescent="0.2">
      <c r="AA613" s="139"/>
      <c r="AB613" s="139"/>
      <c r="AC613" s="139"/>
      <c r="AD613" s="139"/>
      <c r="AE613" s="139"/>
      <c r="AG613" s="165"/>
      <c r="AN613" s="139"/>
      <c r="AO613" s="139"/>
      <c r="AP613" s="139"/>
      <c r="AQ613" s="139"/>
      <c r="AR613" s="139"/>
      <c r="AS613" s="139"/>
      <c r="AT613" s="139"/>
      <c r="AU613" s="139"/>
    </row>
    <row r="614" spans="27:64" x14ac:dyDescent="0.2">
      <c r="AA614" s="139"/>
      <c r="AB614" s="139"/>
      <c r="AC614" s="139"/>
      <c r="AD614" s="139"/>
      <c r="AE614" s="139"/>
      <c r="AG614" s="165"/>
      <c r="AN614" s="139"/>
      <c r="AO614" s="139"/>
      <c r="AP614" s="139"/>
      <c r="AQ614" s="139"/>
      <c r="AR614" s="139"/>
      <c r="AS614" s="139"/>
      <c r="AT614" s="139"/>
      <c r="AU614" s="139"/>
      <c r="AV614" s="139"/>
    </row>
    <row r="615" spans="27:64" x14ac:dyDescent="0.2">
      <c r="AA615" s="139"/>
      <c r="AB615" s="139"/>
      <c r="AC615" s="139"/>
      <c r="AD615" s="139"/>
      <c r="AE615" s="139"/>
      <c r="AG615" s="165"/>
      <c r="AN615" s="139"/>
      <c r="AO615" s="139"/>
      <c r="AP615" s="139"/>
      <c r="AQ615" s="139"/>
      <c r="AR615" s="139"/>
      <c r="AS615" s="139"/>
      <c r="AT615" s="139"/>
      <c r="AU615" s="139"/>
    </row>
    <row r="616" spans="27:64" x14ac:dyDescent="0.2">
      <c r="AA616" s="139"/>
      <c r="AB616" s="139"/>
      <c r="AC616" s="139"/>
      <c r="AD616" s="139"/>
      <c r="AE616" s="139"/>
      <c r="AG616" s="165"/>
      <c r="AN616" s="139"/>
      <c r="AO616" s="139"/>
      <c r="AP616" s="139"/>
      <c r="AQ616" s="139"/>
      <c r="AR616" s="139"/>
      <c r="AS616" s="139"/>
      <c r="AT616" s="139"/>
      <c r="AU616" s="139"/>
    </row>
    <row r="617" spans="27:64" x14ac:dyDescent="0.2">
      <c r="AA617" s="139"/>
      <c r="AB617" s="139"/>
      <c r="AC617" s="139"/>
      <c r="AD617" s="139"/>
      <c r="AE617" s="139"/>
      <c r="AG617" s="165"/>
      <c r="AN617" s="139"/>
      <c r="AO617" s="139"/>
      <c r="AP617" s="139"/>
      <c r="AQ617" s="139"/>
      <c r="AR617" s="139"/>
      <c r="AS617" s="139"/>
      <c r="AT617" s="139"/>
      <c r="AU617" s="139"/>
    </row>
    <row r="618" spans="27:64" x14ac:dyDescent="0.2">
      <c r="AA618" s="139"/>
      <c r="AB618" s="139"/>
      <c r="AC618" s="139"/>
      <c r="AD618" s="139"/>
      <c r="AE618" s="139"/>
      <c r="AG618" s="165"/>
      <c r="AN618" s="139"/>
      <c r="AO618" s="139"/>
      <c r="AP618" s="139"/>
      <c r="AQ618" s="139"/>
      <c r="AR618" s="139"/>
      <c r="AS618" s="139"/>
      <c r="AT618" s="139"/>
      <c r="AU618" s="139"/>
      <c r="AV618" s="139"/>
      <c r="AW618" s="139"/>
      <c r="AX618" s="139"/>
      <c r="AY618" s="139"/>
      <c r="AZ618" s="139"/>
      <c r="BA618" s="139"/>
      <c r="BB618" s="139"/>
      <c r="BC618" s="139"/>
      <c r="BD618" s="139"/>
      <c r="BE618" s="139"/>
      <c r="BF618" s="139"/>
      <c r="BG618" s="139"/>
      <c r="BH618" s="139"/>
      <c r="BI618" s="139"/>
      <c r="BJ618" s="139"/>
      <c r="BK618" s="139"/>
      <c r="BL618" s="139"/>
    </row>
    <row r="619" spans="27:64" x14ac:dyDescent="0.2">
      <c r="AA619" s="139"/>
      <c r="AB619" s="139"/>
      <c r="AC619" s="139"/>
      <c r="AD619" s="139"/>
      <c r="AE619" s="139"/>
      <c r="AG619" s="165"/>
      <c r="AN619" s="139"/>
      <c r="AO619" s="139"/>
      <c r="AP619" s="139"/>
      <c r="AQ619" s="139"/>
      <c r="AR619" s="139"/>
      <c r="AS619" s="139"/>
      <c r="AT619" s="139"/>
      <c r="AU619" s="139"/>
    </row>
    <row r="620" spans="27:64" x14ac:dyDescent="0.2">
      <c r="AA620" s="139"/>
      <c r="AB620" s="139"/>
      <c r="AC620" s="139"/>
      <c r="AD620" s="139"/>
      <c r="AE620" s="139"/>
      <c r="AG620" s="165"/>
      <c r="AN620" s="139"/>
      <c r="AO620" s="139"/>
      <c r="AP620" s="139"/>
      <c r="AQ620" s="139"/>
      <c r="AR620" s="139"/>
      <c r="AS620" s="139"/>
      <c r="AT620" s="139"/>
      <c r="AU620" s="139"/>
    </row>
    <row r="621" spans="27:64" x14ac:dyDescent="0.2">
      <c r="AA621" s="139"/>
      <c r="AB621" s="139"/>
      <c r="AC621" s="139"/>
      <c r="AD621" s="139"/>
      <c r="AE621" s="139"/>
      <c r="AG621" s="165"/>
      <c r="AN621" s="139"/>
      <c r="AO621" s="139"/>
      <c r="AP621" s="139"/>
      <c r="AQ621" s="139"/>
      <c r="AR621" s="139"/>
      <c r="AS621" s="139"/>
      <c r="AT621" s="139"/>
      <c r="AU621" s="139"/>
    </row>
    <row r="622" spans="27:64" x14ac:dyDescent="0.2">
      <c r="AA622" s="139"/>
      <c r="AB622" s="139"/>
      <c r="AC622" s="139"/>
      <c r="AD622" s="139"/>
      <c r="AE622" s="139"/>
      <c r="AG622" s="165"/>
      <c r="AN622" s="139"/>
      <c r="AO622" s="139"/>
      <c r="AP622" s="139"/>
      <c r="AQ622" s="139"/>
      <c r="AR622" s="139"/>
      <c r="AS622" s="139"/>
      <c r="AT622" s="139"/>
      <c r="AU622" s="139"/>
    </row>
    <row r="623" spans="27:64" x14ac:dyDescent="0.2">
      <c r="AA623" s="139"/>
      <c r="AB623" s="139"/>
      <c r="AC623" s="139"/>
      <c r="AD623" s="139"/>
      <c r="AE623" s="139"/>
      <c r="AG623" s="165"/>
      <c r="AN623" s="139"/>
      <c r="AO623" s="139"/>
      <c r="AP623" s="139"/>
      <c r="AQ623" s="139"/>
      <c r="AR623" s="139"/>
      <c r="AS623" s="139"/>
      <c r="AT623" s="139"/>
      <c r="AU623" s="139"/>
    </row>
    <row r="624" spans="27:64" x14ac:dyDescent="0.2">
      <c r="AA624" s="139"/>
      <c r="AB624" s="139"/>
      <c r="AC624" s="139"/>
      <c r="AD624" s="139"/>
      <c r="AE624" s="139"/>
      <c r="AG624" s="165"/>
      <c r="AN624" s="139"/>
      <c r="AO624" s="139"/>
      <c r="AP624" s="139"/>
      <c r="AQ624" s="139"/>
      <c r="AR624" s="139"/>
      <c r="AS624" s="139"/>
      <c r="AT624" s="139"/>
      <c r="AU624" s="139"/>
    </row>
    <row r="625" spans="27:64" x14ac:dyDescent="0.2">
      <c r="AA625" s="139"/>
      <c r="AB625" s="139"/>
      <c r="AC625" s="139"/>
      <c r="AD625" s="139"/>
      <c r="AE625" s="139"/>
      <c r="AG625" s="165"/>
      <c r="AN625" s="139"/>
      <c r="AO625" s="139"/>
      <c r="AP625" s="139"/>
      <c r="AQ625" s="139"/>
      <c r="AR625" s="139"/>
      <c r="AS625" s="139"/>
      <c r="AT625" s="139"/>
      <c r="AU625" s="139"/>
    </row>
    <row r="626" spans="27:64" x14ac:dyDescent="0.2">
      <c r="AA626" s="139"/>
      <c r="AB626" s="139"/>
      <c r="AC626" s="139"/>
      <c r="AD626" s="139"/>
      <c r="AE626" s="139"/>
      <c r="AG626" s="165"/>
      <c r="AN626" s="139"/>
      <c r="AO626" s="139"/>
      <c r="AP626" s="139"/>
      <c r="AQ626" s="139"/>
      <c r="AR626" s="139"/>
      <c r="AS626" s="139"/>
      <c r="AT626" s="139"/>
      <c r="AU626" s="139"/>
      <c r="AV626" s="139"/>
      <c r="AW626" s="139"/>
      <c r="AX626" s="139"/>
      <c r="AY626" s="139"/>
      <c r="AZ626" s="139"/>
      <c r="BA626" s="139"/>
      <c r="BB626" s="139"/>
      <c r="BC626" s="139"/>
      <c r="BD626" s="139"/>
      <c r="BE626" s="139"/>
      <c r="BF626" s="139"/>
      <c r="BG626" s="139"/>
      <c r="BH626" s="139"/>
      <c r="BI626" s="139"/>
      <c r="BJ626" s="139"/>
      <c r="BK626" s="139"/>
      <c r="BL626" s="139"/>
    </row>
    <row r="627" spans="27:64" x14ac:dyDescent="0.2">
      <c r="AA627" s="139"/>
      <c r="AB627" s="139"/>
      <c r="AC627" s="139"/>
      <c r="AD627" s="139"/>
      <c r="AE627" s="139"/>
      <c r="AG627" s="165"/>
      <c r="AN627" s="139"/>
      <c r="AO627" s="139"/>
      <c r="AP627" s="139"/>
      <c r="AQ627" s="139"/>
      <c r="AR627" s="139"/>
      <c r="AS627" s="139"/>
      <c r="AT627" s="139"/>
      <c r="AU627" s="139"/>
    </row>
    <row r="628" spans="27:64" x14ac:dyDescent="0.2">
      <c r="AA628" s="139"/>
      <c r="AB628" s="139"/>
      <c r="AC628" s="139"/>
      <c r="AD628" s="139"/>
      <c r="AE628" s="139"/>
      <c r="AG628" s="165"/>
      <c r="AN628" s="139"/>
      <c r="AO628" s="139"/>
      <c r="AP628" s="139"/>
      <c r="AQ628" s="139"/>
      <c r="AR628" s="139"/>
      <c r="AS628" s="139"/>
      <c r="AT628" s="139"/>
      <c r="AU628" s="139"/>
    </row>
    <row r="629" spans="27:64" x14ac:dyDescent="0.2">
      <c r="AA629" s="139"/>
      <c r="AB629" s="139"/>
      <c r="AC629" s="139"/>
      <c r="AD629" s="139"/>
      <c r="AE629" s="139"/>
      <c r="AG629" s="165"/>
      <c r="AN629" s="139"/>
      <c r="AO629" s="139"/>
      <c r="AP629" s="139"/>
      <c r="AQ629" s="139"/>
      <c r="AR629" s="139"/>
      <c r="AS629" s="139"/>
      <c r="AT629" s="139"/>
      <c r="AU629" s="139"/>
    </row>
    <row r="630" spans="27:64" x14ac:dyDescent="0.2">
      <c r="AA630" s="139"/>
      <c r="AB630" s="139"/>
      <c r="AC630" s="139"/>
      <c r="AD630" s="139"/>
      <c r="AE630" s="139"/>
      <c r="AG630" s="165"/>
      <c r="AN630" s="139"/>
      <c r="AO630" s="139"/>
      <c r="AP630" s="139"/>
      <c r="AQ630" s="139"/>
      <c r="AR630" s="139"/>
      <c r="AS630" s="139"/>
      <c r="AT630" s="139"/>
      <c r="AU630" s="139"/>
    </row>
    <row r="631" spans="27:64" x14ac:dyDescent="0.2">
      <c r="AA631" s="139"/>
      <c r="AB631" s="139"/>
      <c r="AC631" s="139"/>
      <c r="AD631" s="139"/>
      <c r="AE631" s="139"/>
      <c r="AG631" s="165"/>
      <c r="AN631" s="139"/>
      <c r="AO631" s="139"/>
      <c r="AP631" s="139"/>
      <c r="AQ631" s="139"/>
      <c r="AR631" s="139"/>
      <c r="AS631" s="139"/>
      <c r="AT631" s="139"/>
      <c r="AU631" s="139"/>
    </row>
    <row r="632" spans="27:64" x14ac:dyDescent="0.2">
      <c r="AA632" s="139"/>
      <c r="AB632" s="139"/>
      <c r="AC632" s="139"/>
      <c r="AD632" s="139"/>
      <c r="AE632" s="139"/>
      <c r="AG632" s="165"/>
      <c r="AN632" s="139"/>
      <c r="AO632" s="139"/>
      <c r="AP632" s="139"/>
      <c r="AQ632" s="139"/>
      <c r="AR632" s="139"/>
      <c r="AS632" s="139"/>
      <c r="AT632" s="139"/>
      <c r="AU632" s="139"/>
    </row>
    <row r="633" spans="27:64" x14ac:dyDescent="0.2">
      <c r="AA633" s="139"/>
      <c r="AB633" s="139"/>
      <c r="AC633" s="139"/>
      <c r="AD633" s="139"/>
      <c r="AE633" s="139"/>
      <c r="AG633" s="165"/>
      <c r="AN633" s="139"/>
      <c r="AO633" s="139"/>
      <c r="AP633" s="139"/>
      <c r="AQ633" s="139"/>
      <c r="AR633" s="139"/>
      <c r="AS633" s="139"/>
      <c r="AT633" s="139"/>
      <c r="AU633" s="139"/>
    </row>
    <row r="634" spans="27:64" x14ac:dyDescent="0.2">
      <c r="AA634" s="139"/>
      <c r="AB634" s="139"/>
      <c r="AC634" s="139"/>
      <c r="AD634" s="139"/>
      <c r="AE634" s="139"/>
      <c r="AG634" s="165"/>
      <c r="AN634" s="139"/>
      <c r="AO634" s="139"/>
      <c r="AP634" s="139"/>
      <c r="AQ634" s="139"/>
      <c r="AR634" s="139"/>
      <c r="AS634" s="139"/>
      <c r="AT634" s="139"/>
      <c r="AU634" s="139"/>
    </row>
    <row r="635" spans="27:64" x14ac:dyDescent="0.2">
      <c r="AA635" s="139"/>
      <c r="AB635" s="139"/>
      <c r="AC635" s="139"/>
      <c r="AD635" s="139"/>
      <c r="AE635" s="139"/>
      <c r="AG635" s="165"/>
      <c r="AN635" s="139"/>
      <c r="AO635" s="139"/>
      <c r="AP635" s="139"/>
      <c r="AQ635" s="139"/>
      <c r="AR635" s="139"/>
      <c r="AS635" s="139"/>
      <c r="AT635" s="139"/>
      <c r="AU635" s="139"/>
    </row>
    <row r="636" spans="27:64" x14ac:dyDescent="0.2">
      <c r="AA636" s="139"/>
      <c r="AB636" s="139"/>
      <c r="AC636" s="139"/>
      <c r="AD636" s="139"/>
      <c r="AE636" s="139"/>
      <c r="AG636" s="165"/>
      <c r="AN636" s="139"/>
      <c r="AO636" s="139"/>
      <c r="AP636" s="139"/>
      <c r="AQ636" s="139"/>
      <c r="AR636" s="139"/>
      <c r="AS636" s="139"/>
      <c r="AT636" s="139"/>
      <c r="AU636" s="139"/>
    </row>
    <row r="637" spans="27:64" x14ac:dyDescent="0.2">
      <c r="AA637" s="139"/>
      <c r="AB637" s="139"/>
      <c r="AC637" s="139"/>
      <c r="AD637" s="139"/>
      <c r="AE637" s="139"/>
      <c r="AG637" s="165"/>
      <c r="AN637" s="139"/>
      <c r="AO637" s="139"/>
      <c r="AP637" s="139"/>
      <c r="AQ637" s="139"/>
      <c r="AR637" s="139"/>
      <c r="AS637" s="139"/>
      <c r="AT637" s="139"/>
      <c r="AU637" s="139"/>
    </row>
    <row r="638" spans="27:64" x14ac:dyDescent="0.2">
      <c r="AA638" s="139"/>
      <c r="AB638" s="139"/>
      <c r="AC638" s="139"/>
      <c r="AD638" s="139"/>
      <c r="AE638" s="139"/>
      <c r="AG638" s="165"/>
      <c r="AN638" s="139"/>
      <c r="AO638" s="139"/>
      <c r="AP638" s="139"/>
      <c r="AQ638" s="139"/>
      <c r="AR638" s="139"/>
      <c r="AS638" s="139"/>
      <c r="AT638" s="139"/>
      <c r="AU638" s="139"/>
    </row>
    <row r="639" spans="27:64" x14ac:dyDescent="0.2">
      <c r="AA639" s="139"/>
      <c r="AB639" s="139"/>
      <c r="AC639" s="139"/>
      <c r="AD639" s="139"/>
      <c r="AE639" s="139"/>
      <c r="AG639" s="165"/>
      <c r="AN639" s="139"/>
      <c r="AO639" s="139"/>
      <c r="AP639" s="139"/>
      <c r="AQ639" s="139"/>
      <c r="AR639" s="139"/>
      <c r="AS639" s="139"/>
      <c r="AT639" s="139"/>
      <c r="AU639" s="139"/>
    </row>
    <row r="640" spans="27:64" x14ac:dyDescent="0.2">
      <c r="AA640" s="139"/>
      <c r="AB640" s="139"/>
      <c r="AC640" s="139"/>
      <c r="AD640" s="139"/>
      <c r="AE640" s="139"/>
      <c r="AG640" s="165"/>
      <c r="AN640" s="139"/>
      <c r="AO640" s="139"/>
      <c r="AP640" s="139"/>
      <c r="AQ640" s="139"/>
      <c r="AR640" s="139"/>
      <c r="AS640" s="139"/>
      <c r="AT640" s="139"/>
      <c r="AU640" s="139"/>
      <c r="AV640" s="139"/>
    </row>
    <row r="641" spans="27:47" x14ac:dyDescent="0.2">
      <c r="AA641" s="139"/>
      <c r="AB641" s="139"/>
      <c r="AC641" s="139"/>
      <c r="AD641" s="139"/>
      <c r="AE641" s="139"/>
      <c r="AG641" s="165"/>
      <c r="AN641" s="139"/>
      <c r="AO641" s="139"/>
      <c r="AP641" s="139"/>
      <c r="AQ641" s="139"/>
      <c r="AR641" s="139"/>
      <c r="AS641" s="139"/>
      <c r="AT641" s="139"/>
      <c r="AU641" s="139"/>
    </row>
    <row r="642" spans="27:47" x14ac:dyDescent="0.2">
      <c r="AA642" s="139"/>
      <c r="AB642" s="139"/>
      <c r="AC642" s="139"/>
      <c r="AD642" s="139"/>
      <c r="AE642" s="139"/>
      <c r="AG642" s="165"/>
      <c r="AN642" s="139"/>
      <c r="AO642" s="139"/>
      <c r="AP642" s="139"/>
      <c r="AQ642" s="139"/>
      <c r="AR642" s="139"/>
      <c r="AS642" s="139"/>
      <c r="AT642" s="139"/>
      <c r="AU642" s="139"/>
    </row>
    <row r="643" spans="27:47" x14ac:dyDescent="0.2">
      <c r="AA643" s="139"/>
      <c r="AB643" s="139"/>
      <c r="AC643" s="139"/>
      <c r="AD643" s="139"/>
      <c r="AE643" s="139"/>
      <c r="AG643" s="165"/>
      <c r="AN643" s="139"/>
      <c r="AO643" s="139"/>
      <c r="AP643" s="139"/>
      <c r="AQ643" s="139"/>
      <c r="AR643" s="139"/>
      <c r="AS643" s="139"/>
      <c r="AT643" s="139"/>
      <c r="AU643" s="139"/>
    </row>
    <row r="644" spans="27:47" x14ac:dyDescent="0.2">
      <c r="AA644" s="139"/>
      <c r="AB644" s="139"/>
      <c r="AC644" s="139"/>
      <c r="AD644" s="139"/>
      <c r="AE644" s="139"/>
      <c r="AG644" s="165"/>
      <c r="AN644" s="139"/>
      <c r="AO644" s="139"/>
      <c r="AP644" s="139"/>
      <c r="AQ644" s="139"/>
      <c r="AR644" s="139"/>
      <c r="AS644" s="139"/>
      <c r="AT644" s="139"/>
      <c r="AU644" s="139"/>
    </row>
    <row r="645" spans="27:47" x14ac:dyDescent="0.2">
      <c r="AA645" s="139"/>
      <c r="AB645" s="139"/>
      <c r="AC645" s="139"/>
      <c r="AD645" s="139"/>
      <c r="AE645" s="139"/>
      <c r="AG645" s="165"/>
      <c r="AN645" s="139"/>
      <c r="AO645" s="139"/>
      <c r="AP645" s="139"/>
      <c r="AQ645" s="139"/>
      <c r="AR645" s="139"/>
      <c r="AS645" s="139"/>
      <c r="AT645" s="139"/>
      <c r="AU645" s="139"/>
    </row>
    <row r="646" spans="27:47" x14ac:dyDescent="0.2">
      <c r="AA646" s="139"/>
      <c r="AB646" s="139"/>
      <c r="AC646" s="139"/>
      <c r="AD646" s="139"/>
      <c r="AE646" s="139"/>
      <c r="AG646" s="165"/>
      <c r="AN646" s="139"/>
      <c r="AO646" s="139"/>
      <c r="AP646" s="139"/>
      <c r="AQ646" s="139"/>
      <c r="AR646" s="139"/>
      <c r="AS646" s="139"/>
      <c r="AT646" s="139"/>
      <c r="AU646" s="139"/>
    </row>
    <row r="647" spans="27:47" x14ac:dyDescent="0.2">
      <c r="AA647" s="139"/>
      <c r="AB647" s="139"/>
      <c r="AC647" s="139"/>
      <c r="AD647" s="139"/>
      <c r="AE647" s="139"/>
      <c r="AG647" s="165"/>
      <c r="AN647" s="139"/>
      <c r="AO647" s="139"/>
      <c r="AP647" s="139"/>
      <c r="AQ647" s="139"/>
      <c r="AR647" s="139"/>
      <c r="AS647" s="139"/>
      <c r="AT647" s="139"/>
      <c r="AU647" s="139"/>
    </row>
    <row r="648" spans="27:47" x14ac:dyDescent="0.2">
      <c r="AA648" s="139"/>
      <c r="AB648" s="139"/>
      <c r="AC648" s="139"/>
      <c r="AD648" s="139"/>
      <c r="AE648" s="139"/>
      <c r="AG648" s="165"/>
      <c r="AN648" s="139"/>
      <c r="AO648" s="139"/>
      <c r="AP648" s="139"/>
      <c r="AQ648" s="139"/>
      <c r="AR648" s="139"/>
      <c r="AS648" s="139"/>
      <c r="AT648" s="139"/>
      <c r="AU648" s="139"/>
    </row>
    <row r="649" spans="27:47" x14ac:dyDescent="0.2">
      <c r="AA649" s="139"/>
      <c r="AB649" s="139"/>
      <c r="AC649" s="139"/>
      <c r="AD649" s="139"/>
      <c r="AE649" s="139"/>
      <c r="AG649" s="165"/>
      <c r="AN649" s="139"/>
      <c r="AO649" s="139"/>
      <c r="AP649" s="139"/>
      <c r="AQ649" s="139"/>
      <c r="AR649" s="139"/>
      <c r="AS649" s="139"/>
      <c r="AT649" s="139"/>
      <c r="AU649" s="139"/>
    </row>
    <row r="650" spans="27:47" x14ac:dyDescent="0.2">
      <c r="AA650" s="139"/>
      <c r="AB650" s="139"/>
      <c r="AC650" s="139"/>
      <c r="AD650" s="139"/>
      <c r="AE650" s="139"/>
      <c r="AG650" s="165"/>
      <c r="AN650" s="139"/>
      <c r="AO650" s="139"/>
      <c r="AP650" s="139"/>
      <c r="AQ650" s="139"/>
      <c r="AR650" s="139"/>
      <c r="AS650" s="139"/>
      <c r="AT650" s="139"/>
      <c r="AU650" s="139"/>
    </row>
    <row r="651" spans="27:47" x14ac:dyDescent="0.2">
      <c r="AA651" s="139"/>
      <c r="AB651" s="139"/>
      <c r="AC651" s="139"/>
      <c r="AD651" s="139"/>
      <c r="AE651" s="139"/>
      <c r="AG651" s="165"/>
      <c r="AN651" s="139"/>
      <c r="AO651" s="139"/>
      <c r="AP651" s="139"/>
      <c r="AQ651" s="139"/>
      <c r="AR651" s="139"/>
      <c r="AS651" s="139"/>
      <c r="AT651" s="139"/>
      <c r="AU651" s="139"/>
    </row>
    <row r="652" spans="27:47" x14ac:dyDescent="0.2">
      <c r="AA652" s="139"/>
      <c r="AB652" s="139"/>
      <c r="AC652" s="139"/>
      <c r="AD652" s="139"/>
      <c r="AE652" s="139"/>
      <c r="AG652" s="165"/>
      <c r="AN652" s="139"/>
      <c r="AO652" s="139"/>
      <c r="AP652" s="139"/>
      <c r="AQ652" s="139"/>
      <c r="AR652" s="139"/>
      <c r="AS652" s="139"/>
      <c r="AT652" s="139"/>
      <c r="AU652" s="139"/>
    </row>
    <row r="653" spans="27:47" x14ac:dyDescent="0.2">
      <c r="AA653" s="139"/>
      <c r="AB653" s="139"/>
      <c r="AC653" s="139"/>
      <c r="AD653" s="139"/>
      <c r="AE653" s="139"/>
      <c r="AG653" s="165"/>
      <c r="AN653" s="139"/>
      <c r="AO653" s="139"/>
      <c r="AP653" s="139"/>
      <c r="AQ653" s="139"/>
      <c r="AR653" s="139"/>
      <c r="AS653" s="139"/>
      <c r="AT653" s="139"/>
      <c r="AU653" s="139"/>
    </row>
    <row r="654" spans="27:47" x14ac:dyDescent="0.2">
      <c r="AA654" s="139"/>
      <c r="AB654" s="139"/>
      <c r="AC654" s="139"/>
      <c r="AD654" s="139"/>
      <c r="AE654" s="139"/>
      <c r="AG654" s="165"/>
      <c r="AN654" s="139"/>
      <c r="AO654" s="139"/>
      <c r="AP654" s="139"/>
      <c r="AQ654" s="139"/>
      <c r="AR654" s="139"/>
      <c r="AS654" s="139"/>
      <c r="AT654" s="139"/>
      <c r="AU654" s="139"/>
    </row>
    <row r="655" spans="27:47" x14ac:dyDescent="0.2">
      <c r="AA655" s="139"/>
      <c r="AB655" s="139"/>
      <c r="AC655" s="139"/>
      <c r="AD655" s="139"/>
      <c r="AE655" s="139"/>
      <c r="AG655" s="165"/>
      <c r="AN655" s="139"/>
      <c r="AO655" s="139"/>
      <c r="AP655" s="139"/>
      <c r="AQ655" s="139"/>
      <c r="AR655" s="139"/>
      <c r="AS655" s="139"/>
      <c r="AT655" s="139"/>
      <c r="AU655" s="139"/>
    </row>
    <row r="656" spans="27:47" x14ac:dyDescent="0.2">
      <c r="AA656" s="139"/>
      <c r="AB656" s="139"/>
      <c r="AC656" s="139"/>
      <c r="AD656" s="139"/>
      <c r="AE656" s="139"/>
      <c r="AG656" s="165"/>
      <c r="AN656" s="139"/>
      <c r="AO656" s="139"/>
      <c r="AP656" s="139"/>
      <c r="AQ656" s="139"/>
      <c r="AR656" s="139"/>
      <c r="AS656" s="139"/>
      <c r="AT656" s="139"/>
      <c r="AU656" s="139"/>
    </row>
    <row r="657" spans="27:64" x14ac:dyDescent="0.2">
      <c r="AA657" s="139"/>
      <c r="AB657" s="139"/>
      <c r="AC657" s="139"/>
      <c r="AD657" s="139"/>
      <c r="AE657" s="139"/>
      <c r="AG657" s="165"/>
      <c r="AN657" s="139"/>
      <c r="AO657" s="139"/>
      <c r="AP657" s="139"/>
      <c r="AQ657" s="139"/>
      <c r="AR657" s="139"/>
      <c r="AS657" s="139"/>
      <c r="AT657" s="139"/>
      <c r="AU657" s="139"/>
    </row>
    <row r="658" spans="27:64" x14ac:dyDescent="0.2">
      <c r="AA658" s="139"/>
      <c r="AB658" s="139"/>
      <c r="AC658" s="139"/>
      <c r="AD658" s="139"/>
      <c r="AE658" s="139"/>
      <c r="AG658" s="165"/>
      <c r="AN658" s="139"/>
      <c r="AO658" s="139"/>
      <c r="AP658" s="139"/>
      <c r="AQ658" s="139"/>
      <c r="AR658" s="139"/>
      <c r="AS658" s="139"/>
      <c r="AT658" s="139"/>
      <c r="AU658" s="139"/>
    </row>
    <row r="659" spans="27:64" x14ac:dyDescent="0.2">
      <c r="AA659" s="139"/>
      <c r="AB659" s="139"/>
      <c r="AC659" s="139"/>
      <c r="AD659" s="139"/>
      <c r="AE659" s="139"/>
      <c r="AG659" s="165"/>
      <c r="AN659" s="139"/>
      <c r="AO659" s="139"/>
      <c r="AP659" s="139"/>
      <c r="AQ659" s="139"/>
      <c r="AR659" s="139"/>
      <c r="AS659" s="139"/>
      <c r="AT659" s="139"/>
      <c r="AU659" s="139"/>
      <c r="AV659" s="139"/>
      <c r="AW659" s="139"/>
      <c r="AX659" s="139"/>
      <c r="AY659" s="139"/>
      <c r="AZ659" s="139"/>
      <c r="BA659" s="139"/>
      <c r="BB659" s="139"/>
      <c r="BC659" s="139"/>
      <c r="BD659" s="139"/>
      <c r="BE659" s="139"/>
      <c r="BF659" s="139"/>
      <c r="BG659" s="139"/>
      <c r="BH659" s="139"/>
      <c r="BI659" s="139"/>
      <c r="BJ659" s="139"/>
      <c r="BK659" s="139"/>
      <c r="BL659" s="139"/>
    </row>
    <row r="660" spans="27:64" x14ac:dyDescent="0.2">
      <c r="AA660" s="139"/>
      <c r="AB660" s="139"/>
      <c r="AC660" s="139"/>
      <c r="AD660" s="139"/>
      <c r="AE660" s="139"/>
      <c r="AG660" s="165"/>
      <c r="AN660" s="139"/>
      <c r="AO660" s="139"/>
      <c r="AP660" s="139"/>
      <c r="AQ660" s="139"/>
      <c r="AR660" s="139"/>
      <c r="AS660" s="139"/>
      <c r="AT660" s="139"/>
      <c r="AU660" s="139"/>
    </row>
    <row r="661" spans="27:64" x14ac:dyDescent="0.2">
      <c r="AA661" s="139"/>
      <c r="AB661" s="139"/>
      <c r="AC661" s="139"/>
      <c r="AD661" s="139"/>
      <c r="AE661" s="139"/>
      <c r="AG661" s="165"/>
      <c r="AN661" s="139"/>
      <c r="AO661" s="139"/>
      <c r="AP661" s="139"/>
      <c r="AQ661" s="139"/>
      <c r="AR661" s="139"/>
      <c r="AS661" s="139"/>
      <c r="AT661" s="139"/>
      <c r="AU661" s="139"/>
    </row>
    <row r="662" spans="27:64" x14ac:dyDescent="0.2">
      <c r="AA662" s="139"/>
      <c r="AB662" s="139"/>
      <c r="AC662" s="139"/>
      <c r="AD662" s="139"/>
      <c r="AE662" s="139"/>
      <c r="AG662" s="165"/>
      <c r="AN662" s="139"/>
      <c r="AO662" s="139"/>
      <c r="AP662" s="139"/>
      <c r="AQ662" s="139"/>
      <c r="AR662" s="139"/>
      <c r="AS662" s="139"/>
      <c r="AT662" s="139"/>
      <c r="AU662" s="139"/>
    </row>
    <row r="663" spans="27:64" x14ac:dyDescent="0.2">
      <c r="AA663" s="139"/>
      <c r="AB663" s="139"/>
      <c r="AC663" s="139"/>
      <c r="AD663" s="139"/>
      <c r="AE663" s="139"/>
      <c r="AG663" s="165"/>
      <c r="AN663" s="139"/>
      <c r="AO663" s="139"/>
      <c r="AP663" s="139"/>
      <c r="AQ663" s="139"/>
      <c r="AR663" s="139"/>
      <c r="AS663" s="139"/>
      <c r="AT663" s="139"/>
      <c r="AU663" s="139"/>
    </row>
    <row r="664" spans="27:64" x14ac:dyDescent="0.2">
      <c r="AA664" s="139"/>
      <c r="AB664" s="139"/>
      <c r="AC664" s="139"/>
      <c r="AD664" s="139"/>
      <c r="AE664" s="139"/>
      <c r="AG664" s="165"/>
      <c r="AN664" s="139"/>
      <c r="AO664" s="139"/>
      <c r="AP664" s="139"/>
      <c r="AQ664" s="139"/>
      <c r="AR664" s="139"/>
      <c r="AS664" s="139"/>
      <c r="AT664" s="139"/>
      <c r="AU664" s="139"/>
      <c r="AV664" s="139"/>
      <c r="AW664" s="139"/>
      <c r="AX664" s="139"/>
      <c r="AY664" s="139"/>
      <c r="AZ664" s="139"/>
      <c r="BA664" s="139"/>
      <c r="BB664" s="139"/>
      <c r="BC664" s="139"/>
      <c r="BD664" s="139"/>
      <c r="BE664" s="139"/>
      <c r="BF664" s="139"/>
      <c r="BG664" s="139"/>
      <c r="BH664" s="139"/>
      <c r="BI664" s="139"/>
      <c r="BJ664" s="139"/>
      <c r="BK664" s="139"/>
      <c r="BL664" s="139"/>
    </row>
    <row r="665" spans="27:64" x14ac:dyDescent="0.2">
      <c r="AA665" s="139"/>
      <c r="AB665" s="139"/>
      <c r="AC665" s="139"/>
      <c r="AD665" s="139"/>
      <c r="AE665" s="139"/>
      <c r="AG665" s="165"/>
      <c r="AN665" s="139"/>
      <c r="AO665" s="139"/>
      <c r="AP665" s="139"/>
      <c r="AQ665" s="139"/>
      <c r="AR665" s="139"/>
      <c r="AS665" s="139"/>
      <c r="AT665" s="139"/>
      <c r="AU665" s="139"/>
    </row>
    <row r="666" spans="27:64" x14ac:dyDescent="0.2">
      <c r="AA666" s="139"/>
      <c r="AB666" s="139"/>
      <c r="AC666" s="139"/>
      <c r="AD666" s="139"/>
      <c r="AE666" s="139"/>
      <c r="AG666" s="165"/>
      <c r="AN666" s="139"/>
      <c r="AO666" s="139"/>
      <c r="AP666" s="139"/>
      <c r="AQ666" s="139"/>
      <c r="AR666" s="139"/>
      <c r="AS666" s="139"/>
      <c r="AT666" s="139"/>
      <c r="AU666" s="139"/>
    </row>
    <row r="667" spans="27:64" x14ac:dyDescent="0.2">
      <c r="AA667" s="139"/>
      <c r="AB667" s="139"/>
      <c r="AC667" s="139"/>
      <c r="AD667" s="139"/>
      <c r="AE667" s="139"/>
      <c r="AG667" s="165"/>
      <c r="AN667" s="139"/>
      <c r="AO667" s="139"/>
      <c r="AP667" s="139"/>
      <c r="AQ667" s="139"/>
      <c r="AR667" s="139"/>
      <c r="AS667" s="139"/>
      <c r="AT667" s="139"/>
      <c r="AU667" s="139"/>
    </row>
    <row r="668" spans="27:64" x14ac:dyDescent="0.2">
      <c r="AA668" s="139"/>
      <c r="AB668" s="139"/>
      <c r="AC668" s="139"/>
      <c r="AD668" s="139"/>
      <c r="AE668" s="139"/>
      <c r="AG668" s="165"/>
      <c r="AN668" s="139"/>
      <c r="AO668" s="139"/>
      <c r="AP668" s="139"/>
      <c r="AQ668" s="139"/>
      <c r="AR668" s="139"/>
      <c r="AS668" s="139"/>
      <c r="AT668" s="139"/>
      <c r="AU668" s="139"/>
    </row>
    <row r="669" spans="27:64" x14ac:dyDescent="0.2">
      <c r="AA669" s="139"/>
      <c r="AB669" s="139"/>
      <c r="AC669" s="139"/>
      <c r="AD669" s="139"/>
      <c r="AE669" s="139"/>
      <c r="AG669" s="165"/>
      <c r="AN669" s="139"/>
      <c r="AO669" s="139"/>
      <c r="AP669" s="139"/>
      <c r="AQ669" s="139"/>
      <c r="AR669" s="139"/>
      <c r="AS669" s="139"/>
      <c r="AT669" s="139"/>
      <c r="AU669" s="139"/>
      <c r="AV669" s="139"/>
      <c r="AX669" s="139"/>
    </row>
    <row r="670" spans="27:64" x14ac:dyDescent="0.2">
      <c r="AA670" s="139"/>
      <c r="AB670" s="139"/>
      <c r="AC670" s="139"/>
      <c r="AD670" s="139"/>
      <c r="AE670" s="139"/>
      <c r="AG670" s="165"/>
      <c r="AN670" s="139"/>
      <c r="AO670" s="139"/>
      <c r="AP670" s="139"/>
      <c r="AQ670" s="139"/>
      <c r="AR670" s="139"/>
      <c r="AS670" s="139"/>
      <c r="AT670" s="139"/>
      <c r="AU670" s="139"/>
    </row>
    <row r="671" spans="27:64" x14ac:dyDescent="0.2">
      <c r="AA671" s="139"/>
      <c r="AB671" s="139"/>
      <c r="AC671" s="139"/>
      <c r="AD671" s="139"/>
      <c r="AE671" s="139"/>
      <c r="AG671" s="165"/>
      <c r="AN671" s="139"/>
      <c r="AO671" s="139"/>
      <c r="AP671" s="139"/>
      <c r="AQ671" s="139"/>
      <c r="AR671" s="139"/>
      <c r="AS671" s="139"/>
      <c r="AT671" s="139"/>
      <c r="AU671" s="139"/>
    </row>
    <row r="672" spans="27:64" x14ac:dyDescent="0.2">
      <c r="AA672" s="139"/>
      <c r="AB672" s="139"/>
      <c r="AC672" s="139"/>
      <c r="AD672" s="139"/>
      <c r="AE672" s="139"/>
      <c r="AG672" s="165"/>
      <c r="AN672" s="139"/>
      <c r="AO672" s="139"/>
      <c r="AP672" s="139"/>
      <c r="AQ672" s="139"/>
      <c r="AR672" s="139"/>
      <c r="AS672" s="139"/>
      <c r="AT672" s="139"/>
      <c r="AU672" s="139"/>
    </row>
    <row r="673" spans="27:47" x14ac:dyDescent="0.2">
      <c r="AA673" s="139"/>
      <c r="AB673" s="139"/>
      <c r="AC673" s="139"/>
      <c r="AD673" s="139"/>
      <c r="AE673" s="139"/>
      <c r="AG673" s="165"/>
      <c r="AN673" s="139"/>
      <c r="AO673" s="139"/>
      <c r="AP673" s="139"/>
      <c r="AQ673" s="139"/>
      <c r="AR673" s="139"/>
      <c r="AS673" s="139"/>
      <c r="AT673" s="139"/>
      <c r="AU673" s="139"/>
    </row>
    <row r="674" spans="27:47" x14ac:dyDescent="0.2">
      <c r="AA674" s="139"/>
      <c r="AB674" s="139"/>
      <c r="AC674" s="139"/>
      <c r="AD674" s="139"/>
      <c r="AE674" s="139"/>
      <c r="AG674" s="165"/>
      <c r="AN674" s="139"/>
      <c r="AO674" s="139"/>
      <c r="AP674" s="139"/>
      <c r="AQ674" s="139"/>
      <c r="AR674" s="139"/>
      <c r="AS674" s="139"/>
      <c r="AT674" s="139"/>
      <c r="AU674" s="139"/>
    </row>
    <row r="675" spans="27:47" x14ac:dyDescent="0.2">
      <c r="AA675" s="139"/>
      <c r="AB675" s="139"/>
      <c r="AC675" s="139"/>
      <c r="AD675" s="139"/>
      <c r="AE675" s="139"/>
      <c r="AG675" s="165"/>
      <c r="AN675" s="139"/>
      <c r="AO675" s="139"/>
      <c r="AP675" s="139"/>
      <c r="AQ675" s="139"/>
      <c r="AR675" s="139"/>
      <c r="AS675" s="139"/>
      <c r="AT675" s="139"/>
      <c r="AU675" s="139"/>
    </row>
    <row r="676" spans="27:47" x14ac:dyDescent="0.2">
      <c r="AA676" s="139"/>
      <c r="AB676" s="139"/>
      <c r="AC676" s="139"/>
      <c r="AD676" s="139"/>
      <c r="AE676" s="139"/>
      <c r="AG676" s="165"/>
      <c r="AN676" s="139"/>
      <c r="AO676" s="139"/>
      <c r="AP676" s="139"/>
      <c r="AQ676" s="139"/>
      <c r="AR676" s="139"/>
      <c r="AS676" s="139"/>
      <c r="AT676" s="139"/>
      <c r="AU676" s="139"/>
    </row>
    <row r="677" spans="27:47" x14ac:dyDescent="0.2">
      <c r="AA677" s="139"/>
      <c r="AB677" s="139"/>
      <c r="AC677" s="139"/>
      <c r="AD677" s="139"/>
      <c r="AE677" s="139"/>
      <c r="AG677" s="165"/>
      <c r="AN677" s="139"/>
      <c r="AO677" s="139"/>
      <c r="AP677" s="139"/>
      <c r="AQ677" s="139"/>
      <c r="AR677" s="139"/>
      <c r="AS677" s="139"/>
      <c r="AT677" s="139"/>
      <c r="AU677" s="139"/>
    </row>
    <row r="678" spans="27:47" x14ac:dyDescent="0.2">
      <c r="AA678" s="139"/>
      <c r="AB678" s="139"/>
      <c r="AC678" s="139"/>
      <c r="AD678" s="139"/>
      <c r="AE678" s="139"/>
      <c r="AG678" s="165"/>
      <c r="AN678" s="139"/>
      <c r="AO678" s="139"/>
      <c r="AP678" s="139"/>
      <c r="AQ678" s="139"/>
      <c r="AR678" s="139"/>
      <c r="AS678" s="139"/>
      <c r="AT678" s="139"/>
      <c r="AU678" s="139"/>
    </row>
    <row r="679" spans="27:47" x14ac:dyDescent="0.2">
      <c r="AA679" s="139"/>
      <c r="AB679" s="139"/>
      <c r="AC679" s="139"/>
      <c r="AD679" s="139"/>
      <c r="AE679" s="139"/>
      <c r="AG679" s="165"/>
      <c r="AN679" s="139"/>
      <c r="AO679" s="139"/>
      <c r="AP679" s="139"/>
      <c r="AQ679" s="139"/>
      <c r="AR679" s="139"/>
      <c r="AS679" s="139"/>
      <c r="AT679" s="139"/>
      <c r="AU679" s="139"/>
    </row>
    <row r="680" spans="27:47" x14ac:dyDescent="0.2">
      <c r="AA680" s="139"/>
      <c r="AB680" s="139"/>
      <c r="AC680" s="139"/>
      <c r="AD680" s="139"/>
      <c r="AE680" s="139"/>
      <c r="AG680" s="165"/>
      <c r="AN680" s="139"/>
      <c r="AO680" s="139"/>
      <c r="AP680" s="139"/>
      <c r="AQ680" s="139"/>
      <c r="AR680" s="139"/>
      <c r="AS680" s="139"/>
      <c r="AT680" s="139"/>
      <c r="AU680" s="139"/>
    </row>
    <row r="681" spans="27:47" x14ac:dyDescent="0.2">
      <c r="AA681" s="139"/>
      <c r="AB681" s="139"/>
      <c r="AC681" s="139"/>
      <c r="AD681" s="139"/>
      <c r="AE681" s="139"/>
      <c r="AG681" s="165"/>
      <c r="AN681" s="139"/>
      <c r="AO681" s="139"/>
      <c r="AP681" s="139"/>
      <c r="AQ681" s="139"/>
      <c r="AR681" s="139"/>
      <c r="AS681" s="139"/>
      <c r="AT681" s="139"/>
      <c r="AU681" s="139"/>
    </row>
    <row r="682" spans="27:47" x14ac:dyDescent="0.2">
      <c r="AA682" s="139"/>
      <c r="AB682" s="139"/>
      <c r="AC682" s="139"/>
      <c r="AD682" s="139"/>
      <c r="AE682" s="139"/>
      <c r="AG682" s="165"/>
      <c r="AN682" s="139"/>
      <c r="AO682" s="139"/>
      <c r="AP682" s="139"/>
      <c r="AQ682" s="139"/>
      <c r="AR682" s="139"/>
      <c r="AS682" s="139"/>
      <c r="AT682" s="139"/>
      <c r="AU682" s="139"/>
    </row>
    <row r="683" spans="27:47" x14ac:dyDescent="0.2">
      <c r="AA683" s="139"/>
      <c r="AB683" s="139"/>
      <c r="AC683" s="139"/>
      <c r="AD683" s="139"/>
      <c r="AE683" s="139"/>
      <c r="AG683" s="165"/>
      <c r="AN683" s="139"/>
      <c r="AO683" s="139"/>
      <c r="AP683" s="139"/>
      <c r="AQ683" s="139"/>
      <c r="AR683" s="139"/>
      <c r="AS683" s="139"/>
      <c r="AT683" s="139"/>
      <c r="AU683" s="139"/>
    </row>
    <row r="684" spans="27:47" x14ac:dyDescent="0.2">
      <c r="AA684" s="139"/>
      <c r="AB684" s="139"/>
      <c r="AC684" s="139"/>
      <c r="AD684" s="139"/>
      <c r="AE684" s="139"/>
      <c r="AG684" s="165"/>
      <c r="AN684" s="139"/>
      <c r="AO684" s="139"/>
      <c r="AP684" s="139"/>
      <c r="AQ684" s="139"/>
      <c r="AR684" s="139"/>
      <c r="AS684" s="139"/>
      <c r="AT684" s="139"/>
      <c r="AU684" s="139"/>
    </row>
    <row r="685" spans="27:47" x14ac:dyDescent="0.2">
      <c r="AA685" s="139"/>
      <c r="AB685" s="139"/>
      <c r="AC685" s="139"/>
      <c r="AD685" s="139"/>
      <c r="AE685" s="139"/>
      <c r="AG685" s="165"/>
      <c r="AN685" s="139"/>
      <c r="AO685" s="139"/>
      <c r="AP685" s="139"/>
      <c r="AQ685" s="139"/>
      <c r="AR685" s="139"/>
      <c r="AS685" s="139"/>
      <c r="AT685" s="139"/>
      <c r="AU685" s="139"/>
    </row>
    <row r="686" spans="27:47" x14ac:dyDescent="0.2">
      <c r="AA686" s="139"/>
      <c r="AB686" s="139"/>
      <c r="AC686" s="139"/>
      <c r="AD686" s="139"/>
      <c r="AE686" s="139"/>
      <c r="AG686" s="165"/>
      <c r="AN686" s="139"/>
      <c r="AO686" s="139"/>
      <c r="AP686" s="139"/>
      <c r="AQ686" s="139"/>
      <c r="AR686" s="139"/>
      <c r="AS686" s="139"/>
      <c r="AT686" s="139"/>
      <c r="AU686" s="139"/>
    </row>
    <row r="687" spans="27:47" x14ac:dyDescent="0.2">
      <c r="AA687" s="139"/>
      <c r="AB687" s="139"/>
      <c r="AC687" s="139"/>
      <c r="AD687" s="139"/>
      <c r="AE687" s="139"/>
      <c r="AG687" s="165"/>
      <c r="AN687" s="139"/>
      <c r="AO687" s="139"/>
      <c r="AP687" s="139"/>
      <c r="AQ687" s="139"/>
      <c r="AR687" s="139"/>
      <c r="AS687" s="139"/>
      <c r="AT687" s="139"/>
      <c r="AU687" s="139"/>
    </row>
    <row r="688" spans="27:47" x14ac:dyDescent="0.2">
      <c r="AA688" s="139"/>
      <c r="AB688" s="139"/>
      <c r="AC688" s="139"/>
      <c r="AD688" s="139"/>
      <c r="AE688" s="139"/>
      <c r="AG688" s="165"/>
      <c r="AN688" s="139"/>
      <c r="AO688" s="139"/>
      <c r="AP688" s="139"/>
      <c r="AQ688" s="139"/>
      <c r="AR688" s="139"/>
      <c r="AS688" s="139"/>
      <c r="AT688" s="139"/>
      <c r="AU688" s="139"/>
    </row>
    <row r="689" spans="27:64" x14ac:dyDescent="0.2">
      <c r="AA689" s="139"/>
      <c r="AB689" s="139"/>
      <c r="AC689" s="139"/>
      <c r="AD689" s="139"/>
      <c r="AE689" s="139"/>
      <c r="AG689" s="165"/>
      <c r="AN689" s="139"/>
      <c r="AO689" s="139"/>
      <c r="AP689" s="139"/>
      <c r="AQ689" s="139"/>
      <c r="AR689" s="139"/>
      <c r="AS689" s="139"/>
      <c r="AT689" s="139"/>
      <c r="AU689" s="139"/>
    </row>
    <row r="690" spans="27:64" x14ac:dyDescent="0.2">
      <c r="AA690" s="139"/>
      <c r="AB690" s="139"/>
      <c r="AC690" s="139"/>
      <c r="AD690" s="139"/>
      <c r="AE690" s="139"/>
      <c r="AG690" s="165"/>
      <c r="AN690" s="139"/>
      <c r="AO690" s="139"/>
      <c r="AP690" s="139"/>
      <c r="AQ690" s="139"/>
      <c r="AR690" s="139"/>
      <c r="AS690" s="139"/>
      <c r="AT690" s="139"/>
      <c r="AU690" s="139"/>
    </row>
    <row r="691" spans="27:64" x14ac:dyDescent="0.2">
      <c r="AA691" s="139"/>
      <c r="AB691" s="139"/>
      <c r="AC691" s="139"/>
      <c r="AD691" s="139"/>
      <c r="AE691" s="139"/>
      <c r="AG691" s="165"/>
      <c r="AN691" s="139"/>
      <c r="AO691" s="139"/>
      <c r="AP691" s="139"/>
      <c r="AQ691" s="139"/>
      <c r="AR691" s="139"/>
      <c r="AS691" s="139"/>
      <c r="AT691" s="139"/>
      <c r="AU691" s="139"/>
      <c r="AV691" s="139"/>
      <c r="AW691" s="139"/>
      <c r="AX691" s="139"/>
      <c r="AY691" s="139"/>
      <c r="AZ691" s="139"/>
      <c r="BA691" s="139"/>
      <c r="BB691" s="139"/>
      <c r="BC691" s="139"/>
      <c r="BD691" s="139"/>
      <c r="BE691" s="139"/>
      <c r="BF691" s="139"/>
      <c r="BG691" s="139"/>
      <c r="BH691" s="139"/>
      <c r="BI691" s="139"/>
      <c r="BJ691" s="139"/>
      <c r="BK691" s="139"/>
      <c r="BL691" s="139"/>
    </row>
    <row r="692" spans="27:64" x14ac:dyDescent="0.2">
      <c r="AA692" s="139"/>
      <c r="AB692" s="139"/>
      <c r="AC692" s="139"/>
      <c r="AD692" s="139"/>
      <c r="AE692" s="139"/>
      <c r="AG692" s="165"/>
      <c r="AN692" s="139"/>
      <c r="AO692" s="139"/>
      <c r="AP692" s="139"/>
      <c r="AQ692" s="139"/>
      <c r="AR692" s="139"/>
      <c r="AS692" s="139"/>
      <c r="AT692" s="139"/>
      <c r="AU692" s="139"/>
    </row>
    <row r="693" spans="27:64" x14ac:dyDescent="0.2">
      <c r="AA693" s="139"/>
      <c r="AB693" s="139"/>
      <c r="AC693" s="139"/>
      <c r="AD693" s="139"/>
      <c r="AE693" s="139"/>
      <c r="AG693" s="165"/>
      <c r="AN693" s="139"/>
      <c r="AO693" s="139"/>
      <c r="AP693" s="139"/>
      <c r="AQ693" s="139"/>
      <c r="AR693" s="139"/>
      <c r="AS693" s="139"/>
      <c r="AT693" s="139"/>
      <c r="AU693" s="139"/>
    </row>
    <row r="694" spans="27:64" x14ac:dyDescent="0.2">
      <c r="AA694" s="139"/>
      <c r="AB694" s="139"/>
      <c r="AC694" s="139"/>
      <c r="AD694" s="139"/>
      <c r="AE694" s="139"/>
      <c r="AG694" s="165"/>
      <c r="AN694" s="139"/>
      <c r="AO694" s="139"/>
      <c r="AP694" s="139"/>
      <c r="AQ694" s="139"/>
      <c r="AR694" s="139"/>
      <c r="AS694" s="139"/>
      <c r="AT694" s="139"/>
      <c r="AU694" s="139"/>
    </row>
    <row r="695" spans="27:64" x14ac:dyDescent="0.2">
      <c r="AA695" s="139"/>
      <c r="AB695" s="139"/>
      <c r="AC695" s="139"/>
      <c r="AD695" s="139"/>
      <c r="AE695" s="139"/>
      <c r="AG695" s="165"/>
      <c r="AN695" s="139"/>
      <c r="AO695" s="139"/>
      <c r="AP695" s="139"/>
      <c r="AQ695" s="139"/>
      <c r="AR695" s="139"/>
      <c r="AS695" s="139"/>
      <c r="AT695" s="139"/>
      <c r="AU695" s="139"/>
    </row>
    <row r="696" spans="27:64" x14ac:dyDescent="0.2">
      <c r="AA696" s="139"/>
      <c r="AB696" s="139"/>
      <c r="AC696" s="139"/>
      <c r="AD696" s="139"/>
      <c r="AE696" s="139"/>
      <c r="AG696" s="165"/>
      <c r="AN696" s="139"/>
      <c r="AO696" s="139"/>
      <c r="AP696" s="139"/>
      <c r="AQ696" s="139"/>
      <c r="AR696" s="139"/>
      <c r="AS696" s="139"/>
      <c r="AT696" s="139"/>
      <c r="AU696" s="139"/>
    </row>
    <row r="697" spans="27:64" x14ac:dyDescent="0.2">
      <c r="AA697" s="139"/>
      <c r="AB697" s="139"/>
      <c r="AC697" s="139"/>
      <c r="AD697" s="139"/>
      <c r="AE697" s="139"/>
      <c r="AG697" s="165"/>
      <c r="AN697" s="139"/>
      <c r="AO697" s="139"/>
      <c r="AP697" s="139"/>
      <c r="AQ697" s="139"/>
      <c r="AR697" s="139"/>
      <c r="AS697" s="139"/>
      <c r="AT697" s="139"/>
      <c r="AU697" s="139"/>
    </row>
    <row r="698" spans="27:64" x14ac:dyDescent="0.2">
      <c r="AA698" s="139"/>
      <c r="AB698" s="139"/>
      <c r="AC698" s="139"/>
      <c r="AD698" s="139"/>
      <c r="AE698" s="139"/>
      <c r="AG698" s="165"/>
      <c r="AN698" s="139"/>
      <c r="AO698" s="139"/>
      <c r="AP698" s="139"/>
      <c r="AQ698" s="139"/>
      <c r="AR698" s="139"/>
      <c r="AS698" s="139"/>
      <c r="AT698" s="139"/>
      <c r="AU698" s="139"/>
    </row>
    <row r="699" spans="27:64" x14ac:dyDescent="0.2">
      <c r="AA699" s="139"/>
      <c r="AB699" s="139"/>
      <c r="AC699" s="139"/>
      <c r="AD699" s="139"/>
      <c r="AE699" s="139"/>
      <c r="AG699" s="165"/>
      <c r="AN699" s="139"/>
      <c r="AO699" s="139"/>
      <c r="AP699" s="139"/>
      <c r="AQ699" s="139"/>
      <c r="AR699" s="139"/>
      <c r="AS699" s="139"/>
      <c r="AT699" s="139"/>
      <c r="AU699" s="139"/>
    </row>
    <row r="700" spans="27:64" x14ac:dyDescent="0.2">
      <c r="AA700" s="139"/>
      <c r="AB700" s="139"/>
      <c r="AC700" s="139"/>
      <c r="AD700" s="139"/>
      <c r="AE700" s="139"/>
      <c r="AG700" s="165"/>
      <c r="AN700" s="139"/>
      <c r="AO700" s="139"/>
      <c r="AP700" s="139"/>
      <c r="AQ700" s="139"/>
      <c r="AR700" s="139"/>
      <c r="AS700" s="139"/>
      <c r="AT700" s="139"/>
      <c r="AU700" s="139"/>
    </row>
    <row r="701" spans="27:64" x14ac:dyDescent="0.2">
      <c r="AA701" s="139"/>
      <c r="AB701" s="139"/>
      <c r="AC701" s="139"/>
      <c r="AD701" s="139"/>
      <c r="AE701" s="139"/>
      <c r="AG701" s="165"/>
      <c r="AN701" s="139"/>
      <c r="AO701" s="139"/>
      <c r="AP701" s="139"/>
      <c r="AQ701" s="139"/>
      <c r="AR701" s="139"/>
      <c r="AS701" s="139"/>
      <c r="AT701" s="139"/>
      <c r="AU701" s="139"/>
    </row>
    <row r="702" spans="27:64" x14ac:dyDescent="0.2">
      <c r="AA702" s="139"/>
      <c r="AB702" s="139"/>
      <c r="AC702" s="139"/>
      <c r="AD702" s="139"/>
      <c r="AE702" s="139"/>
      <c r="AG702" s="165"/>
      <c r="AN702" s="139"/>
      <c r="AO702" s="139"/>
      <c r="AP702" s="139"/>
      <c r="AQ702" s="139"/>
      <c r="AR702" s="139"/>
      <c r="AS702" s="139"/>
      <c r="AT702" s="139"/>
      <c r="AU702" s="139"/>
    </row>
    <row r="703" spans="27:64" x14ac:dyDescent="0.2">
      <c r="AA703" s="139"/>
      <c r="AB703" s="139"/>
      <c r="AC703" s="139"/>
      <c r="AD703" s="139"/>
      <c r="AE703" s="139"/>
      <c r="AG703" s="165"/>
      <c r="AN703" s="139"/>
      <c r="AO703" s="139"/>
      <c r="AP703" s="139"/>
      <c r="AQ703" s="139"/>
      <c r="AR703" s="139"/>
      <c r="AS703" s="139"/>
      <c r="AT703" s="139"/>
      <c r="AU703" s="139"/>
    </row>
    <row r="704" spans="27:64" x14ac:dyDescent="0.2">
      <c r="AA704" s="139"/>
      <c r="AB704" s="139"/>
      <c r="AC704" s="139"/>
      <c r="AD704" s="139"/>
      <c r="AE704" s="139"/>
      <c r="AG704" s="165"/>
      <c r="AN704" s="139"/>
      <c r="AO704" s="139"/>
      <c r="AP704" s="139"/>
      <c r="AQ704" s="139"/>
      <c r="AR704" s="139"/>
      <c r="AS704" s="139"/>
      <c r="AT704" s="139"/>
      <c r="AU704" s="139"/>
    </row>
    <row r="705" spans="27:47" x14ac:dyDescent="0.2">
      <c r="AA705" s="139"/>
      <c r="AB705" s="139"/>
      <c r="AC705" s="139"/>
      <c r="AD705" s="139"/>
      <c r="AE705" s="139"/>
      <c r="AG705" s="165"/>
      <c r="AN705" s="139"/>
      <c r="AO705" s="139"/>
      <c r="AP705" s="139"/>
      <c r="AQ705" s="139"/>
      <c r="AR705" s="139"/>
      <c r="AS705" s="139"/>
      <c r="AT705" s="139"/>
      <c r="AU705" s="139"/>
    </row>
    <row r="706" spans="27:47" x14ac:dyDescent="0.2">
      <c r="AA706" s="139"/>
      <c r="AB706" s="139"/>
      <c r="AC706" s="139"/>
      <c r="AD706" s="139"/>
      <c r="AE706" s="139"/>
      <c r="AG706" s="165"/>
      <c r="AN706" s="139"/>
      <c r="AO706" s="139"/>
      <c r="AP706" s="139"/>
      <c r="AQ706" s="139"/>
      <c r="AR706" s="139"/>
      <c r="AS706" s="139"/>
      <c r="AT706" s="139"/>
      <c r="AU706" s="139"/>
    </row>
    <row r="707" spans="27:47" x14ac:dyDescent="0.2">
      <c r="AA707" s="139"/>
      <c r="AB707" s="139"/>
      <c r="AC707" s="139"/>
      <c r="AD707" s="139"/>
      <c r="AE707" s="139"/>
      <c r="AG707" s="165"/>
      <c r="AN707" s="139"/>
      <c r="AO707" s="139"/>
      <c r="AP707" s="139"/>
      <c r="AQ707" s="139"/>
      <c r="AR707" s="139"/>
      <c r="AS707" s="139"/>
      <c r="AT707" s="139"/>
      <c r="AU707" s="139"/>
    </row>
    <row r="708" spans="27:47" x14ac:dyDescent="0.2">
      <c r="AA708" s="139"/>
      <c r="AB708" s="139"/>
      <c r="AC708" s="139"/>
      <c r="AD708" s="139"/>
      <c r="AE708" s="139"/>
      <c r="AG708" s="165"/>
      <c r="AN708" s="139"/>
      <c r="AO708" s="139"/>
      <c r="AP708" s="139"/>
      <c r="AQ708" s="139"/>
      <c r="AR708" s="139"/>
      <c r="AS708" s="139"/>
      <c r="AT708" s="139"/>
      <c r="AU708" s="139"/>
    </row>
    <row r="709" spans="27:47" x14ac:dyDescent="0.2">
      <c r="AA709" s="139"/>
      <c r="AB709" s="139"/>
      <c r="AC709" s="139"/>
      <c r="AD709" s="139"/>
      <c r="AE709" s="139"/>
      <c r="AG709" s="165"/>
      <c r="AN709" s="139"/>
      <c r="AO709" s="139"/>
      <c r="AP709" s="139"/>
      <c r="AQ709" s="139"/>
      <c r="AR709" s="139"/>
      <c r="AS709" s="139"/>
      <c r="AT709" s="139"/>
      <c r="AU709" s="139"/>
    </row>
    <row r="710" spans="27:47" x14ac:dyDescent="0.2">
      <c r="AA710" s="139"/>
      <c r="AB710" s="139"/>
      <c r="AC710" s="139"/>
      <c r="AD710" s="139"/>
      <c r="AE710" s="139"/>
      <c r="AG710" s="165"/>
      <c r="AN710" s="139"/>
      <c r="AO710" s="139"/>
      <c r="AP710" s="139"/>
      <c r="AQ710" s="139"/>
      <c r="AR710" s="139"/>
      <c r="AS710" s="139"/>
      <c r="AT710" s="139"/>
      <c r="AU710" s="139"/>
    </row>
    <row r="711" spans="27:47" x14ac:dyDescent="0.2">
      <c r="AA711" s="139"/>
      <c r="AB711" s="139"/>
      <c r="AC711" s="139"/>
      <c r="AD711" s="139"/>
      <c r="AE711" s="139"/>
      <c r="AG711" s="165"/>
      <c r="AN711" s="139"/>
      <c r="AO711" s="139"/>
      <c r="AP711" s="139"/>
      <c r="AQ711" s="139"/>
      <c r="AR711" s="139"/>
      <c r="AS711" s="139"/>
      <c r="AT711" s="139"/>
      <c r="AU711" s="139"/>
    </row>
    <row r="712" spans="27:47" x14ac:dyDescent="0.2">
      <c r="AA712" s="139"/>
      <c r="AB712" s="139"/>
      <c r="AC712" s="139"/>
      <c r="AD712" s="139"/>
      <c r="AE712" s="139"/>
      <c r="AG712" s="165"/>
      <c r="AN712" s="139"/>
      <c r="AO712" s="139"/>
      <c r="AP712" s="139"/>
      <c r="AQ712" s="139"/>
      <c r="AR712" s="139"/>
      <c r="AS712" s="139"/>
      <c r="AT712" s="139"/>
      <c r="AU712" s="139"/>
    </row>
    <row r="713" spans="27:47" x14ac:dyDescent="0.2">
      <c r="AA713" s="139"/>
      <c r="AB713" s="139"/>
      <c r="AC713" s="139"/>
      <c r="AD713" s="139"/>
      <c r="AE713" s="139"/>
      <c r="AG713" s="165"/>
      <c r="AN713" s="139"/>
      <c r="AO713" s="139"/>
      <c r="AP713" s="139"/>
      <c r="AQ713" s="139"/>
      <c r="AR713" s="139"/>
      <c r="AS713" s="139"/>
      <c r="AT713" s="139"/>
      <c r="AU713" s="139"/>
    </row>
    <row r="714" spans="27:47" x14ac:dyDescent="0.2">
      <c r="AA714" s="139"/>
      <c r="AB714" s="139"/>
      <c r="AC714" s="139"/>
      <c r="AD714" s="139"/>
      <c r="AE714" s="139"/>
      <c r="AG714" s="165"/>
      <c r="AN714" s="139"/>
      <c r="AO714" s="139"/>
      <c r="AP714" s="139"/>
      <c r="AQ714" s="139"/>
      <c r="AR714" s="139"/>
      <c r="AS714" s="139"/>
      <c r="AT714" s="139"/>
      <c r="AU714" s="139"/>
    </row>
    <row r="715" spans="27:47" x14ac:dyDescent="0.2">
      <c r="AA715" s="139"/>
      <c r="AB715" s="139"/>
      <c r="AC715" s="139"/>
      <c r="AD715" s="139"/>
      <c r="AE715" s="139"/>
      <c r="AG715" s="165"/>
      <c r="AN715" s="139"/>
      <c r="AO715" s="139"/>
      <c r="AP715" s="139"/>
      <c r="AQ715" s="139"/>
      <c r="AR715" s="139"/>
      <c r="AS715" s="139"/>
      <c r="AT715" s="139"/>
      <c r="AU715" s="139"/>
    </row>
    <row r="716" spans="27:47" x14ac:dyDescent="0.2">
      <c r="AA716" s="139"/>
      <c r="AB716" s="139"/>
      <c r="AC716" s="139"/>
      <c r="AD716" s="139"/>
      <c r="AE716" s="139"/>
      <c r="AG716" s="165"/>
      <c r="AN716" s="139"/>
      <c r="AO716" s="139"/>
      <c r="AP716" s="139"/>
      <c r="AQ716" s="139"/>
      <c r="AR716" s="139"/>
      <c r="AS716" s="139"/>
      <c r="AT716" s="139"/>
      <c r="AU716" s="139"/>
    </row>
    <row r="717" spans="27:47" x14ac:dyDescent="0.2">
      <c r="AA717" s="139"/>
      <c r="AB717" s="139"/>
      <c r="AC717" s="139"/>
      <c r="AD717" s="139"/>
      <c r="AE717" s="139"/>
      <c r="AG717" s="165"/>
      <c r="AN717" s="139"/>
      <c r="AO717" s="139"/>
      <c r="AP717" s="139"/>
      <c r="AQ717" s="139"/>
      <c r="AR717" s="139"/>
      <c r="AS717" s="139"/>
      <c r="AT717" s="139"/>
      <c r="AU717" s="139"/>
    </row>
    <row r="718" spans="27:47" x14ac:dyDescent="0.2">
      <c r="AA718" s="139"/>
      <c r="AB718" s="139"/>
      <c r="AC718" s="139"/>
      <c r="AD718" s="139"/>
      <c r="AE718" s="139"/>
      <c r="AG718" s="165"/>
      <c r="AN718" s="139"/>
      <c r="AO718" s="139"/>
      <c r="AP718" s="139"/>
      <c r="AQ718" s="139"/>
      <c r="AR718" s="139"/>
      <c r="AS718" s="139"/>
      <c r="AT718" s="139"/>
      <c r="AU718" s="139"/>
    </row>
    <row r="719" spans="27:47" x14ac:dyDescent="0.2">
      <c r="AA719" s="139"/>
      <c r="AB719" s="139"/>
      <c r="AC719" s="139"/>
      <c r="AD719" s="139"/>
      <c r="AE719" s="139"/>
      <c r="AG719" s="165"/>
      <c r="AN719" s="139"/>
      <c r="AO719" s="139"/>
      <c r="AP719" s="139"/>
      <c r="AQ719" s="139"/>
      <c r="AR719" s="139"/>
      <c r="AS719" s="139"/>
      <c r="AT719" s="139"/>
      <c r="AU719" s="139"/>
    </row>
    <row r="720" spans="27:47" x14ac:dyDescent="0.2">
      <c r="AA720" s="139"/>
      <c r="AB720" s="139"/>
      <c r="AC720" s="139"/>
      <c r="AD720" s="139"/>
      <c r="AE720" s="139"/>
      <c r="AG720" s="165"/>
      <c r="AN720" s="139"/>
      <c r="AO720" s="139"/>
      <c r="AP720" s="139"/>
      <c r="AQ720" s="139"/>
      <c r="AR720" s="139"/>
      <c r="AS720" s="139"/>
      <c r="AT720" s="139"/>
      <c r="AU720" s="139"/>
    </row>
    <row r="721" spans="27:64" x14ac:dyDescent="0.2">
      <c r="AA721" s="139"/>
      <c r="AB721" s="139"/>
      <c r="AC721" s="139"/>
      <c r="AD721" s="139"/>
      <c r="AE721" s="139"/>
      <c r="AG721" s="165"/>
      <c r="AN721" s="139"/>
      <c r="AO721" s="139"/>
      <c r="AP721" s="139"/>
      <c r="AQ721" s="139"/>
      <c r="AR721" s="139"/>
      <c r="AS721" s="139"/>
      <c r="AT721" s="139"/>
      <c r="AU721" s="139"/>
    </row>
    <row r="722" spans="27:64" x14ac:dyDescent="0.2">
      <c r="AA722" s="139"/>
      <c r="AB722" s="139"/>
      <c r="AC722" s="139"/>
      <c r="AD722" s="139"/>
      <c r="AE722" s="139"/>
      <c r="AG722" s="165"/>
      <c r="AN722" s="139"/>
      <c r="AO722" s="139"/>
      <c r="AP722" s="139"/>
      <c r="AQ722" s="139"/>
      <c r="AR722" s="139"/>
      <c r="AS722" s="139"/>
      <c r="AT722" s="139"/>
      <c r="AU722" s="139"/>
    </row>
    <row r="723" spans="27:64" x14ac:dyDescent="0.2">
      <c r="AA723" s="139"/>
      <c r="AB723" s="139"/>
      <c r="AC723" s="139"/>
      <c r="AD723" s="139"/>
      <c r="AE723" s="139"/>
      <c r="AG723" s="165"/>
      <c r="AN723" s="139"/>
      <c r="AO723" s="139"/>
      <c r="AP723" s="139"/>
      <c r="AQ723" s="139"/>
      <c r="AR723" s="139"/>
      <c r="AS723" s="139"/>
      <c r="AT723" s="139"/>
      <c r="AU723" s="139"/>
    </row>
    <row r="724" spans="27:64" x14ac:dyDescent="0.2">
      <c r="AA724" s="139"/>
      <c r="AB724" s="139"/>
      <c r="AC724" s="139"/>
      <c r="AD724" s="139"/>
      <c r="AE724" s="139"/>
      <c r="AG724" s="165"/>
      <c r="AN724" s="139"/>
      <c r="AO724" s="139"/>
      <c r="AP724" s="139"/>
      <c r="AQ724" s="139"/>
      <c r="AR724" s="139"/>
      <c r="AS724" s="139"/>
      <c r="AT724" s="139"/>
      <c r="AU724" s="139"/>
    </row>
    <row r="725" spans="27:64" x14ac:dyDescent="0.2">
      <c r="AA725" s="139"/>
      <c r="AB725" s="139"/>
      <c r="AC725" s="139"/>
      <c r="AD725" s="139"/>
      <c r="AE725" s="139"/>
      <c r="AG725" s="165"/>
      <c r="AN725" s="139"/>
      <c r="AO725" s="139"/>
      <c r="AP725" s="139"/>
      <c r="AQ725" s="139"/>
      <c r="AR725" s="139"/>
      <c r="AS725" s="139"/>
      <c r="AT725" s="139"/>
      <c r="AU725" s="139"/>
    </row>
    <row r="726" spans="27:64" x14ac:dyDescent="0.2">
      <c r="AA726" s="139"/>
      <c r="AB726" s="139"/>
      <c r="AC726" s="139"/>
      <c r="AD726" s="139"/>
      <c r="AE726" s="139"/>
      <c r="AG726" s="165"/>
      <c r="AN726" s="139"/>
      <c r="AO726" s="139"/>
      <c r="AP726" s="139"/>
      <c r="AQ726" s="139"/>
      <c r="AR726" s="139"/>
      <c r="AS726" s="139"/>
      <c r="AT726" s="139"/>
      <c r="AU726" s="139"/>
    </row>
    <row r="727" spans="27:64" x14ac:dyDescent="0.2">
      <c r="AA727" s="139"/>
      <c r="AB727" s="139"/>
      <c r="AC727" s="139"/>
      <c r="AD727" s="139"/>
      <c r="AE727" s="139"/>
      <c r="AG727" s="165"/>
      <c r="AN727" s="139"/>
      <c r="AO727" s="139"/>
      <c r="AP727" s="139"/>
      <c r="AQ727" s="139"/>
      <c r="AR727" s="139"/>
      <c r="AS727" s="139"/>
      <c r="AT727" s="139"/>
      <c r="AU727" s="139"/>
      <c r="AV727" s="139"/>
    </row>
    <row r="728" spans="27:64" x14ac:dyDescent="0.2">
      <c r="AA728" s="139"/>
      <c r="AB728" s="139"/>
      <c r="AC728" s="139"/>
      <c r="AD728" s="139"/>
      <c r="AE728" s="139"/>
      <c r="AG728" s="165"/>
      <c r="AN728" s="139"/>
      <c r="AO728" s="139"/>
      <c r="AP728" s="139"/>
      <c r="AQ728" s="139"/>
      <c r="AR728" s="139"/>
      <c r="AS728" s="139"/>
      <c r="AT728" s="139"/>
      <c r="AU728" s="139"/>
      <c r="AV728" s="139"/>
      <c r="AW728" s="139"/>
      <c r="AX728" s="139"/>
      <c r="AY728" s="139"/>
      <c r="AZ728" s="139"/>
      <c r="BA728" s="139"/>
      <c r="BB728" s="139"/>
      <c r="BC728" s="139"/>
      <c r="BD728" s="139"/>
      <c r="BE728" s="139"/>
      <c r="BF728" s="139"/>
      <c r="BG728" s="139"/>
      <c r="BH728" s="139"/>
      <c r="BI728" s="139"/>
      <c r="BJ728" s="139"/>
      <c r="BK728" s="139"/>
      <c r="BL728" s="139"/>
    </row>
    <row r="729" spans="27:64" x14ac:dyDescent="0.2">
      <c r="AA729" s="139"/>
      <c r="AB729" s="139"/>
      <c r="AC729" s="139"/>
      <c r="AD729" s="139"/>
      <c r="AE729" s="139"/>
      <c r="AG729" s="165"/>
      <c r="AN729" s="139"/>
      <c r="AO729" s="139"/>
      <c r="AP729" s="139"/>
      <c r="AQ729" s="139"/>
      <c r="AR729" s="139"/>
      <c r="AS729" s="139"/>
      <c r="AT729" s="139"/>
      <c r="AU729" s="139"/>
    </row>
    <row r="730" spans="27:64" x14ac:dyDescent="0.2">
      <c r="AA730" s="139"/>
      <c r="AB730" s="139"/>
      <c r="AC730" s="139"/>
      <c r="AD730" s="139"/>
      <c r="AE730" s="139"/>
      <c r="AG730" s="165"/>
      <c r="AN730" s="139"/>
      <c r="AO730" s="139"/>
      <c r="AP730" s="139"/>
      <c r="AQ730" s="139"/>
      <c r="AR730" s="139"/>
      <c r="AS730" s="139"/>
      <c r="AT730" s="139"/>
      <c r="AU730" s="139"/>
    </row>
    <row r="731" spans="27:64" x14ac:dyDescent="0.2">
      <c r="AA731" s="139"/>
      <c r="AB731" s="139"/>
      <c r="AC731" s="139"/>
      <c r="AD731" s="139"/>
      <c r="AE731" s="139"/>
      <c r="AG731" s="165"/>
      <c r="AN731" s="139"/>
      <c r="AO731" s="139"/>
      <c r="AP731" s="139"/>
      <c r="AQ731" s="139"/>
      <c r="AR731" s="139"/>
      <c r="AS731" s="139"/>
      <c r="AT731" s="139"/>
      <c r="AU731" s="139"/>
    </row>
    <row r="732" spans="27:64" x14ac:dyDescent="0.2">
      <c r="AA732" s="139"/>
      <c r="AB732" s="139"/>
      <c r="AC732" s="139"/>
      <c r="AD732" s="139"/>
      <c r="AE732" s="139"/>
      <c r="AG732" s="165"/>
      <c r="AN732" s="139"/>
      <c r="AO732" s="139"/>
      <c r="AP732" s="139"/>
      <c r="AQ732" s="139"/>
      <c r="AR732" s="139"/>
      <c r="AS732" s="139"/>
      <c r="AT732" s="139"/>
      <c r="AU732" s="139"/>
    </row>
    <row r="733" spans="27:64" x14ac:dyDescent="0.2">
      <c r="AA733" s="139"/>
      <c r="AB733" s="139"/>
      <c r="AC733" s="139"/>
      <c r="AD733" s="139"/>
      <c r="AE733" s="139"/>
      <c r="AG733" s="165"/>
      <c r="AN733" s="139"/>
      <c r="AO733" s="139"/>
      <c r="AP733" s="139"/>
      <c r="AQ733" s="139"/>
      <c r="AR733" s="139"/>
      <c r="AS733" s="139"/>
      <c r="AT733" s="139"/>
      <c r="AU733" s="139"/>
    </row>
    <row r="734" spans="27:64" x14ac:dyDescent="0.2">
      <c r="AA734" s="139"/>
      <c r="AB734" s="139"/>
      <c r="AC734" s="139"/>
      <c r="AD734" s="139"/>
      <c r="AE734" s="139"/>
      <c r="AG734" s="165"/>
      <c r="AN734" s="139"/>
      <c r="AO734" s="139"/>
      <c r="AP734" s="139"/>
      <c r="AQ734" s="139"/>
      <c r="AR734" s="139"/>
      <c r="AS734" s="139"/>
      <c r="AT734" s="139"/>
      <c r="AU734" s="139"/>
    </row>
    <row r="735" spans="27:64" x14ac:dyDescent="0.2">
      <c r="AA735" s="139"/>
      <c r="AB735" s="139"/>
      <c r="AC735" s="139"/>
      <c r="AD735" s="139"/>
      <c r="AE735" s="139"/>
      <c r="AG735" s="165"/>
      <c r="AN735" s="139"/>
      <c r="AO735" s="139"/>
      <c r="AP735" s="139"/>
      <c r="AQ735" s="139"/>
      <c r="AR735" s="139"/>
      <c r="AS735" s="139"/>
      <c r="AT735" s="139"/>
      <c r="AU735" s="139"/>
    </row>
    <row r="736" spans="27:64" x14ac:dyDescent="0.2">
      <c r="AA736" s="139"/>
      <c r="AB736" s="139"/>
      <c r="AC736" s="139"/>
      <c r="AD736" s="139"/>
      <c r="AE736" s="139"/>
      <c r="AG736" s="165"/>
      <c r="AN736" s="139"/>
      <c r="AO736" s="139"/>
      <c r="AP736" s="139"/>
      <c r="AQ736" s="139"/>
      <c r="AR736" s="139"/>
      <c r="AS736" s="139"/>
      <c r="AT736" s="139"/>
      <c r="AU736" s="139"/>
    </row>
    <row r="737" spans="27:64" x14ac:dyDescent="0.2">
      <c r="AA737" s="139"/>
      <c r="AB737" s="139"/>
      <c r="AC737" s="139"/>
      <c r="AD737" s="139"/>
      <c r="AE737" s="139"/>
      <c r="AG737" s="165"/>
      <c r="AN737" s="139"/>
      <c r="AO737" s="139"/>
      <c r="AP737" s="139"/>
      <c r="AQ737" s="139"/>
      <c r="AR737" s="139"/>
      <c r="AS737" s="139"/>
      <c r="AT737" s="139"/>
      <c r="AU737" s="139"/>
    </row>
    <row r="738" spans="27:64" x14ac:dyDescent="0.2">
      <c r="AA738" s="139"/>
      <c r="AB738" s="139"/>
      <c r="AC738" s="139"/>
      <c r="AD738" s="139"/>
      <c r="AE738" s="139"/>
      <c r="AG738" s="165"/>
      <c r="AN738" s="139"/>
      <c r="AO738" s="139"/>
      <c r="AP738" s="139"/>
      <c r="AQ738" s="139"/>
      <c r="AR738" s="139"/>
      <c r="AS738" s="139"/>
      <c r="AT738" s="139"/>
      <c r="AU738" s="139"/>
    </row>
    <row r="739" spans="27:64" x14ac:dyDescent="0.2">
      <c r="AA739" s="139"/>
      <c r="AB739" s="139"/>
      <c r="AC739" s="139"/>
      <c r="AD739" s="139"/>
      <c r="AE739" s="139"/>
      <c r="AG739" s="165"/>
      <c r="AN739" s="139"/>
      <c r="AO739" s="139"/>
      <c r="AP739" s="139"/>
      <c r="AQ739" s="139"/>
      <c r="AR739" s="139"/>
      <c r="AS739" s="139"/>
      <c r="AT739" s="139"/>
      <c r="AU739" s="139"/>
    </row>
    <row r="740" spans="27:64" x14ac:dyDescent="0.2">
      <c r="AA740" s="139"/>
      <c r="AB740" s="139"/>
      <c r="AC740" s="139"/>
      <c r="AD740" s="139"/>
      <c r="AE740" s="139"/>
      <c r="AG740" s="165"/>
      <c r="AN740" s="139"/>
      <c r="AO740" s="139"/>
      <c r="AP740" s="139"/>
      <c r="AQ740" s="139"/>
      <c r="AR740" s="139"/>
      <c r="AS740" s="139"/>
      <c r="AT740" s="139"/>
      <c r="AU740" s="139"/>
    </row>
    <row r="741" spans="27:64" x14ac:dyDescent="0.2">
      <c r="AA741" s="139"/>
      <c r="AB741" s="139"/>
      <c r="AC741" s="139"/>
      <c r="AD741" s="139"/>
      <c r="AE741" s="139"/>
      <c r="AG741" s="165"/>
      <c r="AN741" s="139"/>
      <c r="AO741" s="139"/>
      <c r="AP741" s="139"/>
      <c r="AQ741" s="139"/>
      <c r="AR741" s="139"/>
      <c r="AS741" s="139"/>
      <c r="AT741" s="139"/>
      <c r="AU741" s="139"/>
    </row>
    <row r="742" spans="27:64" x14ac:dyDescent="0.2">
      <c r="AA742" s="139"/>
      <c r="AB742" s="139"/>
      <c r="AC742" s="139"/>
      <c r="AD742" s="139"/>
      <c r="AE742" s="139"/>
      <c r="AG742" s="165"/>
      <c r="AN742" s="139"/>
      <c r="AO742" s="139"/>
      <c r="AP742" s="139"/>
      <c r="AQ742" s="139"/>
      <c r="AR742" s="139"/>
      <c r="AS742" s="139"/>
      <c r="AT742" s="139"/>
      <c r="AU742" s="139"/>
    </row>
    <row r="743" spans="27:64" x14ac:dyDescent="0.2">
      <c r="AA743" s="139"/>
      <c r="AB743" s="139"/>
      <c r="AC743" s="139"/>
      <c r="AD743" s="139"/>
      <c r="AE743" s="139"/>
      <c r="AG743" s="165"/>
      <c r="AN743" s="139"/>
      <c r="AO743" s="139"/>
      <c r="AP743" s="139"/>
      <c r="AQ743" s="139"/>
      <c r="AR743" s="139"/>
      <c r="AS743" s="139"/>
      <c r="AT743" s="139"/>
      <c r="AU743" s="139"/>
    </row>
    <row r="744" spans="27:64" x14ac:dyDescent="0.2">
      <c r="AA744" s="139"/>
      <c r="AB744" s="139"/>
      <c r="AC744" s="139"/>
      <c r="AD744" s="139"/>
      <c r="AE744" s="139"/>
      <c r="AG744" s="165"/>
      <c r="AN744" s="139"/>
      <c r="AO744" s="139"/>
      <c r="AP744" s="139"/>
      <c r="AQ744" s="139"/>
      <c r="AR744" s="139"/>
      <c r="AS744" s="139"/>
      <c r="AT744" s="139"/>
      <c r="AU744" s="139"/>
    </row>
    <row r="745" spans="27:64" x14ac:dyDescent="0.2">
      <c r="AA745" s="139"/>
      <c r="AB745" s="139"/>
      <c r="AC745" s="139"/>
      <c r="AD745" s="139"/>
      <c r="AE745" s="139"/>
      <c r="AG745" s="165"/>
      <c r="AN745" s="139"/>
      <c r="AO745" s="139"/>
      <c r="AP745" s="139"/>
      <c r="AQ745" s="139"/>
      <c r="AR745" s="139"/>
      <c r="AS745" s="139"/>
      <c r="AT745" s="139"/>
      <c r="AU745" s="139"/>
    </row>
    <row r="746" spans="27:64" x14ac:dyDescent="0.2">
      <c r="AA746" s="139"/>
      <c r="AB746" s="139"/>
      <c r="AC746" s="139"/>
      <c r="AD746" s="139"/>
      <c r="AE746" s="139"/>
      <c r="AG746" s="165"/>
      <c r="AN746" s="139"/>
      <c r="AO746" s="139"/>
      <c r="AP746" s="139"/>
      <c r="AQ746" s="139"/>
      <c r="AR746" s="139"/>
      <c r="AS746" s="139"/>
      <c r="AT746" s="139"/>
      <c r="AU746" s="139"/>
    </row>
    <row r="747" spans="27:64" x14ac:dyDescent="0.2">
      <c r="AA747" s="139"/>
      <c r="AB747" s="139"/>
      <c r="AC747" s="139"/>
      <c r="AD747" s="139"/>
      <c r="AE747" s="139"/>
      <c r="AG747" s="165"/>
      <c r="AN747" s="139"/>
      <c r="AO747" s="139"/>
      <c r="AP747" s="139"/>
      <c r="AQ747" s="139"/>
      <c r="AR747" s="139"/>
      <c r="AS747" s="139"/>
      <c r="AT747" s="139"/>
      <c r="AU747" s="139"/>
    </row>
    <row r="748" spans="27:64" x14ac:dyDescent="0.2">
      <c r="AA748" s="139"/>
      <c r="AB748" s="139"/>
      <c r="AC748" s="139"/>
      <c r="AD748" s="139"/>
      <c r="AE748" s="139"/>
      <c r="AG748" s="165"/>
      <c r="AN748" s="139"/>
      <c r="AO748" s="139"/>
      <c r="AP748" s="139"/>
      <c r="AQ748" s="139"/>
      <c r="AR748" s="139"/>
      <c r="AS748" s="139"/>
      <c r="AT748" s="139"/>
      <c r="AU748" s="139"/>
      <c r="AV748" s="139"/>
      <c r="AW748" s="139"/>
      <c r="AX748" s="139"/>
      <c r="AY748" s="139"/>
      <c r="AZ748" s="139"/>
      <c r="BA748" s="139"/>
      <c r="BB748" s="139"/>
      <c r="BC748" s="139"/>
      <c r="BD748" s="139"/>
      <c r="BE748" s="139"/>
      <c r="BF748" s="139"/>
      <c r="BG748" s="139"/>
      <c r="BH748" s="139"/>
      <c r="BI748" s="139"/>
      <c r="BJ748" s="139"/>
      <c r="BK748" s="139"/>
      <c r="BL748" s="139"/>
    </row>
    <row r="749" spans="27:64" x14ac:dyDescent="0.2">
      <c r="AA749" s="139"/>
      <c r="AB749" s="139"/>
      <c r="AC749" s="139"/>
      <c r="AD749" s="139"/>
      <c r="AE749" s="139"/>
      <c r="AG749" s="165"/>
      <c r="AN749" s="139"/>
      <c r="AO749" s="139"/>
      <c r="AP749" s="139"/>
      <c r="AQ749" s="139"/>
      <c r="AR749" s="139"/>
      <c r="AS749" s="139"/>
      <c r="AT749" s="139"/>
      <c r="AU749" s="139"/>
    </row>
    <row r="750" spans="27:64" x14ac:dyDescent="0.2">
      <c r="AA750" s="139"/>
      <c r="AB750" s="139"/>
      <c r="AC750" s="139"/>
      <c r="AD750" s="139"/>
      <c r="AE750" s="139"/>
      <c r="AG750" s="165"/>
      <c r="AN750" s="139"/>
      <c r="AO750" s="139"/>
      <c r="AP750" s="139"/>
      <c r="AQ750" s="139"/>
      <c r="AR750" s="139"/>
      <c r="AS750" s="139"/>
      <c r="AT750" s="139"/>
      <c r="AU750" s="139"/>
    </row>
    <row r="751" spans="27:64" x14ac:dyDescent="0.2">
      <c r="AA751" s="139"/>
      <c r="AB751" s="139"/>
      <c r="AC751" s="139"/>
      <c r="AD751" s="139"/>
      <c r="AE751" s="139"/>
      <c r="AG751" s="165"/>
      <c r="AN751" s="139"/>
      <c r="AO751" s="139"/>
      <c r="AP751" s="139"/>
      <c r="AQ751" s="139"/>
      <c r="AR751" s="139"/>
      <c r="AS751" s="139"/>
      <c r="AT751" s="139"/>
      <c r="AU751" s="139"/>
    </row>
    <row r="752" spans="27:64" x14ac:dyDescent="0.2">
      <c r="AA752" s="139"/>
      <c r="AB752" s="139"/>
      <c r="AC752" s="139"/>
      <c r="AD752" s="139"/>
      <c r="AE752" s="139"/>
      <c r="AG752" s="165"/>
      <c r="AN752" s="139"/>
      <c r="AO752" s="139"/>
      <c r="AP752" s="139"/>
      <c r="AQ752" s="139"/>
      <c r="AR752" s="139"/>
      <c r="AS752" s="139"/>
      <c r="AT752" s="139"/>
      <c r="AU752" s="139"/>
    </row>
    <row r="753" spans="27:48" x14ac:dyDescent="0.2">
      <c r="AA753" s="139"/>
      <c r="AB753" s="139"/>
      <c r="AC753" s="139"/>
      <c r="AD753" s="139"/>
      <c r="AE753" s="139"/>
      <c r="AG753" s="165"/>
      <c r="AN753" s="139"/>
      <c r="AO753" s="139"/>
      <c r="AP753" s="139"/>
      <c r="AQ753" s="139"/>
      <c r="AR753" s="139"/>
      <c r="AS753" s="139"/>
      <c r="AT753" s="139"/>
      <c r="AU753" s="139"/>
    </row>
    <row r="754" spans="27:48" x14ac:dyDescent="0.2">
      <c r="AA754" s="139"/>
      <c r="AB754" s="139"/>
      <c r="AC754" s="139"/>
      <c r="AD754" s="139"/>
      <c r="AE754" s="139"/>
      <c r="AG754" s="165"/>
      <c r="AN754" s="139"/>
      <c r="AO754" s="139"/>
      <c r="AP754" s="139"/>
      <c r="AQ754" s="139"/>
      <c r="AR754" s="139"/>
      <c r="AS754" s="139"/>
      <c r="AT754" s="139"/>
      <c r="AU754" s="139"/>
    </row>
    <row r="755" spans="27:48" x14ac:dyDescent="0.2">
      <c r="AA755" s="139"/>
      <c r="AB755" s="139"/>
      <c r="AC755" s="139"/>
      <c r="AD755" s="139"/>
      <c r="AE755" s="139"/>
      <c r="AG755" s="165"/>
      <c r="AN755" s="139"/>
      <c r="AO755" s="139"/>
      <c r="AP755" s="139"/>
      <c r="AQ755" s="139"/>
      <c r="AR755" s="139"/>
      <c r="AS755" s="139"/>
      <c r="AT755" s="139"/>
      <c r="AU755" s="139"/>
    </row>
    <row r="756" spans="27:48" x14ac:dyDescent="0.2">
      <c r="AA756" s="139"/>
      <c r="AB756" s="139"/>
      <c r="AC756" s="139"/>
      <c r="AD756" s="139"/>
      <c r="AE756" s="139"/>
      <c r="AG756" s="165"/>
      <c r="AN756" s="139"/>
      <c r="AO756" s="139"/>
      <c r="AP756" s="139"/>
      <c r="AQ756" s="139"/>
      <c r="AR756" s="139"/>
      <c r="AS756" s="139"/>
      <c r="AT756" s="139"/>
      <c r="AU756" s="139"/>
    </row>
    <row r="757" spans="27:48" x14ac:dyDescent="0.2">
      <c r="AA757" s="139"/>
      <c r="AB757" s="139"/>
      <c r="AC757" s="139"/>
      <c r="AD757" s="139"/>
      <c r="AE757" s="139"/>
      <c r="AG757" s="165"/>
      <c r="AN757" s="139"/>
      <c r="AO757" s="139"/>
      <c r="AP757" s="139"/>
      <c r="AQ757" s="139"/>
      <c r="AR757" s="139"/>
      <c r="AS757" s="139"/>
      <c r="AT757" s="139"/>
      <c r="AU757" s="139"/>
    </row>
    <row r="758" spans="27:48" x14ac:dyDescent="0.2">
      <c r="AA758" s="139"/>
      <c r="AB758" s="139"/>
      <c r="AC758" s="139"/>
      <c r="AD758" s="139"/>
      <c r="AE758" s="139"/>
      <c r="AG758" s="165"/>
      <c r="AN758" s="139"/>
      <c r="AO758" s="139"/>
      <c r="AP758" s="139"/>
      <c r="AQ758" s="139"/>
      <c r="AR758" s="139"/>
      <c r="AS758" s="139"/>
      <c r="AT758" s="139"/>
      <c r="AU758" s="139"/>
    </row>
    <row r="759" spans="27:48" x14ac:dyDescent="0.2">
      <c r="AA759" s="139"/>
      <c r="AB759" s="139"/>
      <c r="AC759" s="139"/>
      <c r="AD759" s="139"/>
      <c r="AE759" s="139"/>
      <c r="AG759" s="165"/>
      <c r="AN759" s="139"/>
      <c r="AO759" s="139"/>
      <c r="AP759" s="139"/>
      <c r="AQ759" s="139"/>
      <c r="AR759" s="139"/>
      <c r="AS759" s="139"/>
      <c r="AT759" s="139"/>
      <c r="AU759" s="139"/>
      <c r="AV759" s="139"/>
    </row>
    <row r="760" spans="27:48" x14ac:dyDescent="0.2">
      <c r="AA760" s="139"/>
      <c r="AB760" s="139"/>
      <c r="AC760" s="139"/>
      <c r="AD760" s="139"/>
      <c r="AE760" s="139"/>
      <c r="AG760" s="165"/>
      <c r="AN760" s="139"/>
      <c r="AO760" s="139"/>
      <c r="AP760" s="139"/>
      <c r="AQ760" s="139"/>
      <c r="AR760" s="139"/>
      <c r="AS760" s="139"/>
      <c r="AT760" s="139"/>
      <c r="AU760" s="139"/>
    </row>
    <row r="761" spans="27:48" x14ac:dyDescent="0.2">
      <c r="AA761" s="139"/>
      <c r="AB761" s="139"/>
      <c r="AC761" s="139"/>
      <c r="AD761" s="139"/>
      <c r="AE761" s="139"/>
      <c r="AG761" s="165"/>
      <c r="AN761" s="139"/>
      <c r="AO761" s="139"/>
      <c r="AP761" s="139"/>
      <c r="AQ761" s="139"/>
      <c r="AR761" s="139"/>
      <c r="AS761" s="139"/>
      <c r="AT761" s="139"/>
      <c r="AU761" s="139"/>
    </row>
    <row r="762" spans="27:48" x14ac:dyDescent="0.2">
      <c r="AA762" s="139"/>
      <c r="AB762" s="139"/>
      <c r="AC762" s="139"/>
      <c r="AD762" s="139"/>
      <c r="AE762" s="139"/>
      <c r="AG762" s="165"/>
      <c r="AN762" s="139"/>
      <c r="AO762" s="139"/>
      <c r="AP762" s="139"/>
      <c r="AQ762" s="139"/>
      <c r="AR762" s="139"/>
      <c r="AS762" s="139"/>
      <c r="AT762" s="139"/>
      <c r="AU762" s="139"/>
    </row>
    <row r="763" spans="27:48" x14ac:dyDescent="0.2">
      <c r="AA763" s="139"/>
      <c r="AB763" s="139"/>
      <c r="AC763" s="139"/>
      <c r="AD763" s="139"/>
      <c r="AE763" s="139"/>
      <c r="AG763" s="165"/>
      <c r="AN763" s="139"/>
      <c r="AO763" s="139"/>
      <c r="AP763" s="139"/>
      <c r="AQ763" s="139"/>
      <c r="AR763" s="139"/>
      <c r="AS763" s="139"/>
      <c r="AT763" s="139"/>
      <c r="AU763" s="139"/>
    </row>
    <row r="764" spans="27:48" x14ac:dyDescent="0.2">
      <c r="AA764" s="139"/>
      <c r="AB764" s="139"/>
      <c r="AC764" s="139"/>
      <c r="AD764" s="139"/>
      <c r="AE764" s="139"/>
      <c r="AG764" s="165"/>
      <c r="AN764" s="139"/>
      <c r="AO764" s="139"/>
      <c r="AP764" s="139"/>
      <c r="AQ764" s="139"/>
      <c r="AR764" s="139"/>
      <c r="AS764" s="139"/>
      <c r="AT764" s="139"/>
      <c r="AU764" s="139"/>
    </row>
    <row r="765" spans="27:48" x14ac:dyDescent="0.2">
      <c r="AA765" s="139"/>
      <c r="AB765" s="139"/>
      <c r="AC765" s="139"/>
      <c r="AD765" s="139"/>
      <c r="AE765" s="139"/>
      <c r="AG765" s="165"/>
      <c r="AN765" s="139"/>
      <c r="AO765" s="139"/>
      <c r="AP765" s="139"/>
      <c r="AQ765" s="139"/>
      <c r="AR765" s="139"/>
      <c r="AS765" s="139"/>
      <c r="AT765" s="139"/>
      <c r="AU765" s="139"/>
    </row>
    <row r="766" spans="27:48" x14ac:dyDescent="0.2">
      <c r="AA766" s="139"/>
      <c r="AB766" s="139"/>
      <c r="AC766" s="139"/>
      <c r="AD766" s="139"/>
      <c r="AE766" s="139"/>
      <c r="AG766" s="165"/>
      <c r="AN766" s="139"/>
      <c r="AO766" s="139"/>
      <c r="AP766" s="139"/>
      <c r="AQ766" s="139"/>
      <c r="AR766" s="139"/>
      <c r="AS766" s="139"/>
      <c r="AT766" s="139"/>
      <c r="AU766" s="139"/>
    </row>
    <row r="767" spans="27:48" x14ac:dyDescent="0.2">
      <c r="AA767" s="139"/>
      <c r="AB767" s="139"/>
      <c r="AC767" s="139"/>
      <c r="AD767" s="139"/>
      <c r="AE767" s="139"/>
      <c r="AG767" s="165"/>
      <c r="AN767" s="139"/>
      <c r="AO767" s="139"/>
      <c r="AP767" s="139"/>
      <c r="AQ767" s="139"/>
      <c r="AR767" s="139"/>
      <c r="AS767" s="139"/>
      <c r="AT767" s="139"/>
      <c r="AU767" s="139"/>
    </row>
    <row r="768" spans="27:48" x14ac:dyDescent="0.2">
      <c r="AA768" s="139"/>
      <c r="AB768" s="139"/>
      <c r="AC768" s="139"/>
      <c r="AD768" s="139"/>
      <c r="AE768" s="139"/>
      <c r="AG768" s="165"/>
      <c r="AN768" s="139"/>
      <c r="AO768" s="139"/>
      <c r="AP768" s="139"/>
      <c r="AQ768" s="139"/>
      <c r="AR768" s="139"/>
      <c r="AS768" s="139"/>
      <c r="AT768" s="139"/>
      <c r="AU768" s="139"/>
    </row>
    <row r="769" spans="27:64" x14ac:dyDescent="0.2">
      <c r="AA769" s="139"/>
      <c r="AB769" s="139"/>
      <c r="AC769" s="139"/>
      <c r="AD769" s="139"/>
      <c r="AE769" s="139"/>
      <c r="AG769" s="165"/>
      <c r="AN769" s="139"/>
      <c r="AO769" s="139"/>
      <c r="AP769" s="139"/>
      <c r="AQ769" s="139"/>
      <c r="AR769" s="139"/>
      <c r="AS769" s="139"/>
      <c r="AT769" s="139"/>
      <c r="AU769" s="139"/>
      <c r="AV769" s="139"/>
      <c r="AX769" s="139"/>
      <c r="AY769" s="139"/>
      <c r="AZ769" s="139"/>
      <c r="BA769" s="139"/>
      <c r="BB769" s="139"/>
      <c r="BC769" s="139"/>
      <c r="BD769" s="139"/>
      <c r="BE769" s="139"/>
      <c r="BF769" s="139"/>
      <c r="BG769" s="139"/>
      <c r="BH769" s="139"/>
      <c r="BI769" s="139"/>
      <c r="BJ769" s="139"/>
      <c r="BK769" s="139"/>
      <c r="BL769" s="139"/>
    </row>
    <row r="770" spans="27:64" x14ac:dyDescent="0.2">
      <c r="AA770" s="139"/>
      <c r="AB770" s="139"/>
      <c r="AC770" s="139"/>
      <c r="AD770" s="139"/>
      <c r="AE770" s="139"/>
      <c r="AG770" s="165"/>
      <c r="AN770" s="139"/>
      <c r="AO770" s="139"/>
      <c r="AP770" s="139"/>
      <c r="AQ770" s="139"/>
      <c r="AR770" s="139"/>
      <c r="AS770" s="139"/>
      <c r="AT770" s="139"/>
      <c r="AU770" s="139"/>
    </row>
    <row r="771" spans="27:64" x14ac:dyDescent="0.2">
      <c r="AA771" s="139"/>
      <c r="AB771" s="139"/>
      <c r="AC771" s="139"/>
      <c r="AD771" s="139"/>
      <c r="AE771" s="139"/>
      <c r="AG771" s="165"/>
      <c r="AN771" s="139"/>
      <c r="AO771" s="139"/>
      <c r="AP771" s="139"/>
      <c r="AQ771" s="139"/>
      <c r="AR771" s="139"/>
      <c r="AS771" s="139"/>
      <c r="AT771" s="139"/>
      <c r="AU771" s="139"/>
    </row>
    <row r="772" spans="27:64" x14ac:dyDescent="0.2">
      <c r="AA772" s="139"/>
      <c r="AB772" s="139"/>
      <c r="AC772" s="139"/>
      <c r="AD772" s="139"/>
      <c r="AE772" s="139"/>
      <c r="AG772" s="165"/>
      <c r="AN772" s="139"/>
      <c r="AO772" s="139"/>
      <c r="AP772" s="139"/>
      <c r="AQ772" s="139"/>
      <c r="AR772" s="139"/>
      <c r="AS772" s="139"/>
      <c r="AT772" s="139"/>
      <c r="AU772" s="139"/>
    </row>
    <row r="773" spans="27:64" x14ac:dyDescent="0.2">
      <c r="AA773" s="139"/>
      <c r="AB773" s="139"/>
      <c r="AC773" s="139"/>
      <c r="AD773" s="139"/>
      <c r="AE773" s="139"/>
      <c r="AG773" s="165"/>
      <c r="AN773" s="139"/>
      <c r="AO773" s="139"/>
      <c r="AP773" s="139"/>
      <c r="AQ773" s="139"/>
      <c r="AR773" s="139"/>
      <c r="AS773" s="139"/>
      <c r="AT773" s="139"/>
      <c r="AU773" s="139"/>
    </row>
    <row r="774" spans="27:64" x14ac:dyDescent="0.2">
      <c r="AA774" s="139"/>
      <c r="AB774" s="139"/>
      <c r="AC774" s="139"/>
      <c r="AD774" s="139"/>
      <c r="AE774" s="139"/>
      <c r="AG774" s="165"/>
      <c r="AN774" s="139"/>
      <c r="AO774" s="139"/>
      <c r="AP774" s="139"/>
      <c r="AQ774" s="139"/>
      <c r="AR774" s="139"/>
      <c r="AS774" s="139"/>
      <c r="AT774" s="139"/>
      <c r="AU774" s="139"/>
      <c r="AV774" s="139"/>
      <c r="AW774" s="139"/>
      <c r="AX774" s="139"/>
      <c r="AY774" s="139"/>
      <c r="AZ774" s="139"/>
      <c r="BA774" s="139"/>
      <c r="BB774" s="139"/>
      <c r="BC774" s="139"/>
      <c r="BD774" s="139"/>
      <c r="BE774" s="139"/>
      <c r="BF774" s="139"/>
      <c r="BG774" s="139"/>
      <c r="BH774" s="139"/>
      <c r="BI774" s="139"/>
      <c r="BJ774" s="139"/>
      <c r="BK774" s="139"/>
      <c r="BL774" s="139"/>
    </row>
    <row r="775" spans="27:64" x14ac:dyDescent="0.2">
      <c r="AA775" s="139"/>
      <c r="AB775" s="139"/>
      <c r="AC775" s="139"/>
      <c r="AD775" s="139"/>
      <c r="AE775" s="139"/>
      <c r="AG775" s="165"/>
      <c r="AN775" s="139"/>
      <c r="AO775" s="139"/>
      <c r="AP775" s="139"/>
      <c r="AQ775" s="139"/>
      <c r="AR775" s="139"/>
      <c r="AS775" s="139"/>
      <c r="AT775" s="139"/>
      <c r="AU775" s="139"/>
    </row>
    <row r="776" spans="27:64" x14ac:dyDescent="0.2">
      <c r="AA776" s="139"/>
      <c r="AB776" s="139"/>
      <c r="AC776" s="139"/>
      <c r="AD776" s="139"/>
      <c r="AE776" s="139"/>
      <c r="AG776" s="165"/>
      <c r="AN776" s="139"/>
      <c r="AO776" s="139"/>
      <c r="AP776" s="139"/>
      <c r="AQ776" s="139"/>
      <c r="AR776" s="139"/>
      <c r="AS776" s="139"/>
      <c r="AT776" s="139"/>
      <c r="AU776" s="139"/>
    </row>
    <row r="777" spans="27:64" x14ac:dyDescent="0.2">
      <c r="AA777" s="139"/>
      <c r="AB777" s="139"/>
      <c r="AC777" s="139"/>
      <c r="AD777" s="139"/>
      <c r="AE777" s="139"/>
      <c r="AG777" s="165"/>
      <c r="AN777" s="139"/>
      <c r="AO777" s="139"/>
      <c r="AP777" s="139"/>
      <c r="AQ777" s="139"/>
      <c r="AR777" s="139"/>
      <c r="AS777" s="139"/>
      <c r="AT777" s="139"/>
      <c r="AU777" s="139"/>
    </row>
    <row r="778" spans="27:64" x14ac:dyDescent="0.2">
      <c r="AA778" s="139"/>
      <c r="AB778" s="139"/>
      <c r="AC778" s="139"/>
      <c r="AD778" s="139"/>
      <c r="AE778" s="139"/>
      <c r="AG778" s="165"/>
      <c r="AN778" s="139"/>
      <c r="AO778" s="139"/>
      <c r="AP778" s="139"/>
      <c r="AQ778" s="139"/>
      <c r="AR778" s="139"/>
      <c r="AS778" s="139"/>
      <c r="AT778" s="139"/>
      <c r="AU778" s="139"/>
    </row>
    <row r="779" spans="27:64" x14ac:dyDescent="0.2">
      <c r="AA779" s="139"/>
      <c r="AB779" s="139"/>
      <c r="AC779" s="139"/>
      <c r="AD779" s="139"/>
      <c r="AE779" s="139"/>
      <c r="AG779" s="165"/>
      <c r="AN779" s="139"/>
      <c r="AO779" s="139"/>
      <c r="AP779" s="139"/>
      <c r="AQ779" s="139"/>
      <c r="AR779" s="139"/>
      <c r="AS779" s="139"/>
      <c r="AT779" s="139"/>
      <c r="AU779" s="139"/>
    </row>
    <row r="780" spans="27:64" x14ac:dyDescent="0.2">
      <c r="AA780" s="139"/>
      <c r="AB780" s="139"/>
      <c r="AC780" s="139"/>
      <c r="AD780" s="139"/>
      <c r="AE780" s="139"/>
      <c r="AG780" s="165"/>
      <c r="AN780" s="139"/>
      <c r="AO780" s="139"/>
      <c r="AP780" s="139"/>
      <c r="AQ780" s="139"/>
      <c r="AR780" s="139"/>
      <c r="AS780" s="139"/>
      <c r="AT780" s="139"/>
      <c r="AU780" s="139"/>
    </row>
    <row r="781" spans="27:64" x14ac:dyDescent="0.2">
      <c r="AA781" s="139"/>
      <c r="AB781" s="139"/>
      <c r="AC781" s="139"/>
      <c r="AD781" s="139"/>
      <c r="AE781" s="139"/>
      <c r="AG781" s="165"/>
      <c r="AN781" s="139"/>
      <c r="AO781" s="139"/>
      <c r="AP781" s="139"/>
      <c r="AQ781" s="139"/>
      <c r="AR781" s="139"/>
      <c r="AS781" s="139"/>
      <c r="AT781" s="139"/>
      <c r="AU781" s="139"/>
    </row>
    <row r="782" spans="27:64" x14ac:dyDescent="0.2">
      <c r="AA782" s="139"/>
      <c r="AB782" s="139"/>
      <c r="AC782" s="139"/>
      <c r="AD782" s="139"/>
      <c r="AE782" s="139"/>
      <c r="AG782" s="165"/>
      <c r="AN782" s="139"/>
      <c r="AO782" s="139"/>
      <c r="AP782" s="139"/>
      <c r="AQ782" s="139"/>
      <c r="AR782" s="139"/>
      <c r="AS782" s="139"/>
      <c r="AT782" s="139"/>
      <c r="AU782" s="139"/>
    </row>
    <row r="783" spans="27:64" x14ac:dyDescent="0.2">
      <c r="AA783" s="139"/>
      <c r="AB783" s="139"/>
      <c r="AC783" s="139"/>
      <c r="AD783" s="139"/>
      <c r="AE783" s="139"/>
      <c r="AG783" s="165"/>
      <c r="AN783" s="139"/>
      <c r="AO783" s="139"/>
      <c r="AP783" s="139"/>
      <c r="AQ783" s="139"/>
      <c r="AR783" s="139"/>
      <c r="AS783" s="139"/>
      <c r="AT783" s="139"/>
      <c r="AU783" s="139"/>
      <c r="AV783" s="139"/>
    </row>
    <row r="784" spans="27:64" x14ac:dyDescent="0.2">
      <c r="AA784" s="139"/>
      <c r="AB784" s="139"/>
      <c r="AC784" s="139"/>
      <c r="AD784" s="139"/>
      <c r="AE784" s="139"/>
      <c r="AG784" s="165"/>
      <c r="AN784" s="139"/>
      <c r="AO784" s="139"/>
      <c r="AP784" s="139"/>
      <c r="AQ784" s="139"/>
      <c r="AR784" s="139"/>
      <c r="AS784" s="139"/>
      <c r="AT784" s="139"/>
      <c r="AU784" s="139"/>
    </row>
    <row r="785" spans="27:47" x14ac:dyDescent="0.2">
      <c r="AA785" s="139"/>
      <c r="AB785" s="139"/>
      <c r="AC785" s="139"/>
      <c r="AD785" s="139"/>
      <c r="AE785" s="139"/>
      <c r="AG785" s="165"/>
      <c r="AN785" s="139"/>
      <c r="AO785" s="139"/>
      <c r="AP785" s="139"/>
      <c r="AQ785" s="139"/>
      <c r="AR785" s="139"/>
      <c r="AS785" s="139"/>
      <c r="AT785" s="139"/>
      <c r="AU785" s="139"/>
    </row>
    <row r="786" spans="27:47" x14ac:dyDescent="0.2">
      <c r="AA786" s="139"/>
      <c r="AB786" s="139"/>
      <c r="AC786" s="139"/>
      <c r="AD786" s="139"/>
      <c r="AE786" s="139"/>
      <c r="AG786" s="165"/>
      <c r="AN786" s="139"/>
      <c r="AO786" s="139"/>
      <c r="AP786" s="139"/>
      <c r="AQ786" s="139"/>
      <c r="AR786" s="139"/>
      <c r="AS786" s="139"/>
      <c r="AT786" s="139"/>
      <c r="AU786" s="139"/>
    </row>
    <row r="787" spans="27:47" x14ac:dyDescent="0.2">
      <c r="AA787" s="139"/>
      <c r="AB787" s="139"/>
      <c r="AC787" s="139"/>
      <c r="AD787" s="139"/>
      <c r="AE787" s="139"/>
      <c r="AG787" s="165"/>
      <c r="AN787" s="139"/>
      <c r="AO787" s="139"/>
      <c r="AP787" s="139"/>
      <c r="AQ787" s="139"/>
      <c r="AR787" s="139"/>
      <c r="AS787" s="139"/>
      <c r="AT787" s="139"/>
      <c r="AU787" s="139"/>
    </row>
    <row r="788" spans="27:47" x14ac:dyDescent="0.2">
      <c r="AA788" s="139"/>
      <c r="AB788" s="139"/>
      <c r="AC788" s="139"/>
      <c r="AD788" s="139"/>
      <c r="AE788" s="139"/>
      <c r="AG788" s="165"/>
      <c r="AN788" s="139"/>
      <c r="AO788" s="139"/>
      <c r="AP788" s="139"/>
      <c r="AQ788" s="139"/>
      <c r="AR788" s="139"/>
      <c r="AS788" s="139"/>
      <c r="AT788" s="139"/>
      <c r="AU788" s="139"/>
    </row>
    <row r="789" spans="27:47" x14ac:dyDescent="0.2">
      <c r="AA789" s="139"/>
      <c r="AB789" s="139"/>
      <c r="AC789" s="139"/>
      <c r="AD789" s="139"/>
      <c r="AE789" s="139"/>
      <c r="AG789" s="165"/>
      <c r="AN789" s="139"/>
      <c r="AO789" s="139"/>
      <c r="AP789" s="139"/>
      <c r="AQ789" s="139"/>
      <c r="AR789" s="139"/>
      <c r="AS789" s="139"/>
      <c r="AT789" s="139"/>
      <c r="AU789" s="139"/>
    </row>
    <row r="790" spans="27:47" x14ac:dyDescent="0.2">
      <c r="AA790" s="139"/>
      <c r="AB790" s="139"/>
      <c r="AC790" s="139"/>
      <c r="AD790" s="139"/>
      <c r="AE790" s="139"/>
      <c r="AG790" s="165"/>
      <c r="AN790" s="139"/>
      <c r="AO790" s="139"/>
      <c r="AP790" s="139"/>
      <c r="AQ790" s="139"/>
      <c r="AR790" s="139"/>
      <c r="AS790" s="139"/>
      <c r="AT790" s="139"/>
      <c r="AU790" s="139"/>
    </row>
    <row r="791" spans="27:47" x14ac:dyDescent="0.2">
      <c r="AA791" s="139"/>
      <c r="AB791" s="139"/>
      <c r="AC791" s="139"/>
      <c r="AD791" s="139"/>
      <c r="AE791" s="139"/>
      <c r="AG791" s="165"/>
      <c r="AN791" s="139"/>
      <c r="AO791" s="139"/>
      <c r="AP791" s="139"/>
      <c r="AQ791" s="139"/>
      <c r="AR791" s="139"/>
      <c r="AS791" s="139"/>
      <c r="AT791" s="139"/>
      <c r="AU791" s="139"/>
    </row>
    <row r="792" spans="27:47" x14ac:dyDescent="0.2">
      <c r="AA792" s="139"/>
      <c r="AB792" s="139"/>
      <c r="AC792" s="139"/>
      <c r="AD792" s="139"/>
      <c r="AE792" s="139"/>
      <c r="AG792" s="165"/>
      <c r="AN792" s="139"/>
      <c r="AO792" s="139"/>
      <c r="AP792" s="139"/>
      <c r="AQ792" s="139"/>
      <c r="AR792" s="139"/>
      <c r="AS792" s="139"/>
      <c r="AT792" s="139"/>
      <c r="AU792" s="139"/>
    </row>
    <row r="793" spans="27:47" x14ac:dyDescent="0.2">
      <c r="AA793" s="139"/>
      <c r="AB793" s="139"/>
      <c r="AC793" s="139"/>
      <c r="AD793" s="139"/>
      <c r="AE793" s="139"/>
      <c r="AG793" s="165"/>
      <c r="AN793" s="139"/>
      <c r="AO793" s="139"/>
      <c r="AP793" s="139"/>
      <c r="AQ793" s="139"/>
      <c r="AR793" s="139"/>
      <c r="AS793" s="139"/>
      <c r="AT793" s="139"/>
      <c r="AU793" s="139"/>
    </row>
    <row r="794" spans="27:47" x14ac:dyDescent="0.2">
      <c r="AA794" s="139"/>
      <c r="AB794" s="139"/>
      <c r="AC794" s="139"/>
      <c r="AD794" s="139"/>
      <c r="AE794" s="139"/>
      <c r="AG794" s="165"/>
      <c r="AN794" s="139"/>
      <c r="AO794" s="139"/>
      <c r="AP794" s="139"/>
      <c r="AQ794" s="139"/>
      <c r="AR794" s="139"/>
      <c r="AS794" s="139"/>
      <c r="AT794" s="139"/>
      <c r="AU794" s="139"/>
    </row>
    <row r="795" spans="27:47" x14ac:dyDescent="0.2">
      <c r="AA795" s="139"/>
      <c r="AB795" s="139"/>
      <c r="AC795" s="139"/>
      <c r="AD795" s="139"/>
      <c r="AE795" s="139"/>
      <c r="AG795" s="165"/>
      <c r="AN795" s="139"/>
      <c r="AO795" s="139"/>
      <c r="AP795" s="139"/>
      <c r="AQ795" s="139"/>
      <c r="AR795" s="139"/>
      <c r="AS795" s="139"/>
      <c r="AT795" s="139"/>
      <c r="AU795" s="139"/>
    </row>
    <row r="796" spans="27:47" x14ac:dyDescent="0.2">
      <c r="AA796" s="139"/>
      <c r="AB796" s="139"/>
      <c r="AC796" s="139"/>
      <c r="AD796" s="139"/>
      <c r="AE796" s="139"/>
      <c r="AG796" s="165"/>
      <c r="AN796" s="139"/>
      <c r="AO796" s="139"/>
      <c r="AP796" s="139"/>
      <c r="AQ796" s="139"/>
      <c r="AR796" s="139"/>
      <c r="AS796" s="139"/>
      <c r="AT796" s="139"/>
      <c r="AU796" s="139"/>
    </row>
    <row r="797" spans="27:47" x14ac:dyDescent="0.2">
      <c r="AA797" s="139"/>
      <c r="AB797" s="139"/>
      <c r="AC797" s="139"/>
      <c r="AD797" s="139"/>
      <c r="AE797" s="139"/>
      <c r="AG797" s="165"/>
      <c r="AN797" s="139"/>
      <c r="AO797" s="139"/>
      <c r="AP797" s="139"/>
      <c r="AQ797" s="139"/>
      <c r="AR797" s="139"/>
      <c r="AS797" s="139"/>
      <c r="AT797" s="139"/>
      <c r="AU797" s="139"/>
    </row>
    <row r="798" spans="27:47" x14ac:dyDescent="0.2">
      <c r="AA798" s="139"/>
      <c r="AB798" s="139"/>
      <c r="AC798" s="139"/>
      <c r="AD798" s="139"/>
      <c r="AE798" s="139"/>
      <c r="AG798" s="165"/>
      <c r="AN798" s="139"/>
      <c r="AO798" s="139"/>
      <c r="AP798" s="139"/>
      <c r="AQ798" s="139"/>
      <c r="AR798" s="139"/>
      <c r="AS798" s="139"/>
      <c r="AT798" s="139"/>
      <c r="AU798" s="139"/>
    </row>
    <row r="799" spans="27:47" x14ac:dyDescent="0.2">
      <c r="AA799" s="139"/>
      <c r="AB799" s="139"/>
      <c r="AC799" s="139"/>
      <c r="AD799" s="139"/>
      <c r="AE799" s="139"/>
      <c r="AG799" s="165"/>
      <c r="AN799" s="139"/>
      <c r="AO799" s="139"/>
      <c r="AP799" s="139"/>
      <c r="AQ799" s="139"/>
      <c r="AR799" s="139"/>
      <c r="AS799" s="139"/>
      <c r="AT799" s="139"/>
      <c r="AU799" s="139"/>
    </row>
    <row r="800" spans="27:47" x14ac:dyDescent="0.2">
      <c r="AA800" s="139"/>
      <c r="AB800" s="139"/>
      <c r="AC800" s="139"/>
      <c r="AD800" s="139"/>
      <c r="AE800" s="139"/>
      <c r="AG800" s="165"/>
      <c r="AN800" s="139"/>
      <c r="AO800" s="139"/>
      <c r="AP800" s="139"/>
      <c r="AQ800" s="139"/>
      <c r="AR800" s="139"/>
      <c r="AS800" s="139"/>
      <c r="AT800" s="139"/>
      <c r="AU800" s="139"/>
    </row>
    <row r="801" spans="27:47" x14ac:dyDescent="0.2">
      <c r="AA801" s="139"/>
      <c r="AB801" s="139"/>
      <c r="AC801" s="139"/>
      <c r="AD801" s="139"/>
      <c r="AE801" s="139"/>
      <c r="AG801" s="165"/>
      <c r="AN801" s="139"/>
      <c r="AO801" s="139"/>
      <c r="AP801" s="139"/>
      <c r="AQ801" s="139"/>
      <c r="AR801" s="139"/>
      <c r="AS801" s="139"/>
      <c r="AT801" s="139"/>
      <c r="AU801" s="139"/>
    </row>
    <row r="802" spans="27:47" x14ac:dyDescent="0.2">
      <c r="AA802" s="139"/>
      <c r="AB802" s="139"/>
      <c r="AC802" s="139"/>
      <c r="AD802" s="139"/>
      <c r="AE802" s="139"/>
      <c r="AG802" s="165"/>
      <c r="AN802" s="139"/>
      <c r="AO802" s="139"/>
      <c r="AP802" s="139"/>
      <c r="AQ802" s="139"/>
      <c r="AR802" s="139"/>
      <c r="AS802" s="139"/>
      <c r="AT802" s="139"/>
      <c r="AU802" s="139"/>
    </row>
    <row r="803" spans="27:47" x14ac:dyDescent="0.2">
      <c r="AA803" s="139"/>
      <c r="AB803" s="139"/>
      <c r="AC803" s="139"/>
      <c r="AD803" s="139"/>
      <c r="AE803" s="139"/>
      <c r="AG803" s="165"/>
      <c r="AN803" s="139"/>
      <c r="AO803" s="139"/>
      <c r="AP803" s="139"/>
      <c r="AQ803" s="139"/>
      <c r="AR803" s="139"/>
      <c r="AS803" s="139"/>
      <c r="AT803" s="139"/>
      <c r="AU803" s="139"/>
    </row>
    <row r="804" spans="27:47" x14ac:dyDescent="0.2">
      <c r="AA804" s="139"/>
      <c r="AB804" s="139"/>
      <c r="AC804" s="139"/>
      <c r="AD804" s="139"/>
      <c r="AE804" s="139"/>
      <c r="AG804" s="165"/>
      <c r="AN804" s="139"/>
      <c r="AO804" s="139"/>
      <c r="AP804" s="139"/>
      <c r="AQ804" s="139"/>
      <c r="AR804" s="139"/>
      <c r="AS804" s="139"/>
      <c r="AT804" s="139"/>
      <c r="AU804" s="139"/>
    </row>
    <row r="805" spans="27:47" x14ac:dyDescent="0.2">
      <c r="AA805" s="139"/>
      <c r="AB805" s="139"/>
      <c r="AC805" s="139"/>
      <c r="AD805" s="139"/>
      <c r="AE805" s="139"/>
      <c r="AG805" s="165"/>
      <c r="AN805" s="139"/>
      <c r="AO805" s="139"/>
      <c r="AP805" s="139"/>
      <c r="AQ805" s="139"/>
      <c r="AR805" s="139"/>
      <c r="AS805" s="139"/>
      <c r="AT805" s="139"/>
      <c r="AU805" s="139"/>
    </row>
    <row r="806" spans="27:47" x14ac:dyDescent="0.2">
      <c r="AA806" s="139"/>
      <c r="AB806" s="139"/>
      <c r="AC806" s="139"/>
      <c r="AD806" s="139"/>
      <c r="AE806" s="139"/>
      <c r="AG806" s="165"/>
      <c r="AN806" s="139"/>
      <c r="AO806" s="139"/>
      <c r="AP806" s="139"/>
      <c r="AQ806" s="139"/>
      <c r="AR806" s="139"/>
      <c r="AS806" s="139"/>
      <c r="AT806" s="139"/>
      <c r="AU806" s="139"/>
    </row>
    <row r="807" spans="27:47" x14ac:dyDescent="0.2">
      <c r="AA807" s="139"/>
      <c r="AB807" s="139"/>
      <c r="AC807" s="139"/>
      <c r="AD807" s="139"/>
      <c r="AE807" s="139"/>
      <c r="AG807" s="165"/>
      <c r="AN807" s="139"/>
      <c r="AO807" s="139"/>
      <c r="AP807" s="139"/>
      <c r="AQ807" s="139"/>
      <c r="AR807" s="139"/>
      <c r="AS807" s="139"/>
      <c r="AT807" s="139"/>
      <c r="AU807" s="139"/>
    </row>
    <row r="808" spans="27:47" x14ac:dyDescent="0.2">
      <c r="AA808" s="139"/>
      <c r="AB808" s="139"/>
      <c r="AC808" s="139"/>
      <c r="AD808" s="139"/>
      <c r="AE808" s="139"/>
      <c r="AG808" s="165"/>
      <c r="AN808" s="139"/>
      <c r="AO808" s="139"/>
      <c r="AP808" s="139"/>
      <c r="AQ808" s="139"/>
      <c r="AR808" s="139"/>
      <c r="AS808" s="139"/>
      <c r="AT808" s="139"/>
      <c r="AU808" s="139"/>
    </row>
    <row r="809" spans="27:47" x14ac:dyDescent="0.2">
      <c r="AA809" s="139"/>
      <c r="AB809" s="139"/>
      <c r="AC809" s="139"/>
      <c r="AD809" s="139"/>
      <c r="AE809" s="139"/>
      <c r="AG809" s="165"/>
      <c r="AN809" s="139"/>
      <c r="AO809" s="139"/>
      <c r="AP809" s="139"/>
      <c r="AQ809" s="139"/>
      <c r="AR809" s="139"/>
      <c r="AS809" s="139"/>
      <c r="AT809" s="139"/>
      <c r="AU809" s="139"/>
    </row>
    <row r="810" spans="27:47" x14ac:dyDescent="0.2">
      <c r="AA810" s="139"/>
      <c r="AB810" s="139"/>
      <c r="AC810" s="139"/>
      <c r="AD810" s="139"/>
      <c r="AE810" s="139"/>
      <c r="AG810" s="165"/>
      <c r="AN810" s="139"/>
      <c r="AO810" s="139"/>
      <c r="AP810" s="139"/>
      <c r="AQ810" s="139"/>
      <c r="AR810" s="139"/>
      <c r="AS810" s="139"/>
      <c r="AT810" s="139"/>
      <c r="AU810" s="139"/>
    </row>
    <row r="811" spans="27:47" x14ac:dyDescent="0.2">
      <c r="AA811" s="139"/>
      <c r="AB811" s="139"/>
      <c r="AC811" s="139"/>
      <c r="AD811" s="139"/>
      <c r="AE811" s="139"/>
      <c r="AG811" s="165"/>
      <c r="AN811" s="139"/>
      <c r="AO811" s="139"/>
      <c r="AP811" s="139"/>
      <c r="AQ811" s="139"/>
      <c r="AR811" s="139"/>
      <c r="AS811" s="139"/>
      <c r="AT811" s="139"/>
      <c r="AU811" s="139"/>
    </row>
    <row r="812" spans="27:47" x14ac:dyDescent="0.2">
      <c r="AA812" s="139"/>
      <c r="AB812" s="139"/>
      <c r="AC812" s="139"/>
      <c r="AD812" s="139"/>
      <c r="AE812" s="139"/>
      <c r="AG812" s="165"/>
      <c r="AN812" s="139"/>
      <c r="AO812" s="139"/>
      <c r="AP812" s="139"/>
      <c r="AQ812" s="139"/>
      <c r="AR812" s="139"/>
      <c r="AS812" s="139"/>
      <c r="AT812" s="139"/>
      <c r="AU812" s="139"/>
    </row>
    <row r="813" spans="27:47" x14ac:dyDescent="0.2">
      <c r="AA813" s="139"/>
      <c r="AB813" s="139"/>
      <c r="AC813" s="139"/>
      <c r="AD813" s="139"/>
      <c r="AE813" s="139"/>
      <c r="AG813" s="165"/>
      <c r="AN813" s="139"/>
      <c r="AO813" s="139"/>
      <c r="AP813" s="139"/>
      <c r="AQ813" s="139"/>
      <c r="AR813" s="139"/>
      <c r="AS813" s="139"/>
      <c r="AT813" s="139"/>
      <c r="AU813" s="139"/>
    </row>
    <row r="814" spans="27:47" x14ac:dyDescent="0.2">
      <c r="AA814" s="139"/>
      <c r="AB814" s="139"/>
      <c r="AC814" s="139"/>
      <c r="AD814" s="139"/>
      <c r="AE814" s="139"/>
      <c r="AG814" s="165"/>
      <c r="AN814" s="139"/>
      <c r="AO814" s="139"/>
      <c r="AP814" s="139"/>
      <c r="AQ814" s="139"/>
      <c r="AR814" s="139"/>
      <c r="AS814" s="139"/>
      <c r="AT814" s="139"/>
      <c r="AU814" s="139"/>
    </row>
    <row r="815" spans="27:47" x14ac:dyDescent="0.2">
      <c r="AA815" s="139"/>
      <c r="AB815" s="139"/>
      <c r="AC815" s="139"/>
      <c r="AD815" s="139"/>
      <c r="AE815" s="139"/>
      <c r="AG815" s="165"/>
      <c r="AN815" s="139"/>
      <c r="AO815" s="139"/>
      <c r="AP815" s="139"/>
      <c r="AQ815" s="139"/>
      <c r="AR815" s="139"/>
      <c r="AS815" s="139"/>
      <c r="AT815" s="139"/>
      <c r="AU815" s="139"/>
    </row>
    <row r="816" spans="27:47" x14ac:dyDescent="0.2">
      <c r="AA816" s="139"/>
      <c r="AB816" s="139"/>
      <c r="AC816" s="139"/>
      <c r="AD816" s="139"/>
      <c r="AE816" s="139"/>
      <c r="AG816" s="165"/>
      <c r="AN816" s="139"/>
      <c r="AO816" s="139"/>
      <c r="AP816" s="139"/>
      <c r="AQ816" s="139"/>
      <c r="AR816" s="139"/>
      <c r="AS816" s="139"/>
      <c r="AT816" s="139"/>
      <c r="AU816" s="139"/>
    </row>
    <row r="817" spans="27:64" x14ac:dyDescent="0.2">
      <c r="AA817" s="139"/>
      <c r="AB817" s="139"/>
      <c r="AC817" s="139"/>
      <c r="AD817" s="139"/>
      <c r="AE817" s="139"/>
      <c r="AG817" s="165"/>
      <c r="AN817" s="139"/>
      <c r="AO817" s="139"/>
      <c r="AP817" s="139"/>
      <c r="AQ817" s="139"/>
      <c r="AR817" s="139"/>
      <c r="AS817" s="139"/>
      <c r="AT817" s="139"/>
      <c r="AU817" s="139"/>
    </row>
    <row r="818" spans="27:64" x14ac:dyDescent="0.2">
      <c r="AA818" s="139"/>
      <c r="AB818" s="139"/>
      <c r="AC818" s="139"/>
      <c r="AD818" s="139"/>
      <c r="AE818" s="139"/>
      <c r="AG818" s="165"/>
      <c r="AN818" s="139"/>
      <c r="AO818" s="139"/>
      <c r="AP818" s="139"/>
      <c r="AQ818" s="139"/>
      <c r="AR818" s="139"/>
      <c r="AS818" s="139"/>
      <c r="AT818" s="139"/>
      <c r="AU818" s="139"/>
    </row>
    <row r="819" spans="27:64" x14ac:dyDescent="0.2">
      <c r="AA819" s="139"/>
      <c r="AB819" s="139"/>
      <c r="AC819" s="139"/>
      <c r="AD819" s="139"/>
      <c r="AE819" s="139"/>
      <c r="AG819" s="165"/>
      <c r="AN819" s="139"/>
      <c r="AO819" s="139"/>
      <c r="AP819" s="139"/>
      <c r="AQ819" s="139"/>
      <c r="AR819" s="139"/>
      <c r="AS819" s="139"/>
      <c r="AT819" s="139"/>
      <c r="AU819" s="139"/>
    </row>
    <row r="820" spans="27:64" x14ac:dyDescent="0.2">
      <c r="AA820" s="139"/>
      <c r="AB820" s="139"/>
      <c r="AC820" s="139"/>
      <c r="AD820" s="139"/>
      <c r="AE820" s="139"/>
      <c r="AG820" s="165"/>
      <c r="AN820" s="139"/>
      <c r="AO820" s="139"/>
      <c r="AP820" s="139"/>
      <c r="AQ820" s="139"/>
      <c r="AR820" s="139"/>
      <c r="AS820" s="139"/>
      <c r="AT820" s="139"/>
      <c r="AU820" s="139"/>
    </row>
    <row r="821" spans="27:64" x14ac:dyDescent="0.2">
      <c r="AA821" s="139"/>
      <c r="AB821" s="139"/>
      <c r="AC821" s="139"/>
      <c r="AD821" s="139"/>
      <c r="AE821" s="139"/>
      <c r="AG821" s="165"/>
      <c r="AN821" s="139"/>
      <c r="AO821" s="139"/>
      <c r="AP821" s="139"/>
      <c r="AQ821" s="139"/>
      <c r="AR821" s="139"/>
      <c r="AS821" s="139"/>
      <c r="AT821" s="139"/>
      <c r="AU821" s="139"/>
      <c r="AV821" s="139"/>
      <c r="AW821" s="139"/>
      <c r="AX821" s="139"/>
      <c r="AY821" s="139"/>
      <c r="AZ821" s="139"/>
      <c r="BA821" s="139"/>
      <c r="BB821" s="139"/>
      <c r="BC821" s="139"/>
      <c r="BD821" s="139"/>
      <c r="BE821" s="139"/>
      <c r="BF821" s="139"/>
      <c r="BG821" s="139"/>
      <c r="BH821" s="139"/>
      <c r="BI821" s="139"/>
      <c r="BJ821" s="139"/>
      <c r="BK821" s="139"/>
      <c r="BL821" s="139"/>
    </row>
    <row r="822" spans="27:64" x14ac:dyDescent="0.2">
      <c r="AA822" s="139"/>
      <c r="AB822" s="139"/>
      <c r="AC822" s="139"/>
      <c r="AD822" s="139"/>
      <c r="AE822" s="139"/>
      <c r="AG822" s="165"/>
      <c r="AN822" s="139"/>
      <c r="AO822" s="139"/>
      <c r="AP822" s="139"/>
      <c r="AQ822" s="139"/>
      <c r="AR822" s="139"/>
      <c r="AS822" s="139"/>
      <c r="AT822" s="139"/>
      <c r="AU822" s="139"/>
      <c r="AV822" s="139"/>
      <c r="AX822" s="139"/>
      <c r="AY822" s="139"/>
      <c r="AZ822" s="139"/>
      <c r="BA822" s="139"/>
      <c r="BB822" s="139"/>
      <c r="BC822" s="139"/>
      <c r="BD822" s="139"/>
      <c r="BE822" s="139"/>
      <c r="BF822" s="139"/>
      <c r="BG822" s="139"/>
      <c r="BH822" s="139"/>
      <c r="BI822" s="139"/>
      <c r="BJ822" s="139"/>
      <c r="BK822" s="139"/>
      <c r="BL822" s="139"/>
    </row>
    <row r="823" spans="27:64" x14ac:dyDescent="0.2">
      <c r="AA823" s="139"/>
      <c r="AB823" s="139"/>
      <c r="AC823" s="139"/>
      <c r="AD823" s="139"/>
      <c r="AE823" s="139"/>
      <c r="AG823" s="165"/>
      <c r="AN823" s="139"/>
      <c r="AO823" s="139"/>
      <c r="AP823" s="139"/>
      <c r="AQ823" s="139"/>
      <c r="AR823" s="139"/>
      <c r="AS823" s="139"/>
      <c r="AT823" s="139"/>
      <c r="AU823" s="139"/>
    </row>
    <row r="824" spans="27:64" x14ac:dyDescent="0.2">
      <c r="AA824" s="139"/>
      <c r="AB824" s="139"/>
      <c r="AC824" s="139"/>
      <c r="AD824" s="139"/>
      <c r="AE824" s="139"/>
      <c r="AG824" s="165"/>
      <c r="AN824" s="139"/>
      <c r="AO824" s="139"/>
      <c r="AP824" s="139"/>
      <c r="AQ824" s="139"/>
      <c r="AR824" s="139"/>
      <c r="AS824" s="139"/>
      <c r="AT824" s="139"/>
      <c r="AU824" s="139"/>
    </row>
    <row r="825" spans="27:64" x14ac:dyDescent="0.2">
      <c r="AA825" s="139"/>
      <c r="AB825" s="139"/>
      <c r="AC825" s="139"/>
      <c r="AD825" s="139"/>
      <c r="AE825" s="139"/>
      <c r="AG825" s="165"/>
      <c r="AN825" s="139"/>
      <c r="AO825" s="139"/>
      <c r="AP825" s="139"/>
      <c r="AQ825" s="139"/>
      <c r="AR825" s="139"/>
      <c r="AS825" s="139"/>
      <c r="AT825" s="139"/>
      <c r="AU825" s="139"/>
    </row>
    <row r="826" spans="27:64" x14ac:dyDescent="0.2">
      <c r="AA826" s="139"/>
      <c r="AB826" s="139"/>
      <c r="AC826" s="139"/>
      <c r="AD826" s="139"/>
      <c r="AE826" s="139"/>
      <c r="AG826" s="165"/>
      <c r="AN826" s="139"/>
      <c r="AO826" s="139"/>
      <c r="AP826" s="139"/>
      <c r="AQ826" s="139"/>
      <c r="AR826" s="139"/>
      <c r="AS826" s="139"/>
      <c r="AT826" s="139"/>
      <c r="AU826" s="139"/>
    </row>
    <row r="827" spans="27:64" x14ac:dyDescent="0.2">
      <c r="AA827" s="139"/>
      <c r="AB827" s="139"/>
      <c r="AC827" s="139"/>
      <c r="AD827" s="139"/>
      <c r="AE827" s="139"/>
      <c r="AG827" s="165"/>
      <c r="AN827" s="139"/>
      <c r="AO827" s="139"/>
      <c r="AP827" s="139"/>
      <c r="AQ827" s="139"/>
      <c r="AR827" s="139"/>
      <c r="AS827" s="139"/>
      <c r="AT827" s="139"/>
      <c r="AU827" s="139"/>
    </row>
    <row r="828" spans="27:64" x14ac:dyDescent="0.2">
      <c r="AA828" s="139"/>
      <c r="AB828" s="139"/>
      <c r="AC828" s="139"/>
      <c r="AD828" s="139"/>
      <c r="AE828" s="139"/>
      <c r="AG828" s="165"/>
      <c r="AN828" s="139"/>
      <c r="AO828" s="139"/>
      <c r="AP828" s="139"/>
      <c r="AQ828" s="139"/>
      <c r="AR828" s="139"/>
      <c r="AS828" s="139"/>
      <c r="AT828" s="139"/>
      <c r="AU828" s="139"/>
    </row>
    <row r="829" spans="27:64" x14ac:dyDescent="0.2">
      <c r="AA829" s="139"/>
      <c r="AB829" s="139"/>
      <c r="AC829" s="139"/>
      <c r="AD829" s="139"/>
      <c r="AE829" s="139"/>
      <c r="AG829" s="165"/>
      <c r="AN829" s="139"/>
      <c r="AO829" s="139"/>
      <c r="AP829" s="139"/>
      <c r="AQ829" s="139"/>
      <c r="AR829" s="139"/>
      <c r="AS829" s="139"/>
      <c r="AT829" s="139"/>
      <c r="AU829" s="139"/>
    </row>
    <row r="830" spans="27:64" x14ac:dyDescent="0.2">
      <c r="AA830" s="139"/>
      <c r="AB830" s="139"/>
      <c r="AC830" s="139"/>
      <c r="AD830" s="139"/>
      <c r="AE830" s="139"/>
      <c r="AG830" s="165"/>
      <c r="AN830" s="139"/>
      <c r="AO830" s="139"/>
      <c r="AP830" s="139"/>
      <c r="AQ830" s="139"/>
      <c r="AR830" s="139"/>
      <c r="AS830" s="139"/>
      <c r="AT830" s="139"/>
      <c r="AU830" s="139"/>
    </row>
    <row r="831" spans="27:64" x14ac:dyDescent="0.2">
      <c r="AA831" s="139"/>
      <c r="AB831" s="139"/>
      <c r="AC831" s="139"/>
      <c r="AD831" s="139"/>
      <c r="AE831" s="139"/>
      <c r="AG831" s="165"/>
      <c r="AN831" s="139"/>
      <c r="AO831" s="139"/>
      <c r="AP831" s="139"/>
      <c r="AQ831" s="139"/>
      <c r="AR831" s="139"/>
      <c r="AS831" s="139"/>
      <c r="AT831" s="139"/>
      <c r="AU831" s="139"/>
    </row>
    <row r="832" spans="27:64" x14ac:dyDescent="0.2">
      <c r="AA832" s="139"/>
      <c r="AB832" s="139"/>
      <c r="AC832" s="139"/>
      <c r="AD832" s="139"/>
      <c r="AE832" s="139"/>
      <c r="AG832" s="165"/>
      <c r="AN832" s="139"/>
      <c r="AO832" s="139"/>
      <c r="AP832" s="139"/>
      <c r="AQ832" s="139"/>
      <c r="AR832" s="139"/>
      <c r="AS832" s="139"/>
      <c r="AT832" s="139"/>
      <c r="AU832" s="139"/>
    </row>
    <row r="833" spans="27:50" x14ac:dyDescent="0.2">
      <c r="AA833" s="139"/>
      <c r="AB833" s="139"/>
      <c r="AC833" s="139"/>
      <c r="AD833" s="139"/>
      <c r="AE833" s="139"/>
      <c r="AG833" s="165"/>
      <c r="AN833" s="139"/>
      <c r="AO833" s="139"/>
      <c r="AP833" s="139"/>
      <c r="AQ833" s="139"/>
      <c r="AR833" s="139"/>
      <c r="AS833" s="139"/>
      <c r="AT833" s="139"/>
      <c r="AU833" s="139"/>
      <c r="AV833" s="139"/>
      <c r="AX833" s="139"/>
    </row>
    <row r="834" spans="27:50" x14ac:dyDescent="0.2">
      <c r="AA834" s="139"/>
      <c r="AB834" s="139"/>
      <c r="AC834" s="139"/>
      <c r="AD834" s="139"/>
      <c r="AE834" s="139"/>
      <c r="AG834" s="165"/>
      <c r="AN834" s="139"/>
      <c r="AO834" s="139"/>
      <c r="AP834" s="139"/>
      <c r="AQ834" s="139"/>
      <c r="AR834" s="139"/>
      <c r="AS834" s="139"/>
      <c r="AT834" s="139"/>
      <c r="AU834" s="139"/>
    </row>
    <row r="835" spans="27:50" x14ac:dyDescent="0.2">
      <c r="AA835" s="139"/>
      <c r="AB835" s="139"/>
      <c r="AC835" s="139"/>
      <c r="AD835" s="139"/>
      <c r="AE835" s="139"/>
      <c r="AG835" s="165"/>
      <c r="AN835" s="139"/>
      <c r="AO835" s="139"/>
      <c r="AP835" s="139"/>
      <c r="AQ835" s="139"/>
      <c r="AR835" s="139"/>
      <c r="AS835" s="139"/>
      <c r="AT835" s="139"/>
      <c r="AU835" s="139"/>
    </row>
    <row r="836" spans="27:50" x14ac:dyDescent="0.2">
      <c r="AA836" s="139"/>
      <c r="AB836" s="139"/>
      <c r="AC836" s="139"/>
      <c r="AD836" s="139"/>
      <c r="AE836" s="139"/>
      <c r="AG836" s="165"/>
      <c r="AN836" s="139"/>
      <c r="AO836" s="139"/>
      <c r="AP836" s="139"/>
      <c r="AQ836" s="139"/>
      <c r="AR836" s="139"/>
      <c r="AS836" s="139"/>
      <c r="AT836" s="139"/>
      <c r="AU836" s="139"/>
    </row>
    <row r="837" spans="27:50" x14ac:dyDescent="0.2">
      <c r="AA837" s="139"/>
      <c r="AB837" s="139"/>
      <c r="AC837" s="139"/>
      <c r="AD837" s="139"/>
      <c r="AE837" s="139"/>
      <c r="AG837" s="165"/>
      <c r="AN837" s="139"/>
      <c r="AO837" s="139"/>
      <c r="AP837" s="139"/>
      <c r="AQ837" s="139"/>
      <c r="AR837" s="139"/>
      <c r="AS837" s="139"/>
      <c r="AT837" s="139"/>
      <c r="AU837" s="139"/>
    </row>
    <row r="838" spans="27:50" x14ac:dyDescent="0.2">
      <c r="AA838" s="139"/>
      <c r="AB838" s="139"/>
      <c r="AC838" s="139"/>
      <c r="AD838" s="139"/>
      <c r="AE838" s="139"/>
      <c r="AG838" s="165"/>
      <c r="AN838" s="139"/>
      <c r="AO838" s="139"/>
      <c r="AP838" s="139"/>
      <c r="AQ838" s="139"/>
      <c r="AR838" s="139"/>
      <c r="AS838" s="139"/>
      <c r="AT838" s="139"/>
      <c r="AU838" s="139"/>
    </row>
    <row r="839" spans="27:50" x14ac:dyDescent="0.2">
      <c r="AA839" s="139"/>
      <c r="AB839" s="139"/>
      <c r="AC839" s="139"/>
      <c r="AD839" s="139"/>
      <c r="AE839" s="139"/>
      <c r="AG839" s="165"/>
      <c r="AN839" s="139"/>
      <c r="AO839" s="139"/>
      <c r="AP839" s="139"/>
      <c r="AQ839" s="139"/>
      <c r="AR839" s="139"/>
      <c r="AS839" s="139"/>
      <c r="AT839" s="139"/>
      <c r="AU839" s="139"/>
    </row>
    <row r="840" spans="27:50" x14ac:dyDescent="0.2">
      <c r="AA840" s="139"/>
      <c r="AB840" s="139"/>
      <c r="AC840" s="139"/>
      <c r="AD840" s="139"/>
      <c r="AE840" s="139"/>
      <c r="AG840" s="165"/>
      <c r="AN840" s="139"/>
      <c r="AO840" s="139"/>
      <c r="AP840" s="139"/>
      <c r="AQ840" s="139"/>
      <c r="AR840" s="139"/>
      <c r="AS840" s="139"/>
      <c r="AT840" s="139"/>
      <c r="AU840" s="139"/>
    </row>
    <row r="841" spans="27:50" x14ac:dyDescent="0.2">
      <c r="AA841" s="139"/>
      <c r="AB841" s="139"/>
      <c r="AC841" s="139"/>
      <c r="AD841" s="139"/>
      <c r="AE841" s="139"/>
      <c r="AG841" s="165"/>
      <c r="AN841" s="139"/>
      <c r="AO841" s="139"/>
      <c r="AP841" s="139"/>
      <c r="AQ841" s="139"/>
      <c r="AR841" s="139"/>
      <c r="AS841" s="139"/>
      <c r="AT841" s="139"/>
      <c r="AU841" s="139"/>
    </row>
    <row r="842" spans="27:50" x14ac:dyDescent="0.2">
      <c r="AA842" s="139"/>
      <c r="AB842" s="139"/>
      <c r="AC842" s="139"/>
      <c r="AD842" s="139"/>
      <c r="AE842" s="139"/>
      <c r="AG842" s="165"/>
      <c r="AN842" s="139"/>
      <c r="AO842" s="139"/>
      <c r="AP842" s="139"/>
      <c r="AQ842" s="139"/>
      <c r="AR842" s="139"/>
      <c r="AS842" s="139"/>
      <c r="AT842" s="139"/>
      <c r="AU842" s="139"/>
    </row>
    <row r="843" spans="27:50" x14ac:dyDescent="0.2">
      <c r="AA843" s="139"/>
      <c r="AB843" s="139"/>
      <c r="AC843" s="139"/>
      <c r="AD843" s="139"/>
      <c r="AE843" s="139"/>
      <c r="AG843" s="165"/>
      <c r="AN843" s="139"/>
      <c r="AO843" s="139"/>
      <c r="AP843" s="139"/>
      <c r="AQ843" s="139"/>
      <c r="AR843" s="139"/>
      <c r="AS843" s="139"/>
      <c r="AT843" s="139"/>
      <c r="AU843" s="139"/>
    </row>
    <row r="844" spans="27:50" x14ac:dyDescent="0.2">
      <c r="AA844" s="139"/>
      <c r="AB844" s="139"/>
      <c r="AC844" s="139"/>
      <c r="AD844" s="139"/>
      <c r="AE844" s="139"/>
      <c r="AG844" s="165"/>
      <c r="AN844" s="139"/>
      <c r="AO844" s="139"/>
      <c r="AP844" s="139"/>
      <c r="AQ844" s="139"/>
      <c r="AR844" s="139"/>
      <c r="AS844" s="139"/>
      <c r="AT844" s="139"/>
      <c r="AU844" s="139"/>
    </row>
    <row r="845" spans="27:50" x14ac:dyDescent="0.2">
      <c r="AA845" s="139"/>
      <c r="AB845" s="139"/>
      <c r="AC845" s="139"/>
      <c r="AD845" s="139"/>
      <c r="AE845" s="139"/>
      <c r="AG845" s="165"/>
      <c r="AN845" s="139"/>
      <c r="AO845" s="139"/>
      <c r="AP845" s="139"/>
      <c r="AQ845" s="139"/>
      <c r="AR845" s="139"/>
      <c r="AS845" s="139"/>
      <c r="AT845" s="139"/>
      <c r="AU845" s="139"/>
    </row>
    <row r="846" spans="27:50" x14ac:dyDescent="0.2">
      <c r="AA846" s="139"/>
      <c r="AB846" s="139"/>
      <c r="AC846" s="139"/>
      <c r="AD846" s="139"/>
      <c r="AE846" s="139"/>
      <c r="AG846" s="165"/>
      <c r="AN846" s="139"/>
      <c r="AO846" s="139"/>
      <c r="AP846" s="139"/>
      <c r="AQ846" s="139"/>
      <c r="AR846" s="139"/>
      <c r="AS846" s="139"/>
      <c r="AT846" s="139"/>
      <c r="AU846" s="139"/>
    </row>
    <row r="847" spans="27:50" x14ac:dyDescent="0.2">
      <c r="AA847" s="139"/>
      <c r="AB847" s="139"/>
      <c r="AC847" s="139"/>
      <c r="AD847" s="139"/>
      <c r="AE847" s="139"/>
      <c r="AG847" s="165"/>
      <c r="AN847" s="139"/>
      <c r="AO847" s="139"/>
      <c r="AP847" s="139"/>
      <c r="AQ847" s="139"/>
      <c r="AR847" s="139"/>
      <c r="AS847" s="139"/>
      <c r="AT847" s="139"/>
      <c r="AU847" s="139"/>
    </row>
    <row r="848" spans="27:50" x14ac:dyDescent="0.2">
      <c r="AA848" s="139"/>
      <c r="AB848" s="139"/>
      <c r="AC848" s="139"/>
      <c r="AD848" s="139"/>
      <c r="AE848" s="139"/>
      <c r="AG848" s="165"/>
      <c r="AN848" s="139"/>
      <c r="AO848" s="139"/>
      <c r="AP848" s="139"/>
      <c r="AQ848" s="139"/>
      <c r="AR848" s="139"/>
      <c r="AS848" s="139"/>
      <c r="AT848" s="139"/>
      <c r="AU848" s="139"/>
    </row>
    <row r="849" spans="27:47" x14ac:dyDescent="0.2">
      <c r="AA849" s="139"/>
      <c r="AB849" s="139"/>
      <c r="AC849" s="139"/>
      <c r="AD849" s="139"/>
      <c r="AE849" s="139"/>
      <c r="AG849" s="165"/>
      <c r="AN849" s="139"/>
      <c r="AO849" s="139"/>
      <c r="AP849" s="139"/>
      <c r="AQ849" s="139"/>
      <c r="AR849" s="139"/>
      <c r="AS849" s="139"/>
      <c r="AT849" s="139"/>
      <c r="AU849" s="139"/>
    </row>
    <row r="850" spans="27:47" x14ac:dyDescent="0.2">
      <c r="AA850" s="139"/>
      <c r="AB850" s="139"/>
      <c r="AC850" s="139"/>
      <c r="AD850" s="139"/>
      <c r="AE850" s="139"/>
      <c r="AG850" s="165"/>
      <c r="AN850" s="139"/>
      <c r="AO850" s="139"/>
      <c r="AP850" s="139"/>
      <c r="AQ850" s="139"/>
      <c r="AR850" s="139"/>
      <c r="AS850" s="139"/>
      <c r="AT850" s="139"/>
      <c r="AU850" s="139"/>
    </row>
    <row r="851" spans="27:47" x14ac:dyDescent="0.2">
      <c r="AA851" s="139"/>
      <c r="AB851" s="139"/>
      <c r="AC851" s="139"/>
      <c r="AD851" s="139"/>
      <c r="AE851" s="139"/>
      <c r="AG851" s="165"/>
      <c r="AN851" s="139"/>
      <c r="AO851" s="139"/>
      <c r="AP851" s="139"/>
      <c r="AQ851" s="139"/>
      <c r="AR851" s="139"/>
      <c r="AS851" s="139"/>
      <c r="AT851" s="139"/>
      <c r="AU851" s="139"/>
    </row>
    <row r="852" spans="27:47" x14ac:dyDescent="0.2">
      <c r="AA852" s="139"/>
      <c r="AB852" s="139"/>
      <c r="AC852" s="139"/>
      <c r="AD852" s="139"/>
      <c r="AE852" s="139"/>
      <c r="AG852" s="165"/>
      <c r="AN852" s="139"/>
      <c r="AO852" s="139"/>
      <c r="AP852" s="139"/>
      <c r="AQ852" s="139"/>
      <c r="AR852" s="139"/>
      <c r="AS852" s="139"/>
      <c r="AT852" s="139"/>
      <c r="AU852" s="139"/>
    </row>
    <row r="853" spans="27:47" x14ac:dyDescent="0.2">
      <c r="AA853" s="139"/>
      <c r="AB853" s="139"/>
      <c r="AC853" s="139"/>
      <c r="AD853" s="139"/>
      <c r="AE853" s="139"/>
      <c r="AG853" s="165"/>
      <c r="AN853" s="139"/>
      <c r="AO853" s="139"/>
      <c r="AP853" s="139"/>
      <c r="AQ853" s="139"/>
      <c r="AR853" s="139"/>
      <c r="AS853" s="139"/>
      <c r="AT853" s="139"/>
      <c r="AU853" s="139"/>
    </row>
    <row r="854" spans="27:47" x14ac:dyDescent="0.2">
      <c r="AA854" s="139"/>
      <c r="AB854" s="139"/>
      <c r="AC854" s="139"/>
      <c r="AD854" s="139"/>
      <c r="AE854" s="139"/>
      <c r="AG854" s="165"/>
      <c r="AN854" s="139"/>
      <c r="AO854" s="139"/>
      <c r="AP854" s="139"/>
      <c r="AQ854" s="139"/>
      <c r="AR854" s="139"/>
      <c r="AS854" s="139"/>
      <c r="AT854" s="139"/>
      <c r="AU854" s="139"/>
    </row>
    <row r="855" spans="27:47" x14ac:dyDescent="0.2">
      <c r="AA855" s="139"/>
      <c r="AB855" s="139"/>
      <c r="AC855" s="139"/>
      <c r="AD855" s="139"/>
      <c r="AE855" s="139"/>
      <c r="AG855" s="165"/>
      <c r="AN855" s="139"/>
      <c r="AO855" s="139"/>
      <c r="AP855" s="139"/>
      <c r="AQ855" s="139"/>
      <c r="AR855" s="139"/>
      <c r="AS855" s="139"/>
      <c r="AT855" s="139"/>
      <c r="AU855" s="139"/>
    </row>
    <row r="856" spans="27:47" x14ac:dyDescent="0.2">
      <c r="AA856" s="139"/>
      <c r="AB856" s="139"/>
      <c r="AC856" s="139"/>
      <c r="AD856" s="139"/>
      <c r="AE856" s="139"/>
      <c r="AG856" s="165"/>
      <c r="AN856" s="139"/>
      <c r="AO856" s="139"/>
      <c r="AP856" s="139"/>
      <c r="AQ856" s="139"/>
      <c r="AR856" s="139"/>
      <c r="AS856" s="139"/>
      <c r="AT856" s="139"/>
      <c r="AU856" s="139"/>
    </row>
    <row r="857" spans="27:47" x14ac:dyDescent="0.2">
      <c r="AA857" s="139"/>
      <c r="AB857" s="139"/>
      <c r="AC857" s="139"/>
      <c r="AD857" s="139"/>
      <c r="AE857" s="139"/>
      <c r="AG857" s="165"/>
      <c r="AN857" s="139"/>
      <c r="AO857" s="139"/>
      <c r="AP857" s="139"/>
      <c r="AQ857" s="139"/>
      <c r="AR857" s="139"/>
      <c r="AS857" s="139"/>
      <c r="AT857" s="139"/>
      <c r="AU857" s="139"/>
    </row>
    <row r="858" spans="27:47" x14ac:dyDescent="0.2">
      <c r="AA858" s="139"/>
      <c r="AB858" s="139"/>
      <c r="AC858" s="139"/>
      <c r="AD858" s="139"/>
      <c r="AE858" s="139"/>
      <c r="AG858" s="165"/>
      <c r="AN858" s="139"/>
      <c r="AO858" s="139"/>
      <c r="AP858" s="139"/>
      <c r="AQ858" s="139"/>
      <c r="AR858" s="139"/>
      <c r="AS858" s="139"/>
      <c r="AT858" s="139"/>
      <c r="AU858" s="139"/>
    </row>
    <row r="859" spans="27:47" x14ac:dyDescent="0.2">
      <c r="AA859" s="139"/>
      <c r="AB859" s="139"/>
      <c r="AC859" s="139"/>
      <c r="AD859" s="139"/>
      <c r="AE859" s="139"/>
      <c r="AG859" s="165"/>
      <c r="AN859" s="139"/>
      <c r="AO859" s="139"/>
      <c r="AP859" s="139"/>
      <c r="AQ859" s="139"/>
      <c r="AR859" s="139"/>
      <c r="AS859" s="139"/>
      <c r="AT859" s="139"/>
      <c r="AU859" s="139"/>
    </row>
    <row r="860" spans="27:47" x14ac:dyDescent="0.2">
      <c r="AA860" s="139"/>
      <c r="AB860" s="139"/>
      <c r="AC860" s="139"/>
      <c r="AD860" s="139"/>
      <c r="AE860" s="139"/>
      <c r="AG860" s="165"/>
      <c r="AN860" s="139"/>
      <c r="AO860" s="139"/>
      <c r="AP860" s="139"/>
      <c r="AQ860" s="139"/>
      <c r="AR860" s="139"/>
      <c r="AS860" s="139"/>
      <c r="AT860" s="139"/>
      <c r="AU860" s="139"/>
    </row>
    <row r="861" spans="27:47" x14ac:dyDescent="0.2">
      <c r="AA861" s="139"/>
      <c r="AB861" s="139"/>
      <c r="AC861" s="139"/>
      <c r="AD861" s="139"/>
      <c r="AE861" s="139"/>
      <c r="AG861" s="165"/>
      <c r="AN861" s="139"/>
      <c r="AO861" s="139"/>
      <c r="AP861" s="139"/>
      <c r="AQ861" s="139"/>
      <c r="AR861" s="139"/>
      <c r="AS861" s="139"/>
      <c r="AT861" s="139"/>
      <c r="AU861" s="139"/>
    </row>
    <row r="862" spans="27:47" x14ac:dyDescent="0.2">
      <c r="AA862" s="139"/>
      <c r="AB862" s="139"/>
      <c r="AC862" s="139"/>
      <c r="AD862" s="139"/>
      <c r="AE862" s="139"/>
      <c r="AG862" s="165"/>
      <c r="AN862" s="139"/>
      <c r="AO862" s="139"/>
      <c r="AP862" s="139"/>
      <c r="AQ862" s="139"/>
      <c r="AR862" s="139"/>
      <c r="AS862" s="139"/>
      <c r="AT862" s="139"/>
      <c r="AU862" s="139"/>
    </row>
    <row r="863" spans="27:47" x14ac:dyDescent="0.2">
      <c r="AA863" s="139"/>
      <c r="AB863" s="139"/>
      <c r="AC863" s="139"/>
      <c r="AD863" s="139"/>
      <c r="AE863" s="139"/>
      <c r="AG863" s="165"/>
      <c r="AN863" s="139"/>
      <c r="AO863" s="139"/>
      <c r="AP863" s="139"/>
      <c r="AQ863" s="139"/>
      <c r="AR863" s="139"/>
      <c r="AS863" s="139"/>
      <c r="AT863" s="139"/>
      <c r="AU863" s="139"/>
    </row>
    <row r="864" spans="27:47" x14ac:dyDescent="0.2">
      <c r="AA864" s="139"/>
      <c r="AB864" s="139"/>
      <c r="AC864" s="139"/>
      <c r="AD864" s="139"/>
      <c r="AE864" s="139"/>
      <c r="AG864" s="165"/>
      <c r="AN864" s="139"/>
      <c r="AO864" s="139"/>
      <c r="AP864" s="139"/>
      <c r="AQ864" s="139"/>
      <c r="AR864" s="139"/>
      <c r="AS864" s="139"/>
      <c r="AT864" s="139"/>
      <c r="AU864" s="139"/>
    </row>
    <row r="865" spans="27:47" x14ac:dyDescent="0.2">
      <c r="AA865" s="139"/>
      <c r="AB865" s="139"/>
      <c r="AC865" s="139"/>
      <c r="AD865" s="139"/>
      <c r="AE865" s="139"/>
      <c r="AG865" s="165"/>
      <c r="AN865" s="139"/>
      <c r="AO865" s="139"/>
      <c r="AP865" s="139"/>
      <c r="AQ865" s="139"/>
      <c r="AR865" s="139"/>
      <c r="AS865" s="139"/>
      <c r="AT865" s="139"/>
      <c r="AU865" s="139"/>
    </row>
    <row r="866" spans="27:47" x14ac:dyDescent="0.2">
      <c r="AA866" s="139"/>
      <c r="AB866" s="139"/>
      <c r="AC866" s="139"/>
      <c r="AD866" s="139"/>
      <c r="AE866" s="139"/>
      <c r="AG866" s="165"/>
      <c r="AN866" s="139"/>
      <c r="AO866" s="139"/>
      <c r="AP866" s="139"/>
      <c r="AQ866" s="139"/>
      <c r="AR866" s="139"/>
      <c r="AS866" s="139"/>
      <c r="AT866" s="139"/>
      <c r="AU866" s="139"/>
    </row>
    <row r="867" spans="27:47" x14ac:dyDescent="0.2">
      <c r="AA867" s="139"/>
      <c r="AB867" s="139"/>
      <c r="AC867" s="139"/>
      <c r="AD867" s="139"/>
      <c r="AE867" s="139"/>
      <c r="AG867" s="165"/>
      <c r="AN867" s="139"/>
      <c r="AO867" s="139"/>
      <c r="AP867" s="139"/>
      <c r="AQ867" s="139"/>
      <c r="AR867" s="139"/>
      <c r="AS867" s="139"/>
      <c r="AT867" s="139"/>
      <c r="AU867" s="139"/>
    </row>
    <row r="868" spans="27:47" x14ac:dyDescent="0.2">
      <c r="AA868" s="139"/>
      <c r="AB868" s="139"/>
      <c r="AC868" s="139"/>
      <c r="AD868" s="139"/>
      <c r="AE868" s="139"/>
      <c r="AG868" s="165"/>
      <c r="AN868" s="139"/>
      <c r="AO868" s="139"/>
      <c r="AP868" s="139"/>
      <c r="AQ868" s="139"/>
      <c r="AR868" s="139"/>
      <c r="AS868" s="139"/>
      <c r="AT868" s="139"/>
      <c r="AU868" s="139"/>
    </row>
    <row r="869" spans="27:47" x14ac:dyDescent="0.2">
      <c r="AA869" s="139"/>
      <c r="AB869" s="139"/>
      <c r="AC869" s="139"/>
      <c r="AD869" s="139"/>
      <c r="AE869" s="139"/>
      <c r="AG869" s="165"/>
      <c r="AN869" s="139"/>
      <c r="AO869" s="139"/>
      <c r="AP869" s="139"/>
      <c r="AQ869" s="139"/>
      <c r="AR869" s="139"/>
      <c r="AS869" s="139"/>
      <c r="AT869" s="139"/>
      <c r="AU869" s="139"/>
    </row>
    <row r="870" spans="27:47" x14ac:dyDescent="0.2">
      <c r="AA870" s="139"/>
      <c r="AB870" s="139"/>
      <c r="AC870" s="139"/>
      <c r="AD870" s="139"/>
      <c r="AE870" s="139"/>
      <c r="AG870" s="165"/>
      <c r="AN870" s="139"/>
      <c r="AO870" s="139"/>
      <c r="AP870" s="139"/>
      <c r="AQ870" s="139"/>
      <c r="AR870" s="139"/>
      <c r="AS870" s="139"/>
      <c r="AT870" s="139"/>
      <c r="AU870" s="139"/>
    </row>
    <row r="871" spans="27:47" x14ac:dyDescent="0.2">
      <c r="AA871" s="139"/>
      <c r="AB871" s="139"/>
      <c r="AC871" s="139"/>
      <c r="AD871" s="139"/>
      <c r="AE871" s="139"/>
      <c r="AG871" s="165"/>
      <c r="AN871" s="139"/>
      <c r="AO871" s="139"/>
      <c r="AP871" s="139"/>
      <c r="AQ871" s="139"/>
      <c r="AR871" s="139"/>
      <c r="AS871" s="139"/>
      <c r="AT871" s="139"/>
      <c r="AU871" s="139"/>
    </row>
    <row r="872" spans="27:47" x14ac:dyDescent="0.2">
      <c r="AA872" s="139"/>
      <c r="AB872" s="139"/>
      <c r="AC872" s="139"/>
      <c r="AD872" s="139"/>
      <c r="AE872" s="139"/>
      <c r="AG872" s="165"/>
      <c r="AN872" s="139"/>
      <c r="AO872" s="139"/>
      <c r="AP872" s="139"/>
      <c r="AQ872" s="139"/>
      <c r="AR872" s="139"/>
      <c r="AS872" s="139"/>
      <c r="AT872" s="139"/>
      <c r="AU872" s="139"/>
    </row>
    <row r="873" spans="27:47" x14ac:dyDescent="0.2">
      <c r="AA873" s="139"/>
      <c r="AB873" s="139"/>
      <c r="AC873" s="139"/>
      <c r="AD873" s="139"/>
      <c r="AE873" s="139"/>
      <c r="AG873" s="165"/>
      <c r="AN873" s="139"/>
      <c r="AO873" s="139"/>
      <c r="AP873" s="139"/>
      <c r="AQ873" s="139"/>
      <c r="AR873" s="139"/>
      <c r="AS873" s="139"/>
      <c r="AT873" s="139"/>
      <c r="AU873" s="139"/>
    </row>
    <row r="874" spans="27:47" x14ac:dyDescent="0.2">
      <c r="AA874" s="139"/>
      <c r="AB874" s="139"/>
      <c r="AC874" s="139"/>
      <c r="AD874" s="139"/>
      <c r="AE874" s="139"/>
      <c r="AG874" s="165"/>
      <c r="AN874" s="139"/>
      <c r="AO874" s="139"/>
      <c r="AP874" s="139"/>
      <c r="AQ874" s="139"/>
      <c r="AR874" s="139"/>
      <c r="AS874" s="139"/>
      <c r="AT874" s="139"/>
      <c r="AU874" s="139"/>
    </row>
    <row r="875" spans="27:47" x14ac:dyDescent="0.2">
      <c r="AA875" s="139"/>
      <c r="AB875" s="139"/>
      <c r="AC875" s="139"/>
      <c r="AD875" s="139"/>
      <c r="AE875" s="139"/>
      <c r="AG875" s="165"/>
      <c r="AN875" s="139"/>
      <c r="AO875" s="139"/>
      <c r="AP875" s="139"/>
      <c r="AQ875" s="139"/>
      <c r="AR875" s="139"/>
      <c r="AS875" s="139"/>
      <c r="AT875" s="139"/>
      <c r="AU875" s="139"/>
    </row>
    <row r="876" spans="27:47" x14ac:dyDescent="0.2">
      <c r="AA876" s="139"/>
      <c r="AB876" s="139"/>
      <c r="AC876" s="139"/>
      <c r="AD876" s="139"/>
      <c r="AE876" s="139"/>
      <c r="AG876" s="165"/>
      <c r="AN876" s="139"/>
      <c r="AO876" s="139"/>
      <c r="AP876" s="139"/>
      <c r="AQ876" s="139"/>
      <c r="AR876" s="139"/>
      <c r="AS876" s="139"/>
      <c r="AT876" s="139"/>
      <c r="AU876" s="139"/>
    </row>
    <row r="877" spans="27:47" x14ac:dyDescent="0.2">
      <c r="AA877" s="139"/>
      <c r="AB877" s="139"/>
      <c r="AC877" s="139"/>
      <c r="AD877" s="139"/>
      <c r="AE877" s="139"/>
      <c r="AG877" s="165"/>
      <c r="AN877" s="139"/>
      <c r="AO877" s="139"/>
      <c r="AP877" s="139"/>
      <c r="AQ877" s="139"/>
      <c r="AR877" s="139"/>
      <c r="AS877" s="139"/>
      <c r="AT877" s="139"/>
      <c r="AU877" s="139"/>
    </row>
    <row r="878" spans="27:47" x14ac:dyDescent="0.2">
      <c r="AA878" s="139"/>
      <c r="AB878" s="139"/>
      <c r="AC878" s="139"/>
      <c r="AD878" s="139"/>
      <c r="AE878" s="139"/>
      <c r="AG878" s="165"/>
      <c r="AN878" s="139"/>
      <c r="AO878" s="139"/>
      <c r="AP878" s="139"/>
      <c r="AQ878" s="139"/>
      <c r="AR878" s="139"/>
      <c r="AS878" s="139"/>
      <c r="AT878" s="139"/>
      <c r="AU878" s="139"/>
    </row>
    <row r="879" spans="27:47" x14ac:dyDescent="0.2">
      <c r="AA879" s="139"/>
      <c r="AB879" s="139"/>
      <c r="AC879" s="139"/>
      <c r="AD879" s="139"/>
      <c r="AE879" s="139"/>
      <c r="AG879" s="165"/>
      <c r="AN879" s="139"/>
      <c r="AO879" s="139"/>
      <c r="AP879" s="139"/>
      <c r="AQ879" s="139"/>
      <c r="AR879" s="139"/>
      <c r="AS879" s="139"/>
      <c r="AT879" s="139"/>
      <c r="AU879" s="139"/>
    </row>
    <row r="880" spans="27:47" x14ac:dyDescent="0.2">
      <c r="AA880" s="139"/>
      <c r="AB880" s="139"/>
      <c r="AC880" s="139"/>
      <c r="AD880" s="139"/>
      <c r="AE880" s="139"/>
      <c r="AG880" s="165"/>
      <c r="AN880" s="139"/>
      <c r="AO880" s="139"/>
      <c r="AP880" s="139"/>
      <c r="AQ880" s="139"/>
      <c r="AR880" s="139"/>
      <c r="AS880" s="139"/>
      <c r="AT880" s="139"/>
      <c r="AU880" s="139"/>
    </row>
    <row r="881" spans="27:48" x14ac:dyDescent="0.2">
      <c r="AA881" s="139"/>
      <c r="AB881" s="139"/>
      <c r="AC881" s="139"/>
      <c r="AD881" s="139"/>
      <c r="AE881" s="139"/>
      <c r="AG881" s="165"/>
      <c r="AN881" s="139"/>
      <c r="AO881" s="139"/>
      <c r="AP881" s="139"/>
      <c r="AQ881" s="139"/>
      <c r="AR881" s="139"/>
      <c r="AS881" s="139"/>
      <c r="AT881" s="139"/>
      <c r="AU881" s="139"/>
    </row>
    <row r="882" spans="27:48" x14ac:dyDescent="0.2">
      <c r="AA882" s="139"/>
      <c r="AB882" s="139"/>
      <c r="AC882" s="139"/>
      <c r="AD882" s="139"/>
      <c r="AE882" s="139"/>
      <c r="AG882" s="165"/>
      <c r="AN882" s="139"/>
      <c r="AO882" s="139"/>
      <c r="AP882" s="139"/>
      <c r="AQ882" s="139"/>
      <c r="AR882" s="139"/>
      <c r="AS882" s="139"/>
      <c r="AT882" s="139"/>
      <c r="AU882" s="139"/>
    </row>
    <row r="883" spans="27:48" x14ac:dyDescent="0.2">
      <c r="AA883" s="139"/>
      <c r="AB883" s="139"/>
      <c r="AC883" s="139"/>
      <c r="AD883" s="139"/>
      <c r="AE883" s="139"/>
      <c r="AG883" s="165"/>
      <c r="AN883" s="139"/>
      <c r="AO883" s="139"/>
      <c r="AP883" s="139"/>
      <c r="AQ883" s="139"/>
      <c r="AR883" s="139"/>
      <c r="AS883" s="139"/>
      <c r="AT883" s="139"/>
      <c r="AU883" s="139"/>
    </row>
    <row r="884" spans="27:48" x14ac:dyDescent="0.2">
      <c r="AA884" s="139"/>
      <c r="AB884" s="139"/>
      <c r="AC884" s="139"/>
      <c r="AD884" s="139"/>
      <c r="AE884" s="139"/>
      <c r="AG884" s="165"/>
      <c r="AN884" s="139"/>
      <c r="AO884" s="139"/>
      <c r="AP884" s="139"/>
      <c r="AQ884" s="139"/>
      <c r="AR884" s="139"/>
      <c r="AS884" s="139"/>
      <c r="AT884" s="139"/>
      <c r="AU884" s="139"/>
    </row>
    <row r="885" spans="27:48" x14ac:dyDescent="0.2">
      <c r="AA885" s="139"/>
      <c r="AB885" s="139"/>
      <c r="AC885" s="139"/>
      <c r="AD885" s="139"/>
      <c r="AE885" s="139"/>
      <c r="AG885" s="165"/>
      <c r="AN885" s="139"/>
      <c r="AO885" s="139"/>
      <c r="AP885" s="139"/>
      <c r="AQ885" s="139"/>
      <c r="AR885" s="139"/>
      <c r="AS885" s="139"/>
      <c r="AT885" s="139"/>
      <c r="AU885" s="139"/>
    </row>
    <row r="886" spans="27:48" x14ac:dyDescent="0.2">
      <c r="AA886" s="139"/>
      <c r="AB886" s="139"/>
      <c r="AC886" s="139"/>
      <c r="AD886" s="139"/>
      <c r="AE886" s="139"/>
      <c r="AG886" s="165"/>
      <c r="AN886" s="139"/>
      <c r="AO886" s="139"/>
      <c r="AP886" s="139"/>
      <c r="AQ886" s="139"/>
      <c r="AR886" s="139"/>
      <c r="AS886" s="139"/>
      <c r="AT886" s="139"/>
      <c r="AU886" s="139"/>
    </row>
    <row r="887" spans="27:48" x14ac:dyDescent="0.2">
      <c r="AA887" s="139"/>
      <c r="AB887" s="139"/>
      <c r="AC887" s="139"/>
      <c r="AD887" s="139"/>
      <c r="AE887" s="139"/>
      <c r="AG887" s="165"/>
      <c r="AN887" s="139"/>
      <c r="AO887" s="139"/>
      <c r="AP887" s="139"/>
      <c r="AQ887" s="139"/>
      <c r="AR887" s="139"/>
      <c r="AS887" s="139"/>
      <c r="AT887" s="139"/>
      <c r="AU887" s="139"/>
    </row>
    <row r="888" spans="27:48" x14ac:dyDescent="0.2">
      <c r="AA888" s="139"/>
      <c r="AB888" s="139"/>
      <c r="AC888" s="139"/>
      <c r="AD888" s="139"/>
      <c r="AE888" s="139"/>
      <c r="AG888" s="165"/>
      <c r="AN888" s="139"/>
      <c r="AO888" s="139"/>
      <c r="AP888" s="139"/>
      <c r="AQ888" s="139"/>
      <c r="AR888" s="139"/>
      <c r="AS888" s="139"/>
      <c r="AT888" s="139"/>
      <c r="AU888" s="139"/>
      <c r="AV888" s="139"/>
    </row>
    <row r="889" spans="27:48" x14ac:dyDescent="0.2">
      <c r="AA889" s="139"/>
      <c r="AB889" s="139"/>
      <c r="AC889" s="139"/>
      <c r="AD889" s="139"/>
      <c r="AE889" s="139"/>
      <c r="AG889" s="165"/>
      <c r="AN889" s="139"/>
      <c r="AO889" s="139"/>
      <c r="AP889" s="139"/>
      <c r="AQ889" s="139"/>
      <c r="AR889" s="139"/>
      <c r="AS889" s="139"/>
      <c r="AT889" s="139"/>
      <c r="AU889" s="139"/>
    </row>
    <row r="890" spans="27:48" x14ac:dyDescent="0.2">
      <c r="AA890" s="139"/>
      <c r="AB890" s="139"/>
      <c r="AC890" s="139"/>
      <c r="AD890" s="139"/>
      <c r="AE890" s="139"/>
      <c r="AG890" s="165"/>
      <c r="AN890" s="139"/>
      <c r="AO890" s="139"/>
      <c r="AP890" s="139"/>
      <c r="AQ890" s="139"/>
      <c r="AR890" s="139"/>
      <c r="AS890" s="139"/>
      <c r="AT890" s="139"/>
      <c r="AU890" s="139"/>
    </row>
    <row r="891" spans="27:48" x14ac:dyDescent="0.2">
      <c r="AA891" s="139"/>
      <c r="AB891" s="139"/>
      <c r="AC891" s="139"/>
      <c r="AD891" s="139"/>
      <c r="AE891" s="139"/>
      <c r="AG891" s="165"/>
      <c r="AN891" s="139"/>
      <c r="AO891" s="139"/>
      <c r="AP891" s="139"/>
      <c r="AQ891" s="139"/>
      <c r="AR891" s="139"/>
      <c r="AS891" s="139"/>
      <c r="AT891" s="139"/>
      <c r="AU891" s="139"/>
    </row>
    <row r="892" spans="27:48" x14ac:dyDescent="0.2">
      <c r="AA892" s="139"/>
      <c r="AB892" s="139"/>
      <c r="AC892" s="139"/>
      <c r="AD892" s="139"/>
      <c r="AE892" s="139"/>
      <c r="AG892" s="165"/>
      <c r="AN892" s="139"/>
      <c r="AO892" s="139"/>
      <c r="AP892" s="139"/>
      <c r="AQ892" s="139"/>
      <c r="AR892" s="139"/>
      <c r="AS892" s="139"/>
      <c r="AT892" s="139"/>
      <c r="AU892" s="139"/>
    </row>
    <row r="893" spans="27:48" x14ac:dyDescent="0.2">
      <c r="AA893" s="139"/>
      <c r="AB893" s="139"/>
      <c r="AC893" s="139"/>
      <c r="AD893" s="139"/>
      <c r="AE893" s="139"/>
      <c r="AG893" s="165"/>
      <c r="AN893" s="139"/>
      <c r="AO893" s="139"/>
      <c r="AP893" s="139"/>
      <c r="AQ893" s="139"/>
      <c r="AR893" s="139"/>
      <c r="AS893" s="139"/>
      <c r="AT893" s="139"/>
      <c r="AU893" s="139"/>
    </row>
    <row r="894" spans="27:48" x14ac:dyDescent="0.2">
      <c r="AA894" s="139"/>
      <c r="AB894" s="139"/>
      <c r="AC894" s="139"/>
      <c r="AD894" s="139"/>
      <c r="AE894" s="139"/>
      <c r="AG894" s="165"/>
      <c r="AN894" s="139"/>
      <c r="AO894" s="139"/>
      <c r="AP894" s="139"/>
      <c r="AQ894" s="139"/>
      <c r="AR894" s="139"/>
      <c r="AS894" s="139"/>
      <c r="AT894" s="139"/>
      <c r="AU894" s="139"/>
    </row>
    <row r="895" spans="27:48" x14ac:dyDescent="0.2">
      <c r="AA895" s="139"/>
      <c r="AB895" s="139"/>
      <c r="AC895" s="139"/>
      <c r="AD895" s="139"/>
      <c r="AE895" s="139"/>
      <c r="AG895" s="165"/>
      <c r="AN895" s="139"/>
      <c r="AO895" s="139"/>
      <c r="AP895" s="139"/>
      <c r="AQ895" s="139"/>
      <c r="AR895" s="139"/>
      <c r="AS895" s="139"/>
      <c r="AT895" s="139"/>
      <c r="AU895" s="139"/>
    </row>
    <row r="896" spans="27:48" x14ac:dyDescent="0.2">
      <c r="AA896" s="139"/>
      <c r="AB896" s="139"/>
      <c r="AC896" s="139"/>
      <c r="AD896" s="139"/>
      <c r="AE896" s="139"/>
      <c r="AG896" s="165"/>
      <c r="AN896" s="139"/>
      <c r="AO896" s="139"/>
      <c r="AP896" s="139"/>
      <c r="AQ896" s="139"/>
      <c r="AR896" s="139"/>
      <c r="AS896" s="139"/>
      <c r="AT896" s="139"/>
      <c r="AU896" s="139"/>
    </row>
    <row r="897" spans="27:64" x14ac:dyDescent="0.2">
      <c r="AA897" s="139"/>
      <c r="AB897" s="139"/>
      <c r="AC897" s="139"/>
      <c r="AD897" s="139"/>
      <c r="AE897" s="139"/>
      <c r="AG897" s="165"/>
      <c r="AN897" s="139"/>
      <c r="AO897" s="139"/>
      <c r="AP897" s="139"/>
      <c r="AQ897" s="139"/>
      <c r="AR897" s="139"/>
      <c r="AS897" s="139"/>
      <c r="AT897" s="139"/>
      <c r="AU897" s="139"/>
    </row>
    <row r="898" spans="27:64" x14ac:dyDescent="0.2">
      <c r="AA898" s="139"/>
      <c r="AB898" s="139"/>
      <c r="AC898" s="139"/>
      <c r="AD898" s="139"/>
      <c r="AE898" s="139"/>
      <c r="AG898" s="165"/>
      <c r="AN898" s="139"/>
      <c r="AO898" s="139"/>
      <c r="AP898" s="139"/>
      <c r="AQ898" s="139"/>
      <c r="AR898" s="139"/>
      <c r="AS898" s="139"/>
      <c r="AT898" s="139"/>
      <c r="AU898" s="139"/>
    </row>
    <row r="899" spans="27:64" x14ac:dyDescent="0.2">
      <c r="AA899" s="139"/>
      <c r="AB899" s="139"/>
      <c r="AC899" s="139"/>
      <c r="AD899" s="139"/>
      <c r="AE899" s="139"/>
      <c r="AG899" s="165"/>
      <c r="AN899" s="139"/>
      <c r="AO899" s="139"/>
      <c r="AP899" s="139"/>
      <c r="AQ899" s="139"/>
      <c r="AR899" s="139"/>
      <c r="AS899" s="139"/>
      <c r="AT899" s="139"/>
      <c r="AU899" s="139"/>
    </row>
    <row r="900" spans="27:64" x14ac:dyDescent="0.2">
      <c r="AA900" s="139"/>
      <c r="AB900" s="139"/>
      <c r="AC900" s="139"/>
      <c r="AD900" s="139"/>
      <c r="AE900" s="139"/>
      <c r="AG900" s="165"/>
      <c r="AN900" s="139"/>
      <c r="AO900" s="139"/>
      <c r="AP900" s="139"/>
      <c r="AQ900" s="139"/>
      <c r="AR900" s="139"/>
      <c r="AS900" s="139"/>
      <c r="AT900" s="139"/>
      <c r="AU900" s="139"/>
    </row>
    <row r="901" spans="27:64" x14ac:dyDescent="0.2">
      <c r="AA901" s="139"/>
      <c r="AB901" s="139"/>
      <c r="AC901" s="139"/>
      <c r="AD901" s="139"/>
      <c r="AE901" s="139"/>
      <c r="AG901" s="165"/>
      <c r="AN901" s="139"/>
      <c r="AO901" s="139"/>
      <c r="AP901" s="139"/>
      <c r="AQ901" s="139"/>
      <c r="AR901" s="139"/>
      <c r="AS901" s="139"/>
      <c r="AT901" s="139"/>
      <c r="AU901" s="139"/>
    </row>
    <row r="902" spans="27:64" x14ac:dyDescent="0.2">
      <c r="AA902" s="139"/>
      <c r="AB902" s="139"/>
      <c r="AC902" s="139"/>
      <c r="AD902" s="139"/>
      <c r="AE902" s="139"/>
      <c r="AG902" s="165"/>
      <c r="AN902" s="139"/>
      <c r="AO902" s="139"/>
      <c r="AP902" s="139"/>
      <c r="AQ902" s="139"/>
      <c r="AR902" s="139"/>
      <c r="AS902" s="139"/>
      <c r="AT902" s="139"/>
      <c r="AU902" s="139"/>
    </row>
    <row r="903" spans="27:64" x14ac:dyDescent="0.2">
      <c r="AA903" s="139"/>
      <c r="AB903" s="139"/>
      <c r="AC903" s="139"/>
      <c r="AD903" s="139"/>
      <c r="AE903" s="139"/>
      <c r="AG903" s="165"/>
      <c r="AN903" s="139"/>
      <c r="AO903" s="139"/>
      <c r="AP903" s="139"/>
      <c r="AQ903" s="139"/>
      <c r="AR903" s="139"/>
      <c r="AS903" s="139"/>
      <c r="AT903" s="139"/>
      <c r="AU903" s="139"/>
      <c r="AV903" s="139"/>
      <c r="AW903" s="139"/>
      <c r="AX903" s="139"/>
      <c r="AY903" s="139"/>
      <c r="AZ903" s="139"/>
      <c r="BA903" s="139"/>
      <c r="BB903" s="139"/>
      <c r="BC903" s="139"/>
      <c r="BD903" s="139"/>
      <c r="BE903" s="139"/>
      <c r="BF903" s="139"/>
      <c r="BG903" s="139"/>
      <c r="BH903" s="139"/>
      <c r="BI903" s="139"/>
      <c r="BJ903" s="139"/>
      <c r="BK903" s="139"/>
      <c r="BL903" s="139"/>
    </row>
    <row r="904" spans="27:64" x14ac:dyDescent="0.2">
      <c r="AA904" s="139"/>
      <c r="AB904" s="139"/>
      <c r="AC904" s="139"/>
      <c r="AD904" s="139"/>
      <c r="AE904" s="139"/>
      <c r="AG904" s="165"/>
      <c r="AN904" s="139"/>
      <c r="AO904" s="139"/>
      <c r="AP904" s="139"/>
      <c r="AQ904" s="139"/>
      <c r="AR904" s="139"/>
      <c r="AS904" s="139"/>
      <c r="AT904" s="139"/>
      <c r="AU904" s="139"/>
    </row>
    <row r="905" spans="27:64" x14ac:dyDescent="0.2">
      <c r="AA905" s="139"/>
      <c r="AB905" s="139"/>
      <c r="AC905" s="139"/>
      <c r="AD905" s="139"/>
      <c r="AE905" s="139"/>
      <c r="AG905" s="165"/>
      <c r="AN905" s="139"/>
      <c r="AO905" s="139"/>
      <c r="AP905" s="139"/>
      <c r="AQ905" s="139"/>
      <c r="AR905" s="139"/>
      <c r="AS905" s="139"/>
      <c r="AT905" s="139"/>
      <c r="AU905" s="139"/>
    </row>
    <row r="906" spans="27:64" x14ac:dyDescent="0.2">
      <c r="AA906" s="139"/>
      <c r="AB906" s="139"/>
      <c r="AC906" s="139"/>
      <c r="AD906" s="139"/>
      <c r="AE906" s="139"/>
      <c r="AG906" s="165"/>
      <c r="AN906" s="139"/>
      <c r="AO906" s="139"/>
      <c r="AP906" s="139"/>
      <c r="AQ906" s="139"/>
      <c r="AR906" s="139"/>
      <c r="AS906" s="139"/>
      <c r="AT906" s="139"/>
      <c r="AU906" s="139"/>
    </row>
    <row r="907" spans="27:64" x14ac:dyDescent="0.2">
      <c r="AA907" s="139"/>
      <c r="AB907" s="139"/>
      <c r="AC907" s="139"/>
      <c r="AD907" s="139"/>
      <c r="AE907" s="139"/>
      <c r="AG907" s="165"/>
      <c r="AN907" s="139"/>
      <c r="AO907" s="139"/>
      <c r="AP907" s="139"/>
      <c r="AQ907" s="139"/>
      <c r="AR907" s="139"/>
      <c r="AS907" s="139"/>
      <c r="AT907" s="139"/>
      <c r="AU907" s="139"/>
      <c r="AV907" s="139"/>
      <c r="AW907" s="139"/>
      <c r="AX907" s="139"/>
      <c r="AY907" s="139"/>
      <c r="AZ907" s="139"/>
      <c r="BA907" s="139"/>
      <c r="BB907" s="139"/>
      <c r="BC907" s="139"/>
      <c r="BD907" s="139"/>
      <c r="BE907" s="139"/>
      <c r="BF907" s="139"/>
      <c r="BG907" s="139"/>
      <c r="BH907" s="139"/>
      <c r="BI907" s="139"/>
      <c r="BJ907" s="139"/>
      <c r="BK907" s="139"/>
      <c r="BL907" s="139"/>
    </row>
    <row r="908" spans="27:64" x14ac:dyDescent="0.2">
      <c r="AA908" s="139"/>
      <c r="AB908" s="139"/>
      <c r="AC908" s="139"/>
      <c r="AD908" s="139"/>
      <c r="AE908" s="139"/>
      <c r="AG908" s="165"/>
      <c r="AN908" s="139"/>
      <c r="AO908" s="139"/>
      <c r="AP908" s="139"/>
      <c r="AQ908" s="139"/>
      <c r="AR908" s="139"/>
      <c r="AS908" s="139"/>
      <c r="AT908" s="139"/>
      <c r="AU908" s="139"/>
    </row>
    <row r="909" spans="27:64" x14ac:dyDescent="0.2">
      <c r="AA909" s="139"/>
      <c r="AB909" s="139"/>
      <c r="AC909" s="139"/>
      <c r="AD909" s="139"/>
      <c r="AE909" s="139"/>
      <c r="AG909" s="165"/>
      <c r="AN909" s="139"/>
      <c r="AO909" s="139"/>
      <c r="AP909" s="139"/>
      <c r="AQ909" s="139"/>
      <c r="AR909" s="139"/>
      <c r="AS909" s="139"/>
      <c r="AT909" s="139"/>
      <c r="AU909" s="139"/>
    </row>
    <row r="910" spans="27:64" x14ac:dyDescent="0.2">
      <c r="AA910" s="139"/>
      <c r="AB910" s="139"/>
      <c r="AC910" s="139"/>
      <c r="AD910" s="139"/>
      <c r="AE910" s="139"/>
      <c r="AG910" s="165"/>
      <c r="AN910" s="139"/>
      <c r="AO910" s="139"/>
      <c r="AP910" s="139"/>
      <c r="AQ910" s="139"/>
      <c r="AR910" s="139"/>
      <c r="AS910" s="139"/>
      <c r="AT910" s="139"/>
      <c r="AU910" s="139"/>
    </row>
    <row r="911" spans="27:64" x14ac:dyDescent="0.2">
      <c r="AA911" s="139"/>
      <c r="AB911" s="139"/>
      <c r="AC911" s="139"/>
      <c r="AD911" s="139"/>
      <c r="AE911" s="139"/>
      <c r="AG911" s="165"/>
      <c r="AN911" s="139"/>
      <c r="AO911" s="139"/>
      <c r="AP911" s="139"/>
      <c r="AQ911" s="139"/>
      <c r="AR911" s="139"/>
      <c r="AS911" s="139"/>
      <c r="AT911" s="139"/>
      <c r="AU911" s="139"/>
      <c r="AV911" s="139"/>
      <c r="AW911" s="139"/>
      <c r="AX911" s="139"/>
      <c r="AY911" s="139"/>
      <c r="AZ911" s="139"/>
      <c r="BA911" s="139"/>
      <c r="BB911" s="139"/>
      <c r="BC911" s="139"/>
      <c r="BD911" s="139"/>
      <c r="BE911" s="139"/>
      <c r="BF911" s="139"/>
      <c r="BG911" s="139"/>
      <c r="BH911" s="139"/>
      <c r="BI911" s="139"/>
      <c r="BJ911" s="139"/>
      <c r="BK911" s="139"/>
      <c r="BL911" s="139"/>
    </row>
    <row r="912" spans="27:64" x14ac:dyDescent="0.2">
      <c r="AA912" s="139"/>
      <c r="AB912" s="139"/>
      <c r="AC912" s="139"/>
      <c r="AD912" s="139"/>
      <c r="AE912" s="139"/>
      <c r="AG912" s="165"/>
      <c r="AN912" s="139"/>
      <c r="AO912" s="139"/>
      <c r="AP912" s="139"/>
      <c r="AQ912" s="139"/>
      <c r="AR912" s="139"/>
      <c r="AS912" s="139"/>
      <c r="AT912" s="139"/>
      <c r="AU912" s="139"/>
    </row>
    <row r="913" spans="27:64" x14ac:dyDescent="0.2">
      <c r="AA913" s="139"/>
      <c r="AB913" s="139"/>
      <c r="AC913" s="139"/>
      <c r="AD913" s="139"/>
      <c r="AE913" s="139"/>
      <c r="AG913" s="165"/>
      <c r="AN913" s="139"/>
      <c r="AO913" s="139"/>
      <c r="AP913" s="139"/>
      <c r="AQ913" s="139"/>
      <c r="AR913" s="139"/>
      <c r="AS913" s="139"/>
      <c r="AT913" s="139"/>
      <c r="AU913" s="139"/>
    </row>
    <row r="914" spans="27:64" x14ac:dyDescent="0.2">
      <c r="AA914" s="139"/>
      <c r="AB914" s="139"/>
      <c r="AC914" s="139"/>
      <c r="AD914" s="139"/>
      <c r="AE914" s="139"/>
      <c r="AG914" s="165"/>
      <c r="AN914" s="139"/>
      <c r="AO914" s="139"/>
      <c r="AP914" s="139"/>
      <c r="AQ914" s="139"/>
      <c r="AR914" s="139"/>
      <c r="AS914" s="139"/>
      <c r="AT914" s="139"/>
      <c r="AU914" s="139"/>
    </row>
    <row r="915" spans="27:64" x14ac:dyDescent="0.2">
      <c r="AA915" s="139"/>
      <c r="AB915" s="139"/>
      <c r="AC915" s="139"/>
      <c r="AD915" s="139"/>
      <c r="AE915" s="139"/>
      <c r="AG915" s="165"/>
      <c r="AN915" s="139"/>
      <c r="AO915" s="139"/>
      <c r="AP915" s="139"/>
      <c r="AQ915" s="139"/>
      <c r="AR915" s="139"/>
      <c r="AS915" s="139"/>
      <c r="AT915" s="139"/>
      <c r="AU915" s="139"/>
    </row>
    <row r="916" spans="27:64" x14ac:dyDescent="0.2">
      <c r="AA916" s="139"/>
      <c r="AB916" s="139"/>
      <c r="AC916" s="139"/>
      <c r="AD916" s="139"/>
      <c r="AE916" s="139"/>
      <c r="AG916" s="165"/>
      <c r="AN916" s="139"/>
      <c r="AO916" s="139"/>
      <c r="AP916" s="139"/>
      <c r="AQ916" s="139"/>
      <c r="AR916" s="139"/>
      <c r="AS916" s="139"/>
      <c r="AT916" s="139"/>
      <c r="AU916" s="139"/>
    </row>
    <row r="917" spans="27:64" x14ac:dyDescent="0.2">
      <c r="AA917" s="139"/>
      <c r="AB917" s="139"/>
      <c r="AC917" s="139"/>
      <c r="AD917" s="139"/>
      <c r="AE917" s="139"/>
      <c r="AG917" s="165"/>
      <c r="AN917" s="139"/>
      <c r="AO917" s="139"/>
      <c r="AP917" s="139"/>
      <c r="AQ917" s="139"/>
      <c r="AR917" s="139"/>
      <c r="AS917" s="139"/>
      <c r="AT917" s="139"/>
      <c r="AU917" s="139"/>
    </row>
    <row r="918" spans="27:64" x14ac:dyDescent="0.2">
      <c r="AA918" s="139"/>
      <c r="AB918" s="139"/>
      <c r="AC918" s="139"/>
      <c r="AD918" s="139"/>
      <c r="AE918" s="139"/>
      <c r="AG918" s="165"/>
      <c r="AN918" s="139"/>
      <c r="AO918" s="139"/>
      <c r="AP918" s="139"/>
      <c r="AQ918" s="139"/>
      <c r="AR918" s="139"/>
      <c r="AS918" s="139"/>
      <c r="AT918" s="139"/>
      <c r="AU918" s="139"/>
    </row>
    <row r="919" spans="27:64" x14ac:dyDescent="0.2">
      <c r="AA919" s="139"/>
      <c r="AB919" s="139"/>
      <c r="AC919" s="139"/>
      <c r="AD919" s="139"/>
      <c r="AE919" s="139"/>
      <c r="AG919" s="165"/>
      <c r="AN919" s="139"/>
      <c r="AO919" s="139"/>
      <c r="AP919" s="139"/>
      <c r="AQ919" s="139"/>
      <c r="AR919" s="139"/>
      <c r="AS919" s="139"/>
      <c r="AT919" s="139"/>
      <c r="AU919" s="139"/>
    </row>
    <row r="920" spans="27:64" x14ac:dyDescent="0.2">
      <c r="AA920" s="139"/>
      <c r="AB920" s="139"/>
      <c r="AC920" s="139"/>
      <c r="AD920" s="139"/>
      <c r="AE920" s="139"/>
      <c r="AG920" s="165"/>
      <c r="AN920" s="139"/>
      <c r="AO920" s="139"/>
      <c r="AP920" s="139"/>
      <c r="AQ920" s="139"/>
      <c r="AR920" s="139"/>
      <c r="AS920" s="139"/>
      <c r="AT920" s="139"/>
      <c r="AU920" s="139"/>
      <c r="AV920" s="139"/>
      <c r="AW920" s="139"/>
      <c r="AX920" s="139"/>
      <c r="AY920" s="139"/>
      <c r="AZ920" s="139"/>
      <c r="BA920" s="139"/>
      <c r="BB920" s="139"/>
      <c r="BC920" s="139"/>
      <c r="BD920" s="139"/>
      <c r="BE920" s="139"/>
      <c r="BF920" s="139"/>
      <c r="BG920" s="139"/>
      <c r="BH920" s="139"/>
      <c r="BI920" s="139"/>
      <c r="BJ920" s="139"/>
      <c r="BK920" s="139"/>
      <c r="BL920" s="139"/>
    </row>
    <row r="921" spans="27:64" x14ac:dyDescent="0.2">
      <c r="AA921" s="139"/>
      <c r="AB921" s="139"/>
      <c r="AC921" s="139"/>
      <c r="AD921" s="139"/>
      <c r="AE921" s="139"/>
      <c r="AG921" s="165"/>
      <c r="AN921" s="139"/>
      <c r="AO921" s="139"/>
      <c r="AP921" s="139"/>
      <c r="AQ921" s="139"/>
      <c r="AR921" s="139"/>
      <c r="AS921" s="139"/>
      <c r="AT921" s="139"/>
      <c r="AU921" s="139"/>
    </row>
    <row r="922" spans="27:64" x14ac:dyDescent="0.2">
      <c r="AA922" s="139"/>
      <c r="AB922" s="139"/>
      <c r="AC922" s="139"/>
      <c r="AD922" s="139"/>
      <c r="AE922" s="139"/>
      <c r="AG922" s="165"/>
      <c r="AN922" s="139"/>
      <c r="AO922" s="139"/>
      <c r="AP922" s="139"/>
      <c r="AQ922" s="139"/>
      <c r="AR922" s="139"/>
      <c r="AS922" s="139"/>
      <c r="AT922" s="139"/>
      <c r="AU922" s="139"/>
    </row>
    <row r="923" spans="27:64" x14ac:dyDescent="0.2">
      <c r="AA923" s="139"/>
      <c r="AB923" s="139"/>
      <c r="AC923" s="139"/>
      <c r="AD923" s="139"/>
      <c r="AE923" s="139"/>
      <c r="AG923" s="165"/>
      <c r="AN923" s="139"/>
      <c r="AO923" s="139"/>
      <c r="AP923" s="139"/>
      <c r="AQ923" s="139"/>
      <c r="AR923" s="139"/>
      <c r="AS923" s="139"/>
      <c r="AT923" s="139"/>
      <c r="AU923" s="139"/>
    </row>
    <row r="924" spans="27:64" x14ac:dyDescent="0.2">
      <c r="AA924" s="139"/>
      <c r="AB924" s="139"/>
      <c r="AC924" s="139"/>
      <c r="AD924" s="139"/>
      <c r="AE924" s="139"/>
      <c r="AG924" s="165"/>
      <c r="AN924" s="139"/>
      <c r="AO924" s="139"/>
      <c r="AP924" s="139"/>
      <c r="AQ924" s="139"/>
      <c r="AR924" s="139"/>
      <c r="AS924" s="139"/>
      <c r="AT924" s="139"/>
      <c r="AU924" s="139"/>
    </row>
    <row r="925" spans="27:64" x14ac:dyDescent="0.2">
      <c r="AA925" s="139"/>
      <c r="AB925" s="139"/>
      <c r="AC925" s="139"/>
      <c r="AD925" s="139"/>
      <c r="AE925" s="139"/>
      <c r="AG925" s="165"/>
      <c r="AN925" s="139"/>
      <c r="AO925" s="139"/>
      <c r="AP925" s="139"/>
      <c r="AQ925" s="139"/>
      <c r="AR925" s="139"/>
      <c r="AS925" s="139"/>
      <c r="AT925" s="139"/>
      <c r="AU925" s="139"/>
    </row>
    <row r="926" spans="27:64" x14ac:dyDescent="0.2">
      <c r="AA926" s="139"/>
      <c r="AB926" s="139"/>
      <c r="AC926" s="139"/>
      <c r="AD926" s="139"/>
      <c r="AE926" s="139"/>
      <c r="AG926" s="165"/>
      <c r="AN926" s="139"/>
      <c r="AO926" s="139"/>
      <c r="AP926" s="139"/>
      <c r="AQ926" s="139"/>
      <c r="AR926" s="139"/>
      <c r="AS926" s="139"/>
      <c r="AT926" s="139"/>
      <c r="AU926" s="139"/>
    </row>
    <row r="927" spans="27:64" x14ac:dyDescent="0.2">
      <c r="AA927" s="139"/>
      <c r="AB927" s="139"/>
      <c r="AC927" s="139"/>
      <c r="AD927" s="139"/>
      <c r="AE927" s="139"/>
      <c r="AG927" s="165"/>
      <c r="AN927" s="139"/>
      <c r="AO927" s="139"/>
      <c r="AP927" s="139"/>
      <c r="AQ927" s="139"/>
      <c r="AR927" s="139"/>
      <c r="AS927" s="139"/>
      <c r="AT927" s="139"/>
      <c r="AU927" s="139"/>
    </row>
    <row r="928" spans="27:64" x14ac:dyDescent="0.2">
      <c r="AA928" s="139"/>
      <c r="AB928" s="139"/>
      <c r="AC928" s="139"/>
      <c r="AD928" s="139"/>
      <c r="AE928" s="139"/>
      <c r="AG928" s="165"/>
      <c r="AN928" s="139"/>
      <c r="AO928" s="139"/>
      <c r="AP928" s="139"/>
      <c r="AQ928" s="139"/>
      <c r="AR928" s="139"/>
      <c r="AS928" s="139"/>
      <c r="AT928" s="139"/>
      <c r="AU928" s="139"/>
    </row>
    <row r="929" spans="27:64" x14ac:dyDescent="0.2">
      <c r="AA929" s="139"/>
      <c r="AB929" s="139"/>
      <c r="AC929" s="139"/>
      <c r="AD929" s="139"/>
      <c r="AE929" s="139"/>
      <c r="AG929" s="165"/>
      <c r="AN929" s="139"/>
      <c r="AO929" s="139"/>
      <c r="AP929" s="139"/>
      <c r="AQ929" s="139"/>
      <c r="AR929" s="139"/>
      <c r="AS929" s="139"/>
      <c r="AT929" s="139"/>
      <c r="AU929" s="139"/>
    </row>
    <row r="930" spans="27:64" x14ac:dyDescent="0.2">
      <c r="AA930" s="139"/>
      <c r="AB930" s="139"/>
      <c r="AC930" s="139"/>
      <c r="AD930" s="139"/>
      <c r="AE930" s="139"/>
      <c r="AG930" s="165"/>
      <c r="AN930" s="139"/>
      <c r="AO930" s="139"/>
      <c r="AP930" s="139"/>
      <c r="AQ930" s="139"/>
      <c r="AR930" s="139"/>
      <c r="AS930" s="139"/>
      <c r="AT930" s="139"/>
      <c r="AU930" s="139"/>
    </row>
    <row r="931" spans="27:64" x14ac:dyDescent="0.2">
      <c r="AA931" s="139"/>
      <c r="AB931" s="139"/>
      <c r="AC931" s="139"/>
      <c r="AD931" s="139"/>
      <c r="AE931" s="139"/>
      <c r="AG931" s="165"/>
      <c r="AN931" s="139"/>
      <c r="AO931" s="139"/>
      <c r="AP931" s="139"/>
      <c r="AQ931" s="139"/>
      <c r="AR931" s="139"/>
      <c r="AS931" s="139"/>
      <c r="AT931" s="139"/>
      <c r="AU931" s="139"/>
    </row>
    <row r="932" spans="27:64" x14ac:dyDescent="0.2">
      <c r="AA932" s="139"/>
      <c r="AB932" s="139"/>
      <c r="AC932" s="139"/>
      <c r="AD932" s="139"/>
      <c r="AE932" s="139"/>
      <c r="AG932" s="165"/>
      <c r="AN932" s="139"/>
      <c r="AO932" s="139"/>
      <c r="AP932" s="139"/>
      <c r="AQ932" s="139"/>
      <c r="AR932" s="139"/>
      <c r="AS932" s="139"/>
      <c r="AT932" s="139"/>
      <c r="AU932" s="139"/>
    </row>
    <row r="933" spans="27:64" x14ac:dyDescent="0.2">
      <c r="AA933" s="139"/>
      <c r="AB933" s="139"/>
      <c r="AC933" s="139"/>
      <c r="AD933" s="139"/>
      <c r="AE933" s="139"/>
      <c r="AG933" s="165"/>
      <c r="AN933" s="139"/>
      <c r="AO933" s="139"/>
      <c r="AP933" s="139"/>
      <c r="AQ933" s="139"/>
      <c r="AR933" s="139"/>
      <c r="AS933" s="139"/>
      <c r="AT933" s="139"/>
      <c r="AU933" s="139"/>
    </row>
    <row r="934" spans="27:64" x14ac:dyDescent="0.2">
      <c r="AA934" s="139"/>
      <c r="AB934" s="139"/>
      <c r="AC934" s="139"/>
      <c r="AD934" s="139"/>
      <c r="AE934" s="139"/>
      <c r="AG934" s="165"/>
      <c r="AN934" s="139"/>
      <c r="AO934" s="139"/>
      <c r="AP934" s="139"/>
      <c r="AQ934" s="139"/>
      <c r="AR934" s="139"/>
      <c r="AS934" s="139"/>
      <c r="AT934" s="139"/>
      <c r="AU934" s="139"/>
    </row>
    <row r="935" spans="27:64" x14ac:dyDescent="0.2">
      <c r="AA935" s="139"/>
      <c r="AB935" s="139"/>
      <c r="AC935" s="139"/>
      <c r="AD935" s="139"/>
      <c r="AE935" s="139"/>
      <c r="AG935" s="165"/>
      <c r="AN935" s="139"/>
      <c r="AO935" s="139"/>
      <c r="AP935" s="139"/>
      <c r="AQ935" s="139"/>
      <c r="AR935" s="139"/>
      <c r="AS935" s="139"/>
      <c r="AT935" s="139"/>
      <c r="AU935" s="139"/>
    </row>
    <row r="936" spans="27:64" x14ac:dyDescent="0.2">
      <c r="AA936" s="139"/>
      <c r="AB936" s="139"/>
      <c r="AC936" s="139"/>
      <c r="AD936" s="139"/>
      <c r="AE936" s="139"/>
      <c r="AG936" s="165"/>
      <c r="AN936" s="139"/>
      <c r="AO936" s="139"/>
      <c r="AP936" s="139"/>
      <c r="AQ936" s="139"/>
      <c r="AR936" s="139"/>
      <c r="AS936" s="139"/>
      <c r="AT936" s="139"/>
      <c r="AU936" s="139"/>
      <c r="AV936" s="139"/>
      <c r="AW936" s="139"/>
      <c r="AX936" s="139"/>
      <c r="AY936" s="139"/>
      <c r="AZ936" s="139"/>
      <c r="BA936" s="139"/>
      <c r="BB936" s="139"/>
      <c r="BC936" s="139"/>
      <c r="BD936" s="139"/>
      <c r="BE936" s="139"/>
      <c r="BF936" s="139"/>
      <c r="BG936" s="139"/>
      <c r="BH936" s="139"/>
      <c r="BI936" s="139"/>
      <c r="BJ936" s="139"/>
      <c r="BK936" s="139"/>
      <c r="BL936" s="139"/>
    </row>
    <row r="937" spans="27:64" x14ac:dyDescent="0.2">
      <c r="AA937" s="139"/>
      <c r="AB937" s="139"/>
      <c r="AC937" s="139"/>
      <c r="AD937" s="139"/>
      <c r="AE937" s="139"/>
      <c r="AG937" s="165"/>
      <c r="AN937" s="139"/>
      <c r="AO937" s="139"/>
      <c r="AP937" s="139"/>
      <c r="AQ937" s="139"/>
      <c r="AR937" s="139"/>
      <c r="AS937" s="139"/>
      <c r="AT937" s="139"/>
      <c r="AU937" s="139"/>
    </row>
    <row r="938" spans="27:64" x14ac:dyDescent="0.2">
      <c r="AA938" s="139"/>
      <c r="AB938" s="139"/>
      <c r="AC938" s="139"/>
      <c r="AD938" s="139"/>
      <c r="AE938" s="139"/>
      <c r="AG938" s="165"/>
      <c r="AN938" s="139"/>
      <c r="AO938" s="139"/>
      <c r="AP938" s="139"/>
      <c r="AQ938" s="139"/>
      <c r="AR938" s="139"/>
      <c r="AS938" s="139"/>
      <c r="AT938" s="139"/>
      <c r="AU938" s="139"/>
    </row>
    <row r="939" spans="27:64" x14ac:dyDescent="0.2">
      <c r="AA939" s="139"/>
      <c r="AB939" s="139"/>
      <c r="AC939" s="139"/>
      <c r="AD939" s="139"/>
      <c r="AE939" s="139"/>
      <c r="AG939" s="165"/>
      <c r="AN939" s="139"/>
      <c r="AO939" s="139"/>
      <c r="AP939" s="139"/>
      <c r="AQ939" s="139"/>
      <c r="AR939" s="139"/>
      <c r="AS939" s="139"/>
      <c r="AT939" s="139"/>
      <c r="AU939" s="139"/>
    </row>
    <row r="940" spans="27:64" x14ac:dyDescent="0.2">
      <c r="AA940" s="139"/>
      <c r="AB940" s="139"/>
      <c r="AC940" s="139"/>
      <c r="AD940" s="139"/>
      <c r="AE940" s="139"/>
      <c r="AG940" s="165"/>
      <c r="AN940" s="139"/>
      <c r="AO940" s="139"/>
      <c r="AP940" s="139"/>
      <c r="AQ940" s="139"/>
      <c r="AR940" s="139"/>
      <c r="AS940" s="139"/>
      <c r="AT940" s="139"/>
      <c r="AU940" s="139"/>
    </row>
    <row r="941" spans="27:64" x14ac:dyDescent="0.2">
      <c r="AA941" s="139"/>
      <c r="AB941" s="139"/>
      <c r="AC941" s="139"/>
      <c r="AD941" s="139"/>
      <c r="AE941" s="139"/>
      <c r="AG941" s="165"/>
      <c r="AN941" s="139"/>
      <c r="AO941" s="139"/>
      <c r="AP941" s="139"/>
      <c r="AQ941" s="139"/>
      <c r="AR941" s="139"/>
      <c r="AS941" s="139"/>
      <c r="AT941" s="139"/>
      <c r="AU941" s="139"/>
    </row>
    <row r="942" spans="27:64" x14ac:dyDescent="0.2">
      <c r="AA942" s="139"/>
      <c r="AB942" s="139"/>
      <c r="AC942" s="139"/>
      <c r="AD942" s="139"/>
      <c r="AE942" s="139"/>
      <c r="AG942" s="165"/>
      <c r="AN942" s="139"/>
      <c r="AO942" s="139"/>
      <c r="AP942" s="139"/>
      <c r="AQ942" s="139"/>
      <c r="AR942" s="139"/>
      <c r="AS942" s="139"/>
      <c r="AT942" s="139"/>
      <c r="AU942" s="139"/>
    </row>
    <row r="943" spans="27:64" x14ac:dyDescent="0.2">
      <c r="AA943" s="139"/>
      <c r="AB943" s="139"/>
      <c r="AC943" s="139"/>
      <c r="AD943" s="139"/>
      <c r="AE943" s="139"/>
      <c r="AG943" s="165"/>
      <c r="AN943" s="139"/>
      <c r="AO943" s="139"/>
      <c r="AP943" s="139"/>
      <c r="AQ943" s="139"/>
      <c r="AR943" s="139"/>
      <c r="AS943" s="139"/>
      <c r="AT943" s="139"/>
      <c r="AU943" s="139"/>
      <c r="AV943" s="139"/>
      <c r="AW943" s="139"/>
      <c r="AX943" s="139"/>
      <c r="AY943" s="139"/>
      <c r="AZ943" s="139"/>
      <c r="BA943" s="139"/>
      <c r="BB943" s="139"/>
      <c r="BC943" s="139"/>
      <c r="BD943" s="139"/>
      <c r="BE943" s="139"/>
      <c r="BF943" s="139"/>
      <c r="BG943" s="139"/>
      <c r="BH943" s="139"/>
      <c r="BI943" s="139"/>
      <c r="BJ943" s="139"/>
      <c r="BK943" s="139"/>
      <c r="BL943" s="139"/>
    </row>
    <row r="944" spans="27:64" x14ac:dyDescent="0.2">
      <c r="AA944" s="139"/>
      <c r="AB944" s="139"/>
      <c r="AC944" s="139"/>
      <c r="AD944" s="139"/>
      <c r="AE944" s="139"/>
      <c r="AG944" s="165"/>
      <c r="AN944" s="139"/>
      <c r="AO944" s="139"/>
      <c r="AP944" s="139"/>
      <c r="AQ944" s="139"/>
      <c r="AR944" s="139"/>
      <c r="AS944" s="139"/>
      <c r="AT944" s="139"/>
      <c r="AU944" s="139"/>
    </row>
    <row r="945" spans="27:64" x14ac:dyDescent="0.2">
      <c r="AA945" s="139"/>
      <c r="AB945" s="139"/>
      <c r="AC945" s="139"/>
      <c r="AD945" s="139"/>
      <c r="AE945" s="139"/>
      <c r="AG945" s="165"/>
      <c r="AN945" s="139"/>
      <c r="AO945" s="139"/>
      <c r="AP945" s="139"/>
      <c r="AQ945" s="139"/>
      <c r="AR945" s="139"/>
      <c r="AS945" s="139"/>
      <c r="AT945" s="139"/>
      <c r="AU945" s="139"/>
    </row>
    <row r="946" spans="27:64" x14ac:dyDescent="0.2">
      <c r="AA946" s="139"/>
      <c r="AB946" s="139"/>
      <c r="AC946" s="139"/>
      <c r="AD946" s="139"/>
      <c r="AE946" s="139"/>
      <c r="AG946" s="165"/>
      <c r="AN946" s="139"/>
      <c r="AO946" s="139"/>
      <c r="AP946" s="139"/>
      <c r="AQ946" s="139"/>
      <c r="AR946" s="139"/>
      <c r="AS946" s="139"/>
      <c r="AT946" s="139"/>
      <c r="AU946" s="139"/>
    </row>
    <row r="947" spans="27:64" x14ac:dyDescent="0.2">
      <c r="AA947" s="139"/>
      <c r="AB947" s="139"/>
      <c r="AC947" s="139"/>
      <c r="AD947" s="139"/>
      <c r="AE947" s="139"/>
      <c r="AG947" s="165"/>
      <c r="AN947" s="139"/>
      <c r="AO947" s="139"/>
      <c r="AP947" s="139"/>
      <c r="AQ947" s="139"/>
      <c r="AR947" s="139"/>
      <c r="AS947" s="139"/>
      <c r="AT947" s="139"/>
      <c r="AU947" s="139"/>
    </row>
    <row r="948" spans="27:64" x14ac:dyDescent="0.2">
      <c r="AA948" s="139"/>
      <c r="AB948" s="139"/>
      <c r="AC948" s="139"/>
      <c r="AD948" s="139"/>
      <c r="AE948" s="139"/>
      <c r="AG948" s="165"/>
      <c r="AN948" s="139"/>
      <c r="AO948" s="139"/>
      <c r="AP948" s="139"/>
      <c r="AQ948" s="139"/>
      <c r="AR948" s="139"/>
      <c r="AS948" s="139"/>
      <c r="AT948" s="139"/>
      <c r="AU948" s="139"/>
    </row>
    <row r="949" spans="27:64" x14ac:dyDescent="0.2">
      <c r="AA949" s="139"/>
      <c r="AB949" s="139"/>
      <c r="AC949" s="139"/>
      <c r="AD949" s="139"/>
      <c r="AE949" s="139"/>
      <c r="AG949" s="165"/>
      <c r="AN949" s="139"/>
      <c r="AO949" s="139"/>
      <c r="AP949" s="139"/>
      <c r="AQ949" s="139"/>
      <c r="AR949" s="139"/>
      <c r="AS949" s="139"/>
      <c r="AT949" s="139"/>
      <c r="AU949" s="139"/>
      <c r="AV949" s="139"/>
      <c r="AW949" s="139"/>
      <c r="AX949" s="139"/>
      <c r="AY949" s="139"/>
      <c r="AZ949" s="139"/>
      <c r="BA949" s="139"/>
      <c r="BB949" s="139"/>
      <c r="BC949" s="139"/>
      <c r="BD949" s="139"/>
      <c r="BE949" s="139"/>
      <c r="BF949" s="139"/>
      <c r="BG949" s="139"/>
      <c r="BH949" s="139"/>
      <c r="BI949" s="139"/>
      <c r="BJ949" s="139"/>
      <c r="BK949" s="139"/>
      <c r="BL949" s="139"/>
    </row>
    <row r="950" spans="27:64" x14ac:dyDescent="0.2">
      <c r="AA950" s="139"/>
      <c r="AB950" s="139"/>
      <c r="AC950" s="139"/>
      <c r="AD950" s="139"/>
      <c r="AE950" s="139"/>
      <c r="AG950" s="165"/>
      <c r="AN950" s="139"/>
      <c r="AO950" s="139"/>
      <c r="AP950" s="139"/>
      <c r="AQ950" s="139"/>
      <c r="AR950" s="139"/>
      <c r="AS950" s="139"/>
      <c r="AT950" s="139"/>
      <c r="AU950" s="139"/>
    </row>
    <row r="951" spans="27:64" x14ac:dyDescent="0.2">
      <c r="AA951" s="139"/>
      <c r="AB951" s="139"/>
      <c r="AC951" s="139"/>
      <c r="AD951" s="139"/>
      <c r="AE951" s="139"/>
      <c r="AG951" s="165"/>
      <c r="AN951" s="139"/>
      <c r="AO951" s="139"/>
      <c r="AP951" s="139"/>
      <c r="AQ951" s="139"/>
      <c r="AR951" s="139"/>
      <c r="AS951" s="139"/>
      <c r="AT951" s="139"/>
      <c r="AU951" s="139"/>
      <c r="AV951" s="139"/>
      <c r="AW951" s="139"/>
      <c r="AX951" s="139"/>
      <c r="AY951" s="139"/>
      <c r="AZ951" s="139"/>
      <c r="BA951" s="139"/>
      <c r="BB951" s="139"/>
      <c r="BC951" s="139"/>
      <c r="BD951" s="139"/>
      <c r="BE951" s="139"/>
      <c r="BF951" s="139"/>
      <c r="BG951" s="139"/>
      <c r="BH951" s="139"/>
      <c r="BI951" s="139"/>
      <c r="BJ951" s="139"/>
      <c r="BK951" s="139"/>
      <c r="BL951" s="139"/>
    </row>
    <row r="952" spans="27:64" x14ac:dyDescent="0.2">
      <c r="AA952" s="139"/>
      <c r="AB952" s="139"/>
      <c r="AC952" s="139"/>
      <c r="AD952" s="139"/>
      <c r="AE952" s="139"/>
      <c r="AG952" s="165"/>
      <c r="AN952" s="139"/>
      <c r="AO952" s="139"/>
      <c r="AP952" s="139"/>
      <c r="AQ952" s="139"/>
      <c r="AR952" s="139"/>
      <c r="AS952" s="139"/>
      <c r="AT952" s="139"/>
      <c r="AU952" s="139"/>
    </row>
    <row r="953" spans="27:64" x14ac:dyDescent="0.2">
      <c r="AA953" s="139"/>
      <c r="AB953" s="139"/>
      <c r="AC953" s="139"/>
      <c r="AD953" s="139"/>
      <c r="AE953" s="139"/>
      <c r="AG953" s="165"/>
      <c r="AN953" s="139"/>
      <c r="AO953" s="139"/>
      <c r="AP953" s="139"/>
      <c r="AQ953" s="139"/>
      <c r="AR953" s="139"/>
      <c r="AS953" s="139"/>
      <c r="AT953" s="139"/>
      <c r="AU953" s="139"/>
      <c r="AV953" s="139"/>
    </row>
    <row r="954" spans="27:64" x14ac:dyDescent="0.2">
      <c r="AA954" s="139"/>
      <c r="AB954" s="139"/>
      <c r="AC954" s="139"/>
      <c r="AD954" s="139"/>
      <c r="AE954" s="139"/>
      <c r="AG954" s="165"/>
      <c r="AN954" s="139"/>
      <c r="AO954" s="139"/>
      <c r="AP954" s="139"/>
      <c r="AQ954" s="139"/>
      <c r="AR954" s="139"/>
      <c r="AS954" s="139"/>
      <c r="AT954" s="139"/>
      <c r="AU954" s="139"/>
    </row>
    <row r="955" spans="27:64" x14ac:dyDescent="0.2">
      <c r="AA955" s="139"/>
      <c r="AB955" s="139"/>
      <c r="AC955" s="139"/>
      <c r="AD955" s="139"/>
      <c r="AE955" s="139"/>
      <c r="AG955" s="165"/>
      <c r="AN955" s="139"/>
      <c r="AO955" s="139"/>
      <c r="AP955" s="139"/>
      <c r="AQ955" s="139"/>
      <c r="AR955" s="139"/>
      <c r="AS955" s="139"/>
      <c r="AT955" s="139"/>
      <c r="AU955" s="139"/>
    </row>
    <row r="956" spans="27:64" x14ac:dyDescent="0.2">
      <c r="AA956" s="139"/>
      <c r="AB956" s="139"/>
      <c r="AC956" s="139"/>
      <c r="AD956" s="139"/>
      <c r="AE956" s="139"/>
      <c r="AG956" s="165"/>
      <c r="AN956" s="139"/>
      <c r="AO956" s="139"/>
      <c r="AP956" s="139"/>
      <c r="AQ956" s="139"/>
      <c r="AR956" s="139"/>
      <c r="AS956" s="139"/>
      <c r="AT956" s="139"/>
      <c r="AU956" s="139"/>
    </row>
    <row r="957" spans="27:64" x14ac:dyDescent="0.2">
      <c r="AA957" s="139"/>
      <c r="AB957" s="139"/>
      <c r="AC957" s="139"/>
      <c r="AD957" s="139"/>
      <c r="AE957" s="139"/>
      <c r="AG957" s="165"/>
      <c r="AN957" s="139"/>
      <c r="AO957" s="139"/>
      <c r="AP957" s="139"/>
      <c r="AQ957" s="139"/>
      <c r="AR957" s="139"/>
      <c r="AS957" s="139"/>
      <c r="AT957" s="139"/>
      <c r="AU957" s="139"/>
    </row>
    <row r="958" spans="27:64" x14ac:dyDescent="0.2">
      <c r="AA958" s="139"/>
      <c r="AB958" s="139"/>
      <c r="AC958" s="139"/>
      <c r="AD958" s="139"/>
      <c r="AE958" s="139"/>
      <c r="AG958" s="165"/>
      <c r="AN958" s="139"/>
      <c r="AO958" s="139"/>
      <c r="AP958" s="139"/>
      <c r="AQ958" s="139"/>
      <c r="AR958" s="139"/>
      <c r="AS958" s="139"/>
      <c r="AT958" s="139"/>
      <c r="AU958" s="139"/>
    </row>
    <row r="959" spans="27:64" x14ac:dyDescent="0.2">
      <c r="AA959" s="139"/>
      <c r="AB959" s="139"/>
      <c r="AC959" s="139"/>
      <c r="AD959" s="139"/>
      <c r="AE959" s="139"/>
      <c r="AG959" s="165"/>
      <c r="AN959" s="139"/>
      <c r="AO959" s="139"/>
      <c r="AP959" s="139"/>
      <c r="AQ959" s="139"/>
      <c r="AR959" s="139"/>
      <c r="AS959" s="139"/>
      <c r="AT959" s="139"/>
      <c r="AU959" s="139"/>
      <c r="AV959" s="139"/>
    </row>
    <row r="960" spans="27:64" x14ac:dyDescent="0.2">
      <c r="AA960" s="139"/>
      <c r="AB960" s="139"/>
      <c r="AC960" s="139"/>
      <c r="AD960" s="139"/>
      <c r="AE960" s="139"/>
      <c r="AG960" s="165"/>
      <c r="AN960" s="139"/>
      <c r="AO960" s="139"/>
      <c r="AP960" s="139"/>
      <c r="AQ960" s="139"/>
      <c r="AR960" s="139"/>
      <c r="AS960" s="139"/>
      <c r="AT960" s="139"/>
      <c r="AU960" s="139"/>
    </row>
    <row r="961" spans="27:48" x14ac:dyDescent="0.2">
      <c r="AA961" s="139"/>
      <c r="AB961" s="139"/>
      <c r="AC961" s="139"/>
      <c r="AD961" s="139"/>
      <c r="AE961" s="139"/>
      <c r="AG961" s="165"/>
      <c r="AN961" s="139"/>
      <c r="AO961" s="139"/>
      <c r="AP961" s="139"/>
      <c r="AQ961" s="139"/>
      <c r="AR961" s="139"/>
      <c r="AS961" s="139"/>
      <c r="AT961" s="139"/>
      <c r="AU961" s="139"/>
    </row>
    <row r="962" spans="27:48" x14ac:dyDescent="0.2">
      <c r="AA962" s="139"/>
      <c r="AB962" s="139"/>
      <c r="AC962" s="139"/>
      <c r="AD962" s="139"/>
      <c r="AE962" s="139"/>
      <c r="AG962" s="165"/>
      <c r="AN962" s="139"/>
      <c r="AO962" s="139"/>
      <c r="AP962" s="139"/>
      <c r="AQ962" s="139"/>
      <c r="AR962" s="139"/>
      <c r="AS962" s="139"/>
      <c r="AT962" s="139"/>
      <c r="AU962" s="139"/>
    </row>
    <row r="963" spans="27:48" x14ac:dyDescent="0.2">
      <c r="AA963" s="139"/>
      <c r="AB963" s="139"/>
      <c r="AC963" s="139"/>
      <c r="AD963" s="139"/>
      <c r="AE963" s="139"/>
      <c r="AG963" s="165"/>
      <c r="AN963" s="139"/>
      <c r="AO963" s="139"/>
      <c r="AP963" s="139"/>
      <c r="AQ963" s="139"/>
      <c r="AR963" s="139"/>
      <c r="AS963" s="139"/>
      <c r="AT963" s="139"/>
      <c r="AU963" s="139"/>
    </row>
    <row r="964" spans="27:48" x14ac:dyDescent="0.2">
      <c r="AA964" s="139"/>
      <c r="AB964" s="139"/>
      <c r="AC964" s="139"/>
      <c r="AD964" s="139"/>
      <c r="AE964" s="139"/>
      <c r="AG964" s="165"/>
      <c r="AN964" s="139"/>
      <c r="AO964" s="139"/>
      <c r="AP964" s="139"/>
      <c r="AQ964" s="139"/>
      <c r="AR964" s="139"/>
      <c r="AS964" s="139"/>
      <c r="AT964" s="139"/>
      <c r="AU964" s="139"/>
    </row>
    <row r="965" spans="27:48" x14ac:dyDescent="0.2">
      <c r="AA965" s="139"/>
      <c r="AB965" s="139"/>
      <c r="AC965" s="139"/>
      <c r="AD965" s="139"/>
      <c r="AE965" s="139"/>
      <c r="AG965" s="165"/>
      <c r="AN965" s="139"/>
      <c r="AO965" s="139"/>
      <c r="AP965" s="139"/>
      <c r="AQ965" s="139"/>
      <c r="AR965" s="139"/>
      <c r="AS965" s="139"/>
      <c r="AT965" s="139"/>
      <c r="AU965" s="139"/>
    </row>
    <row r="966" spans="27:48" x14ac:dyDescent="0.2">
      <c r="AA966" s="139"/>
      <c r="AB966" s="139"/>
      <c r="AC966" s="139"/>
      <c r="AD966" s="139"/>
      <c r="AE966" s="139"/>
      <c r="AG966" s="165"/>
      <c r="AN966" s="139"/>
      <c r="AO966" s="139"/>
      <c r="AP966" s="139"/>
      <c r="AQ966" s="139"/>
      <c r="AR966" s="139"/>
      <c r="AS966" s="139"/>
      <c r="AT966" s="139"/>
      <c r="AU966" s="139"/>
    </row>
    <row r="967" spans="27:48" x14ac:dyDescent="0.2">
      <c r="AA967" s="139"/>
      <c r="AB967" s="139"/>
      <c r="AC967" s="139"/>
      <c r="AD967" s="139"/>
      <c r="AE967" s="139"/>
      <c r="AG967" s="165"/>
      <c r="AN967" s="139"/>
      <c r="AO967" s="139"/>
      <c r="AP967" s="139"/>
      <c r="AQ967" s="139"/>
      <c r="AR967" s="139"/>
      <c r="AS967" s="139"/>
      <c r="AT967" s="139"/>
      <c r="AU967" s="139"/>
    </row>
    <row r="968" spans="27:48" x14ac:dyDescent="0.2">
      <c r="AA968" s="139"/>
      <c r="AB968" s="139"/>
      <c r="AC968" s="139"/>
      <c r="AD968" s="139"/>
      <c r="AE968" s="139"/>
      <c r="AG968" s="165"/>
      <c r="AN968" s="139"/>
      <c r="AO968" s="139"/>
      <c r="AP968" s="139"/>
      <c r="AQ968" s="139"/>
      <c r="AR968" s="139"/>
      <c r="AS968" s="139"/>
      <c r="AT968" s="139"/>
      <c r="AU968" s="139"/>
    </row>
    <row r="969" spans="27:48" x14ac:dyDescent="0.2">
      <c r="AA969" s="139"/>
      <c r="AB969" s="139"/>
      <c r="AC969" s="139"/>
      <c r="AD969" s="139"/>
      <c r="AE969" s="139"/>
      <c r="AG969" s="165"/>
      <c r="AN969" s="139"/>
      <c r="AO969" s="139"/>
      <c r="AP969" s="139"/>
      <c r="AQ969" s="139"/>
      <c r="AR969" s="139"/>
      <c r="AS969" s="139"/>
      <c r="AT969" s="139"/>
      <c r="AU969" s="139"/>
    </row>
    <row r="970" spans="27:48" x14ac:dyDescent="0.2">
      <c r="AA970" s="139"/>
      <c r="AB970" s="139"/>
      <c r="AC970" s="139"/>
      <c r="AD970" s="139"/>
      <c r="AE970" s="139"/>
      <c r="AG970" s="165"/>
      <c r="AN970" s="139"/>
      <c r="AO970" s="139"/>
      <c r="AP970" s="139"/>
      <c r="AQ970" s="139"/>
      <c r="AR970" s="139"/>
      <c r="AS970" s="139"/>
      <c r="AT970" s="139"/>
      <c r="AU970" s="139"/>
      <c r="AV970" s="139"/>
    </row>
    <row r="971" spans="27:48" x14ac:dyDescent="0.2">
      <c r="AA971" s="139"/>
      <c r="AB971" s="139"/>
      <c r="AC971" s="139"/>
      <c r="AD971" s="139"/>
      <c r="AE971" s="139"/>
      <c r="AG971" s="165"/>
      <c r="AN971" s="139"/>
      <c r="AO971" s="139"/>
      <c r="AP971" s="139"/>
      <c r="AQ971" s="139"/>
      <c r="AR971" s="139"/>
      <c r="AS971" s="139"/>
      <c r="AT971" s="139"/>
      <c r="AU971" s="139"/>
    </row>
    <row r="972" spans="27:48" x14ac:dyDescent="0.2">
      <c r="AA972" s="139"/>
      <c r="AB972" s="139"/>
      <c r="AC972" s="139"/>
      <c r="AD972" s="139"/>
      <c r="AE972" s="139"/>
      <c r="AG972" s="165"/>
      <c r="AN972" s="139"/>
      <c r="AO972" s="139"/>
      <c r="AP972" s="139"/>
      <c r="AQ972" s="139"/>
      <c r="AR972" s="139"/>
      <c r="AS972" s="139"/>
      <c r="AT972" s="139"/>
      <c r="AU972" s="139"/>
    </row>
    <row r="973" spans="27:48" x14ac:dyDescent="0.2">
      <c r="AA973" s="139"/>
      <c r="AB973" s="139"/>
      <c r="AC973" s="139"/>
      <c r="AD973" s="139"/>
      <c r="AE973" s="139"/>
      <c r="AG973" s="165"/>
      <c r="AN973" s="139"/>
      <c r="AO973" s="139"/>
      <c r="AP973" s="139"/>
      <c r="AQ973" s="139"/>
      <c r="AR973" s="139"/>
      <c r="AS973" s="139"/>
      <c r="AT973" s="139"/>
      <c r="AU973" s="139"/>
    </row>
    <row r="974" spans="27:48" x14ac:dyDescent="0.2">
      <c r="AA974" s="139"/>
      <c r="AB974" s="139"/>
      <c r="AC974" s="139"/>
      <c r="AD974" s="139"/>
      <c r="AE974" s="139"/>
      <c r="AG974" s="165"/>
      <c r="AN974" s="139"/>
      <c r="AO974" s="139"/>
      <c r="AP974" s="139"/>
      <c r="AQ974" s="139"/>
      <c r="AR974" s="139"/>
      <c r="AS974" s="139"/>
      <c r="AT974" s="139"/>
      <c r="AU974" s="139"/>
    </row>
    <row r="975" spans="27:48" x14ac:dyDescent="0.2">
      <c r="AA975" s="139"/>
      <c r="AB975" s="139"/>
      <c r="AC975" s="139"/>
      <c r="AD975" s="139"/>
      <c r="AE975" s="139"/>
      <c r="AG975" s="165"/>
      <c r="AN975" s="139"/>
      <c r="AO975" s="139"/>
      <c r="AP975" s="139"/>
      <c r="AQ975" s="139"/>
      <c r="AR975" s="139"/>
      <c r="AS975" s="139"/>
      <c r="AT975" s="139"/>
      <c r="AU975" s="139"/>
    </row>
    <row r="976" spans="27:48" x14ac:dyDescent="0.2">
      <c r="AA976" s="139"/>
      <c r="AB976" s="139"/>
      <c r="AC976" s="139"/>
      <c r="AD976" s="139"/>
      <c r="AE976" s="139"/>
      <c r="AG976" s="165"/>
      <c r="AN976" s="139"/>
      <c r="AO976" s="139"/>
      <c r="AP976" s="139"/>
      <c r="AQ976" s="139"/>
      <c r="AR976" s="139"/>
      <c r="AS976" s="139"/>
      <c r="AT976" s="139"/>
      <c r="AU976" s="139"/>
      <c r="AV976" s="139"/>
    </row>
    <row r="977" spans="27:64" x14ac:dyDescent="0.2">
      <c r="AA977" s="139"/>
      <c r="AB977" s="139"/>
      <c r="AC977" s="139"/>
      <c r="AD977" s="139"/>
      <c r="AE977" s="139"/>
      <c r="AG977" s="165"/>
      <c r="AN977" s="139"/>
      <c r="AO977" s="139"/>
      <c r="AP977" s="139"/>
      <c r="AQ977" s="139"/>
      <c r="AR977" s="139"/>
      <c r="AS977" s="139"/>
      <c r="AT977" s="139"/>
      <c r="AU977" s="139"/>
    </row>
    <row r="978" spans="27:64" x14ac:dyDescent="0.2">
      <c r="AA978" s="139"/>
      <c r="AB978" s="139"/>
      <c r="AC978" s="139"/>
      <c r="AD978" s="139"/>
      <c r="AE978" s="139"/>
      <c r="AG978" s="165"/>
      <c r="AN978" s="139"/>
      <c r="AO978" s="139"/>
      <c r="AP978" s="139"/>
      <c r="AQ978" s="139"/>
      <c r="AR978" s="139"/>
      <c r="AS978" s="139"/>
      <c r="AT978" s="139"/>
      <c r="AU978" s="139"/>
    </row>
    <row r="979" spans="27:64" x14ac:dyDescent="0.2">
      <c r="AA979" s="139"/>
      <c r="AB979" s="139"/>
      <c r="AC979" s="139"/>
      <c r="AD979" s="139"/>
      <c r="AE979" s="139"/>
      <c r="AG979" s="165"/>
      <c r="AN979" s="139"/>
      <c r="AO979" s="139"/>
      <c r="AP979" s="139"/>
      <c r="AQ979" s="139"/>
      <c r="AR979" s="139"/>
      <c r="AS979" s="139"/>
      <c r="AT979" s="139"/>
      <c r="AU979" s="139"/>
    </row>
    <row r="980" spans="27:64" x14ac:dyDescent="0.2">
      <c r="AA980" s="139"/>
      <c r="AB980" s="139"/>
      <c r="AC980" s="139"/>
      <c r="AD980" s="139"/>
      <c r="AE980" s="139"/>
      <c r="AG980" s="165"/>
      <c r="AN980" s="139"/>
      <c r="AO980" s="139"/>
      <c r="AP980" s="139"/>
      <c r="AQ980" s="139"/>
      <c r="AR980" s="139"/>
      <c r="AS980" s="139"/>
      <c r="AT980" s="139"/>
      <c r="AU980" s="139"/>
    </row>
    <row r="981" spans="27:64" x14ac:dyDescent="0.2">
      <c r="AA981" s="139"/>
      <c r="AB981" s="139"/>
      <c r="AC981" s="139"/>
      <c r="AD981" s="139"/>
      <c r="AE981" s="139"/>
      <c r="AG981" s="165"/>
      <c r="AN981" s="139"/>
      <c r="AO981" s="139"/>
      <c r="AP981" s="139"/>
      <c r="AQ981" s="139"/>
      <c r="AR981" s="139"/>
      <c r="AS981" s="139"/>
      <c r="AT981" s="139"/>
      <c r="AU981" s="139"/>
    </row>
    <row r="982" spans="27:64" x14ac:dyDescent="0.2">
      <c r="AA982" s="139"/>
      <c r="AB982" s="139"/>
      <c r="AC982" s="139"/>
      <c r="AD982" s="139"/>
      <c r="AE982" s="139"/>
      <c r="AG982" s="165"/>
      <c r="AN982" s="139"/>
      <c r="AO982" s="139"/>
      <c r="AP982" s="139"/>
      <c r="AQ982" s="139"/>
      <c r="AR982" s="139"/>
      <c r="AS982" s="139"/>
      <c r="AT982" s="139"/>
      <c r="AU982" s="139"/>
    </row>
    <row r="983" spans="27:64" x14ac:dyDescent="0.2">
      <c r="AA983" s="139"/>
      <c r="AB983" s="139"/>
      <c r="AC983" s="139"/>
      <c r="AD983" s="139"/>
      <c r="AE983" s="139"/>
      <c r="AG983" s="165"/>
      <c r="AN983" s="139"/>
      <c r="AO983" s="139"/>
      <c r="AP983" s="139"/>
      <c r="AQ983" s="139"/>
      <c r="AR983" s="139"/>
      <c r="AS983" s="139"/>
      <c r="AT983" s="139"/>
      <c r="AU983" s="139"/>
    </row>
    <row r="984" spans="27:64" x14ac:dyDescent="0.2">
      <c r="AA984" s="139"/>
      <c r="AB984" s="139"/>
      <c r="AC984" s="139"/>
      <c r="AD984" s="139"/>
      <c r="AE984" s="139"/>
      <c r="AG984" s="165"/>
      <c r="AN984" s="139"/>
      <c r="AO984" s="139"/>
      <c r="AP984" s="139"/>
      <c r="AQ984" s="139"/>
      <c r="AR984" s="139"/>
      <c r="AS984" s="139"/>
      <c r="AT984" s="139"/>
      <c r="AU984" s="139"/>
    </row>
    <row r="985" spans="27:64" x14ac:dyDescent="0.2">
      <c r="AA985" s="139"/>
      <c r="AB985" s="139"/>
      <c r="AC985" s="139"/>
      <c r="AD985" s="139"/>
      <c r="AE985" s="139"/>
      <c r="AG985" s="165"/>
      <c r="AN985" s="139"/>
      <c r="AO985" s="139"/>
      <c r="AP985" s="139"/>
      <c r="AQ985" s="139"/>
      <c r="AR985" s="139"/>
      <c r="AS985" s="139"/>
      <c r="AT985" s="139"/>
      <c r="AU985" s="139"/>
    </row>
    <row r="986" spans="27:64" x14ac:dyDescent="0.2">
      <c r="AA986" s="139"/>
      <c r="AB986" s="139"/>
      <c r="AC986" s="139"/>
      <c r="AD986" s="139"/>
      <c r="AE986" s="139"/>
      <c r="AG986" s="165"/>
      <c r="AN986" s="139"/>
      <c r="AO986" s="139"/>
      <c r="AP986" s="139"/>
      <c r="AQ986" s="139"/>
      <c r="AR986" s="139"/>
      <c r="AS986" s="139"/>
      <c r="AT986" s="139"/>
      <c r="AU986" s="139"/>
    </row>
    <row r="987" spans="27:64" x14ac:dyDescent="0.2">
      <c r="AA987" s="139"/>
      <c r="AB987" s="139"/>
      <c r="AC987" s="139"/>
      <c r="AD987" s="139"/>
      <c r="AE987" s="139"/>
      <c r="AG987" s="165"/>
      <c r="AN987" s="139"/>
      <c r="AO987" s="139"/>
      <c r="AP987" s="139"/>
      <c r="AQ987" s="139"/>
      <c r="AR987" s="139"/>
      <c r="AS987" s="139"/>
      <c r="AT987" s="139"/>
      <c r="AU987" s="139"/>
    </row>
    <row r="988" spans="27:64" x14ac:dyDescent="0.2">
      <c r="AA988" s="139"/>
      <c r="AB988" s="139"/>
      <c r="AC988" s="139"/>
      <c r="AD988" s="139"/>
      <c r="AE988" s="139"/>
      <c r="AG988" s="165"/>
      <c r="AN988" s="139"/>
      <c r="AO988" s="139"/>
      <c r="AP988" s="139"/>
      <c r="AQ988" s="139"/>
      <c r="AR988" s="139"/>
      <c r="AS988" s="139"/>
      <c r="AT988" s="139"/>
      <c r="AU988" s="139"/>
    </row>
    <row r="989" spans="27:64" x14ac:dyDescent="0.2">
      <c r="AA989" s="139"/>
      <c r="AB989" s="139"/>
      <c r="AC989" s="139"/>
      <c r="AD989" s="139"/>
      <c r="AE989" s="139"/>
      <c r="AG989" s="165"/>
      <c r="AN989" s="139"/>
      <c r="AO989" s="139"/>
      <c r="AP989" s="139"/>
      <c r="AQ989" s="139"/>
      <c r="AR989" s="139"/>
      <c r="AS989" s="139"/>
      <c r="AT989" s="139"/>
      <c r="AU989" s="139"/>
      <c r="AV989" s="139"/>
      <c r="AW989" s="139"/>
      <c r="AX989" s="139"/>
      <c r="AY989" s="139"/>
      <c r="AZ989" s="139"/>
      <c r="BA989" s="139"/>
      <c r="BB989" s="139"/>
      <c r="BC989" s="139"/>
      <c r="BD989" s="139"/>
      <c r="BE989" s="139"/>
      <c r="BF989" s="139"/>
      <c r="BG989" s="139"/>
      <c r="BH989" s="139"/>
      <c r="BI989" s="139"/>
      <c r="BJ989" s="139"/>
      <c r="BK989" s="139"/>
      <c r="BL989" s="139"/>
    </row>
    <row r="990" spans="27:64" x14ac:dyDescent="0.2">
      <c r="AA990" s="139"/>
      <c r="AB990" s="139"/>
      <c r="AC990" s="139"/>
      <c r="AD990" s="139"/>
      <c r="AE990" s="139"/>
      <c r="AG990" s="165"/>
      <c r="AN990" s="139"/>
      <c r="AO990" s="139"/>
      <c r="AP990" s="139"/>
      <c r="AQ990" s="139"/>
      <c r="AR990" s="139"/>
      <c r="AS990" s="139"/>
      <c r="AT990" s="139"/>
      <c r="AU990" s="139"/>
    </row>
    <row r="991" spans="27:64" x14ac:dyDescent="0.2">
      <c r="AA991" s="139"/>
      <c r="AB991" s="139"/>
      <c r="AC991" s="139"/>
      <c r="AD991" s="139"/>
      <c r="AE991" s="139"/>
      <c r="AG991" s="165"/>
      <c r="AN991" s="139"/>
      <c r="AO991" s="139"/>
      <c r="AP991" s="139"/>
      <c r="AQ991" s="139"/>
      <c r="AR991" s="139"/>
      <c r="AS991" s="139"/>
      <c r="AT991" s="139"/>
      <c r="AU991" s="139"/>
    </row>
    <row r="992" spans="27:64" x14ac:dyDescent="0.2">
      <c r="AA992" s="139"/>
      <c r="AB992" s="139"/>
      <c r="AC992" s="139"/>
      <c r="AD992" s="139"/>
      <c r="AE992" s="139"/>
      <c r="AG992" s="165"/>
      <c r="AN992" s="139"/>
      <c r="AO992" s="139"/>
      <c r="AP992" s="139"/>
      <c r="AQ992" s="139"/>
      <c r="AR992" s="139"/>
      <c r="AS992" s="139"/>
      <c r="AT992" s="139"/>
      <c r="AU992" s="139"/>
    </row>
    <row r="993" spans="27:64" x14ac:dyDescent="0.2">
      <c r="AA993" s="139"/>
      <c r="AB993" s="139"/>
      <c r="AC993" s="139"/>
      <c r="AD993" s="139"/>
      <c r="AE993" s="139"/>
      <c r="AG993" s="165"/>
      <c r="AN993" s="139"/>
      <c r="AO993" s="139"/>
      <c r="AP993" s="139"/>
      <c r="AQ993" s="139"/>
      <c r="AR993" s="139"/>
      <c r="AS993" s="139"/>
      <c r="AT993" s="139"/>
      <c r="AU993" s="139"/>
    </row>
    <row r="994" spans="27:64" x14ac:dyDescent="0.2">
      <c r="AA994" s="139"/>
      <c r="AB994" s="139"/>
      <c r="AC994" s="139"/>
      <c r="AD994" s="139"/>
      <c r="AE994" s="139"/>
      <c r="AG994" s="165"/>
      <c r="AN994" s="139"/>
      <c r="AO994" s="139"/>
      <c r="AP994" s="139"/>
      <c r="AQ994" s="139"/>
      <c r="AR994" s="139"/>
      <c r="AS994" s="139"/>
      <c r="AT994" s="139"/>
      <c r="AU994" s="139"/>
    </row>
    <row r="995" spans="27:64" x14ac:dyDescent="0.2">
      <c r="AA995" s="139"/>
      <c r="AB995" s="139"/>
      <c r="AC995" s="139"/>
      <c r="AD995" s="139"/>
      <c r="AE995" s="139"/>
      <c r="AG995" s="165"/>
      <c r="AN995" s="139"/>
      <c r="AO995" s="139"/>
      <c r="AP995" s="139"/>
      <c r="AQ995" s="139"/>
      <c r="AR995" s="139"/>
      <c r="AS995" s="139"/>
      <c r="AT995" s="139"/>
      <c r="AU995" s="139"/>
    </row>
    <row r="996" spans="27:64" x14ac:dyDescent="0.2">
      <c r="AA996" s="139"/>
      <c r="AB996" s="139"/>
      <c r="AC996" s="139"/>
      <c r="AD996" s="139"/>
      <c r="AE996" s="139"/>
      <c r="AG996" s="165"/>
      <c r="AN996" s="139"/>
      <c r="AO996" s="139"/>
      <c r="AP996" s="139"/>
      <c r="AQ996" s="139"/>
      <c r="AR996" s="139"/>
      <c r="AS996" s="139"/>
      <c r="AT996" s="139"/>
      <c r="AU996" s="139"/>
    </row>
    <row r="997" spans="27:64" x14ac:dyDescent="0.2">
      <c r="AA997" s="139"/>
      <c r="AB997" s="139"/>
      <c r="AC997" s="139"/>
      <c r="AD997" s="139"/>
      <c r="AE997" s="139"/>
      <c r="AG997" s="165"/>
      <c r="AN997" s="139"/>
      <c r="AO997" s="139"/>
      <c r="AP997" s="139"/>
      <c r="AQ997" s="139"/>
      <c r="AR997" s="139"/>
      <c r="AS997" s="139"/>
      <c r="AT997" s="139"/>
      <c r="AU997" s="139"/>
    </row>
    <row r="998" spans="27:64" x14ac:dyDescent="0.2">
      <c r="AA998" s="139"/>
      <c r="AB998" s="139"/>
      <c r="AC998" s="139"/>
      <c r="AD998" s="139"/>
      <c r="AE998" s="139"/>
      <c r="AG998" s="165"/>
      <c r="AN998" s="139"/>
      <c r="AO998" s="139"/>
      <c r="AP998" s="139"/>
      <c r="AQ998" s="139"/>
      <c r="AR998" s="139"/>
      <c r="AS998" s="139"/>
      <c r="AT998" s="139"/>
      <c r="AU998" s="139"/>
    </row>
    <row r="999" spans="27:64" x14ac:dyDescent="0.2">
      <c r="AA999" s="139"/>
      <c r="AB999" s="139"/>
      <c r="AC999" s="139"/>
      <c r="AD999" s="139"/>
      <c r="AE999" s="139"/>
      <c r="AG999" s="165"/>
      <c r="AN999" s="139"/>
      <c r="AO999" s="139"/>
      <c r="AP999" s="139"/>
      <c r="AQ999" s="139"/>
      <c r="AR999" s="139"/>
      <c r="AS999" s="139"/>
      <c r="AT999" s="139"/>
      <c r="AU999" s="139"/>
    </row>
    <row r="1000" spans="27:64" x14ac:dyDescent="0.2">
      <c r="AA1000" s="139"/>
      <c r="AB1000" s="139"/>
      <c r="AC1000" s="139"/>
      <c r="AD1000" s="139"/>
      <c r="AE1000" s="139"/>
      <c r="AG1000" s="165"/>
      <c r="AN1000" s="139"/>
      <c r="AO1000" s="139"/>
      <c r="AP1000" s="139"/>
      <c r="AQ1000" s="139"/>
      <c r="AR1000" s="139"/>
      <c r="AS1000" s="139"/>
      <c r="AT1000" s="139"/>
      <c r="AU1000" s="139"/>
    </row>
    <row r="1001" spans="27:64" x14ac:dyDescent="0.2">
      <c r="AA1001" s="139"/>
      <c r="AB1001" s="139"/>
      <c r="AC1001" s="139"/>
      <c r="AD1001" s="139"/>
      <c r="AE1001" s="139"/>
      <c r="AG1001" s="165"/>
      <c r="AN1001" s="139"/>
      <c r="AO1001" s="139"/>
      <c r="AP1001" s="139"/>
      <c r="AQ1001" s="139"/>
      <c r="AR1001" s="139"/>
      <c r="AS1001" s="139"/>
      <c r="AT1001" s="139"/>
      <c r="AU1001" s="139"/>
    </row>
    <row r="1002" spans="27:64" x14ac:dyDescent="0.2">
      <c r="AA1002" s="139"/>
      <c r="AB1002" s="139"/>
      <c r="AC1002" s="139"/>
      <c r="AD1002" s="139"/>
      <c r="AE1002" s="139"/>
      <c r="AG1002" s="165"/>
      <c r="AN1002" s="139"/>
      <c r="AO1002" s="139"/>
      <c r="AP1002" s="139"/>
      <c r="AQ1002" s="139"/>
      <c r="AR1002" s="139"/>
      <c r="AS1002" s="139"/>
      <c r="AT1002" s="139"/>
      <c r="AU1002" s="139"/>
    </row>
    <row r="1003" spans="27:64" x14ac:dyDescent="0.2">
      <c r="AA1003" s="139"/>
      <c r="AB1003" s="139"/>
      <c r="AC1003" s="139"/>
      <c r="AD1003" s="139"/>
      <c r="AE1003" s="139"/>
      <c r="AG1003" s="165"/>
      <c r="AN1003" s="139"/>
      <c r="AO1003" s="139"/>
      <c r="AP1003" s="139"/>
      <c r="AQ1003" s="139"/>
      <c r="AR1003" s="139"/>
      <c r="AS1003" s="139"/>
      <c r="AT1003" s="139"/>
      <c r="AU1003" s="139"/>
    </row>
    <row r="1004" spans="27:64" x14ac:dyDescent="0.2">
      <c r="AA1004" s="139"/>
      <c r="AB1004" s="139"/>
      <c r="AC1004" s="139"/>
      <c r="AD1004" s="139"/>
      <c r="AE1004" s="139"/>
      <c r="AG1004" s="165"/>
      <c r="AN1004" s="139"/>
      <c r="AO1004" s="139"/>
      <c r="AP1004" s="139"/>
      <c r="AQ1004" s="139"/>
      <c r="AR1004" s="139"/>
      <c r="AS1004" s="139"/>
      <c r="AT1004" s="139"/>
      <c r="AU1004" s="139"/>
    </row>
    <row r="1005" spans="27:64" x14ac:dyDescent="0.2">
      <c r="AA1005" s="139"/>
      <c r="AB1005" s="139"/>
      <c r="AC1005" s="139"/>
      <c r="AD1005" s="139"/>
      <c r="AE1005" s="139"/>
      <c r="AG1005" s="165"/>
      <c r="AN1005" s="139"/>
      <c r="AO1005" s="139"/>
      <c r="AP1005" s="139"/>
      <c r="AQ1005" s="139"/>
      <c r="AR1005" s="139"/>
      <c r="AS1005" s="139"/>
      <c r="AT1005" s="139"/>
      <c r="AU1005" s="139"/>
    </row>
    <row r="1006" spans="27:64" x14ac:dyDescent="0.2">
      <c r="AA1006" s="139"/>
      <c r="AB1006" s="139"/>
      <c r="AC1006" s="139"/>
      <c r="AD1006" s="139"/>
      <c r="AE1006" s="139"/>
      <c r="AG1006" s="165"/>
      <c r="AN1006" s="139"/>
      <c r="AO1006" s="139"/>
      <c r="AP1006" s="139"/>
      <c r="AQ1006" s="139"/>
      <c r="AR1006" s="139"/>
      <c r="AS1006" s="139"/>
      <c r="AT1006" s="139"/>
      <c r="AU1006" s="139"/>
    </row>
    <row r="1007" spans="27:64" x14ac:dyDescent="0.2">
      <c r="AA1007" s="139"/>
      <c r="AB1007" s="139"/>
      <c r="AC1007" s="139"/>
      <c r="AD1007" s="139"/>
      <c r="AE1007" s="139"/>
      <c r="AG1007" s="165"/>
      <c r="AN1007" s="139"/>
      <c r="AO1007" s="139"/>
      <c r="AP1007" s="139"/>
      <c r="AQ1007" s="139"/>
      <c r="AR1007" s="139"/>
      <c r="AS1007" s="139"/>
      <c r="AT1007" s="139"/>
      <c r="AU1007" s="139"/>
      <c r="AV1007" s="139"/>
      <c r="AW1007" s="139"/>
      <c r="AX1007" s="139"/>
      <c r="AY1007" s="139"/>
      <c r="AZ1007" s="139"/>
      <c r="BA1007" s="139"/>
      <c r="BB1007" s="139"/>
      <c r="BC1007" s="139"/>
      <c r="BD1007" s="139"/>
      <c r="BE1007" s="139"/>
      <c r="BF1007" s="139"/>
      <c r="BG1007" s="139"/>
      <c r="BH1007" s="139"/>
      <c r="BI1007" s="139"/>
      <c r="BJ1007" s="139"/>
      <c r="BK1007" s="139"/>
      <c r="BL1007" s="139"/>
    </row>
    <row r="1008" spans="27:64" x14ac:dyDescent="0.2">
      <c r="AA1008" s="139"/>
      <c r="AB1008" s="139"/>
      <c r="AC1008" s="139"/>
      <c r="AD1008" s="139"/>
      <c r="AE1008" s="139"/>
      <c r="AG1008" s="165"/>
      <c r="AN1008" s="139"/>
      <c r="AO1008" s="139"/>
      <c r="AP1008" s="139"/>
      <c r="AQ1008" s="139"/>
      <c r="AR1008" s="139"/>
      <c r="AS1008" s="139"/>
      <c r="AT1008" s="139"/>
      <c r="AU1008" s="139"/>
    </row>
    <row r="1009" spans="27:47" x14ac:dyDescent="0.2">
      <c r="AA1009" s="139"/>
      <c r="AB1009" s="139"/>
      <c r="AC1009" s="139"/>
      <c r="AD1009" s="139"/>
      <c r="AE1009" s="139"/>
      <c r="AG1009" s="165"/>
      <c r="AN1009" s="139"/>
      <c r="AO1009" s="139"/>
      <c r="AP1009" s="139"/>
      <c r="AQ1009" s="139"/>
      <c r="AR1009" s="139"/>
      <c r="AS1009" s="139"/>
      <c r="AT1009" s="139"/>
      <c r="AU1009" s="139"/>
    </row>
    <row r="1010" spans="27:47" x14ac:dyDescent="0.2">
      <c r="AA1010" s="139"/>
      <c r="AB1010" s="139"/>
      <c r="AC1010" s="139"/>
      <c r="AD1010" s="139"/>
      <c r="AE1010" s="139"/>
      <c r="AG1010" s="165"/>
      <c r="AN1010" s="139"/>
      <c r="AO1010" s="139"/>
      <c r="AP1010" s="139"/>
      <c r="AQ1010" s="139"/>
      <c r="AR1010" s="139"/>
      <c r="AS1010" s="139"/>
      <c r="AT1010" s="139"/>
      <c r="AU1010" s="139"/>
    </row>
    <row r="1011" spans="27:47" x14ac:dyDescent="0.2">
      <c r="AA1011" s="139"/>
      <c r="AB1011" s="139"/>
      <c r="AC1011" s="139"/>
      <c r="AD1011" s="139"/>
      <c r="AE1011" s="139"/>
      <c r="AG1011" s="165"/>
      <c r="AN1011" s="139"/>
      <c r="AO1011" s="139"/>
      <c r="AP1011" s="139"/>
      <c r="AQ1011" s="139"/>
      <c r="AR1011" s="139"/>
      <c r="AS1011" s="139"/>
      <c r="AT1011" s="139"/>
      <c r="AU1011" s="139"/>
    </row>
    <row r="1012" spans="27:47" x14ac:dyDescent="0.2">
      <c r="AA1012" s="139"/>
      <c r="AB1012" s="139"/>
      <c r="AC1012" s="139"/>
      <c r="AD1012" s="139"/>
      <c r="AE1012" s="139"/>
      <c r="AG1012" s="165"/>
      <c r="AN1012" s="139"/>
      <c r="AO1012" s="139"/>
      <c r="AP1012" s="139"/>
      <c r="AQ1012" s="139"/>
      <c r="AR1012" s="139"/>
      <c r="AS1012" s="139"/>
      <c r="AT1012" s="139"/>
      <c r="AU1012" s="139"/>
    </row>
    <row r="1013" spans="27:47" x14ac:dyDescent="0.2">
      <c r="AA1013" s="139"/>
      <c r="AB1013" s="139"/>
      <c r="AC1013" s="139"/>
      <c r="AD1013" s="139"/>
      <c r="AE1013" s="139"/>
      <c r="AG1013" s="165"/>
      <c r="AN1013" s="139"/>
      <c r="AO1013" s="139"/>
      <c r="AP1013" s="139"/>
      <c r="AQ1013" s="139"/>
      <c r="AR1013" s="139"/>
      <c r="AS1013" s="139"/>
      <c r="AT1013" s="139"/>
      <c r="AU1013" s="139"/>
    </row>
    <row r="1014" spans="27:47" x14ac:dyDescent="0.2">
      <c r="AA1014" s="139"/>
      <c r="AB1014" s="139"/>
      <c r="AC1014" s="139"/>
      <c r="AD1014" s="139"/>
      <c r="AE1014" s="139"/>
      <c r="AG1014" s="165"/>
      <c r="AN1014" s="139"/>
      <c r="AO1014" s="139"/>
      <c r="AP1014" s="139"/>
      <c r="AQ1014" s="139"/>
      <c r="AR1014" s="139"/>
      <c r="AS1014" s="139"/>
      <c r="AT1014" s="139"/>
      <c r="AU1014" s="139"/>
    </row>
    <row r="1015" spans="27:47" x14ac:dyDescent="0.2">
      <c r="AA1015" s="139"/>
      <c r="AB1015" s="139"/>
      <c r="AC1015" s="139"/>
      <c r="AD1015" s="139"/>
      <c r="AE1015" s="139"/>
      <c r="AG1015" s="165"/>
      <c r="AN1015" s="139"/>
      <c r="AO1015" s="139"/>
      <c r="AP1015" s="139"/>
      <c r="AQ1015" s="139"/>
      <c r="AR1015" s="139"/>
      <c r="AS1015" s="139"/>
      <c r="AT1015" s="139"/>
      <c r="AU1015" s="139"/>
    </row>
    <row r="1016" spans="27:47" x14ac:dyDescent="0.2">
      <c r="AA1016" s="139"/>
      <c r="AB1016" s="139"/>
      <c r="AC1016" s="139"/>
      <c r="AD1016" s="139"/>
      <c r="AE1016" s="139"/>
      <c r="AG1016" s="165"/>
      <c r="AN1016" s="139"/>
      <c r="AO1016" s="139"/>
      <c r="AP1016" s="139"/>
      <c r="AQ1016" s="139"/>
      <c r="AR1016" s="139"/>
      <c r="AS1016" s="139"/>
      <c r="AT1016" s="139"/>
      <c r="AU1016" s="139"/>
    </row>
    <row r="1017" spans="27:47" x14ac:dyDescent="0.2">
      <c r="AA1017" s="139"/>
      <c r="AB1017" s="139"/>
      <c r="AC1017" s="139"/>
      <c r="AD1017" s="139"/>
      <c r="AE1017" s="139"/>
      <c r="AG1017" s="165"/>
      <c r="AN1017" s="139"/>
      <c r="AO1017" s="139"/>
      <c r="AP1017" s="139"/>
      <c r="AQ1017" s="139"/>
      <c r="AR1017" s="139"/>
      <c r="AS1017" s="139"/>
      <c r="AT1017" s="139"/>
      <c r="AU1017" s="139"/>
    </row>
    <row r="1018" spans="27:47" x14ac:dyDescent="0.2">
      <c r="AA1018" s="139"/>
      <c r="AB1018" s="139"/>
      <c r="AC1018" s="139"/>
      <c r="AD1018" s="139"/>
      <c r="AE1018" s="139"/>
      <c r="AG1018" s="165"/>
      <c r="AN1018" s="139"/>
      <c r="AO1018" s="139"/>
      <c r="AP1018" s="139"/>
      <c r="AQ1018" s="139"/>
      <c r="AR1018" s="139"/>
      <c r="AS1018" s="139"/>
      <c r="AT1018" s="139"/>
      <c r="AU1018" s="139"/>
    </row>
    <row r="1019" spans="27:47" x14ac:dyDescent="0.2">
      <c r="AA1019" s="139"/>
      <c r="AB1019" s="139"/>
      <c r="AC1019" s="139"/>
      <c r="AD1019" s="139"/>
      <c r="AE1019" s="139"/>
      <c r="AG1019" s="165"/>
      <c r="AN1019" s="139"/>
      <c r="AO1019" s="139"/>
      <c r="AP1019" s="139"/>
      <c r="AQ1019" s="139"/>
      <c r="AR1019" s="139"/>
      <c r="AS1019" s="139"/>
      <c r="AT1019" s="139"/>
      <c r="AU1019" s="139"/>
    </row>
    <row r="1020" spans="27:47" x14ac:dyDescent="0.2">
      <c r="AA1020" s="139"/>
      <c r="AB1020" s="139"/>
      <c r="AC1020" s="139"/>
      <c r="AD1020" s="139"/>
      <c r="AE1020" s="139"/>
      <c r="AG1020" s="165"/>
      <c r="AN1020" s="139"/>
      <c r="AO1020" s="139"/>
      <c r="AP1020" s="139"/>
      <c r="AQ1020" s="139"/>
      <c r="AR1020" s="139"/>
      <c r="AS1020" s="139"/>
      <c r="AT1020" s="139"/>
      <c r="AU1020" s="139"/>
    </row>
    <row r="1021" spans="27:47" x14ac:dyDescent="0.2">
      <c r="AA1021" s="139"/>
      <c r="AB1021" s="139"/>
      <c r="AC1021" s="139"/>
      <c r="AD1021" s="139"/>
      <c r="AE1021" s="139"/>
      <c r="AG1021" s="165"/>
      <c r="AN1021" s="139"/>
      <c r="AO1021" s="139"/>
      <c r="AP1021" s="139"/>
      <c r="AQ1021" s="139"/>
      <c r="AR1021" s="139"/>
      <c r="AS1021" s="139"/>
      <c r="AT1021" s="139"/>
      <c r="AU1021" s="139"/>
    </row>
    <row r="1022" spans="27:47" x14ac:dyDescent="0.2">
      <c r="AA1022" s="139"/>
      <c r="AB1022" s="139"/>
      <c r="AC1022" s="139"/>
      <c r="AD1022" s="139"/>
      <c r="AE1022" s="139"/>
      <c r="AG1022" s="165"/>
      <c r="AN1022" s="139"/>
      <c r="AO1022" s="139"/>
      <c r="AP1022" s="139"/>
      <c r="AQ1022" s="139"/>
      <c r="AR1022" s="139"/>
      <c r="AS1022" s="139"/>
      <c r="AT1022" s="139"/>
      <c r="AU1022" s="139"/>
    </row>
    <row r="1023" spans="27:47" x14ac:dyDescent="0.2">
      <c r="AA1023" s="139"/>
      <c r="AB1023" s="139"/>
      <c r="AC1023" s="139"/>
      <c r="AD1023" s="139"/>
      <c r="AE1023" s="139"/>
      <c r="AG1023" s="165"/>
      <c r="AN1023" s="139"/>
      <c r="AO1023" s="139"/>
      <c r="AP1023" s="139"/>
      <c r="AQ1023" s="139"/>
      <c r="AR1023" s="139"/>
      <c r="AS1023" s="139"/>
      <c r="AT1023" s="139"/>
      <c r="AU1023" s="139"/>
    </row>
    <row r="1024" spans="27:47" x14ac:dyDescent="0.2">
      <c r="AA1024" s="139"/>
      <c r="AB1024" s="139"/>
      <c r="AC1024" s="139"/>
      <c r="AD1024" s="139"/>
      <c r="AE1024" s="139"/>
      <c r="AG1024" s="165"/>
      <c r="AN1024" s="139"/>
      <c r="AO1024" s="139"/>
      <c r="AP1024" s="139"/>
      <c r="AQ1024" s="139"/>
      <c r="AR1024" s="139"/>
      <c r="AS1024" s="139"/>
      <c r="AT1024" s="139"/>
      <c r="AU1024" s="139"/>
    </row>
    <row r="1025" spans="27:47" x14ac:dyDescent="0.2">
      <c r="AA1025" s="139"/>
      <c r="AB1025" s="139"/>
      <c r="AC1025" s="139"/>
      <c r="AD1025" s="139"/>
      <c r="AE1025" s="139"/>
      <c r="AG1025" s="165"/>
      <c r="AN1025" s="139"/>
      <c r="AO1025" s="139"/>
      <c r="AP1025" s="139"/>
      <c r="AQ1025" s="139"/>
      <c r="AR1025" s="139"/>
      <c r="AS1025" s="139"/>
      <c r="AT1025" s="139"/>
      <c r="AU1025" s="139"/>
    </row>
    <row r="1026" spans="27:47" x14ac:dyDescent="0.2">
      <c r="AA1026" s="139"/>
      <c r="AB1026" s="139"/>
      <c r="AC1026" s="139"/>
      <c r="AD1026" s="139"/>
      <c r="AE1026" s="139"/>
      <c r="AG1026" s="165"/>
      <c r="AN1026" s="139"/>
      <c r="AO1026" s="139"/>
      <c r="AP1026" s="139"/>
      <c r="AQ1026" s="139"/>
      <c r="AR1026" s="139"/>
      <c r="AS1026" s="139"/>
      <c r="AT1026" s="139"/>
      <c r="AU1026" s="139"/>
    </row>
    <row r="1027" spans="27:47" x14ac:dyDescent="0.2">
      <c r="AA1027" s="139"/>
      <c r="AB1027" s="139"/>
      <c r="AC1027" s="139"/>
      <c r="AD1027" s="139"/>
      <c r="AE1027" s="139"/>
      <c r="AG1027" s="165"/>
      <c r="AN1027" s="139"/>
      <c r="AO1027" s="139"/>
      <c r="AP1027" s="139"/>
      <c r="AQ1027" s="139"/>
      <c r="AR1027" s="139"/>
      <c r="AS1027" s="139"/>
      <c r="AT1027" s="139"/>
      <c r="AU1027" s="139"/>
    </row>
    <row r="1028" spans="27:47" x14ac:dyDescent="0.2">
      <c r="AA1028" s="139"/>
      <c r="AB1028" s="139"/>
      <c r="AC1028" s="139"/>
      <c r="AD1028" s="139"/>
      <c r="AE1028" s="139"/>
      <c r="AG1028" s="165"/>
      <c r="AN1028" s="139"/>
      <c r="AO1028" s="139"/>
      <c r="AP1028" s="139"/>
      <c r="AQ1028" s="139"/>
      <c r="AR1028" s="139"/>
      <c r="AS1028" s="139"/>
      <c r="AT1028" s="139"/>
      <c r="AU1028" s="139"/>
    </row>
    <row r="1029" spans="27:47" x14ac:dyDescent="0.2">
      <c r="AA1029" s="139"/>
      <c r="AB1029" s="139"/>
      <c r="AC1029" s="139"/>
      <c r="AD1029" s="139"/>
      <c r="AE1029" s="139"/>
      <c r="AG1029" s="165"/>
      <c r="AN1029" s="139"/>
      <c r="AO1029" s="139"/>
      <c r="AP1029" s="139"/>
      <c r="AQ1029" s="139"/>
      <c r="AR1029" s="139"/>
      <c r="AS1029" s="139"/>
      <c r="AT1029" s="139"/>
      <c r="AU1029" s="139"/>
    </row>
    <row r="1030" spans="27:47" x14ac:dyDescent="0.2">
      <c r="AA1030" s="139"/>
      <c r="AB1030" s="139"/>
      <c r="AC1030" s="139"/>
      <c r="AD1030" s="139"/>
      <c r="AE1030" s="139"/>
      <c r="AG1030" s="165"/>
      <c r="AN1030" s="139"/>
      <c r="AO1030" s="139"/>
      <c r="AP1030" s="139"/>
      <c r="AQ1030" s="139"/>
      <c r="AR1030" s="139"/>
      <c r="AS1030" s="139"/>
      <c r="AT1030" s="139"/>
      <c r="AU1030" s="139"/>
    </row>
    <row r="1031" spans="27:47" x14ac:dyDescent="0.2">
      <c r="AA1031" s="139"/>
      <c r="AB1031" s="139"/>
      <c r="AC1031" s="139"/>
      <c r="AD1031" s="139"/>
      <c r="AE1031" s="139"/>
      <c r="AG1031" s="165"/>
      <c r="AN1031" s="139"/>
      <c r="AO1031" s="139"/>
      <c r="AP1031" s="139"/>
      <c r="AQ1031" s="139"/>
      <c r="AR1031" s="139"/>
      <c r="AS1031" s="139"/>
      <c r="AT1031" s="139"/>
      <c r="AU1031" s="139"/>
    </row>
    <row r="1032" spans="27:47" x14ac:dyDescent="0.2">
      <c r="AA1032" s="139"/>
      <c r="AB1032" s="139"/>
      <c r="AC1032" s="139"/>
      <c r="AD1032" s="139"/>
      <c r="AE1032" s="139"/>
      <c r="AG1032" s="165"/>
      <c r="AN1032" s="139"/>
      <c r="AO1032" s="139"/>
      <c r="AP1032" s="139"/>
      <c r="AQ1032" s="139"/>
      <c r="AR1032" s="139"/>
      <c r="AS1032" s="139"/>
      <c r="AT1032" s="139"/>
      <c r="AU1032" s="139"/>
    </row>
    <row r="1033" spans="27:47" x14ac:dyDescent="0.2">
      <c r="AA1033" s="139"/>
      <c r="AB1033" s="139"/>
      <c r="AC1033" s="139"/>
      <c r="AD1033" s="139"/>
      <c r="AE1033" s="139"/>
      <c r="AG1033" s="165"/>
      <c r="AN1033" s="139"/>
      <c r="AO1033" s="139"/>
      <c r="AP1033" s="139"/>
      <c r="AQ1033" s="139"/>
      <c r="AR1033" s="139"/>
      <c r="AS1033" s="139"/>
      <c r="AT1033" s="139"/>
      <c r="AU1033" s="139"/>
    </row>
    <row r="1034" spans="27:47" x14ac:dyDescent="0.2">
      <c r="AA1034" s="139"/>
      <c r="AB1034" s="139"/>
      <c r="AC1034" s="139"/>
      <c r="AD1034" s="139"/>
      <c r="AE1034" s="139"/>
      <c r="AG1034" s="165"/>
      <c r="AN1034" s="139"/>
      <c r="AO1034" s="139"/>
      <c r="AP1034" s="139"/>
      <c r="AQ1034" s="139"/>
      <c r="AR1034" s="139"/>
      <c r="AS1034" s="139"/>
      <c r="AT1034" s="139"/>
      <c r="AU1034" s="139"/>
    </row>
    <row r="1035" spans="27:47" x14ac:dyDescent="0.2">
      <c r="AA1035" s="139"/>
      <c r="AB1035" s="139"/>
      <c r="AC1035" s="139"/>
      <c r="AD1035" s="139"/>
      <c r="AE1035" s="139"/>
      <c r="AG1035" s="165"/>
      <c r="AN1035" s="139"/>
      <c r="AO1035" s="139"/>
      <c r="AP1035" s="139"/>
      <c r="AQ1035" s="139"/>
      <c r="AR1035" s="139"/>
      <c r="AS1035" s="139"/>
      <c r="AT1035" s="139"/>
      <c r="AU1035" s="139"/>
    </row>
    <row r="1036" spans="27:47" x14ac:dyDescent="0.2">
      <c r="AA1036" s="139"/>
      <c r="AB1036" s="139"/>
      <c r="AC1036" s="139"/>
      <c r="AD1036" s="139"/>
      <c r="AE1036" s="139"/>
      <c r="AG1036" s="165"/>
      <c r="AN1036" s="139"/>
      <c r="AO1036" s="139"/>
      <c r="AP1036" s="139"/>
      <c r="AQ1036" s="139"/>
      <c r="AR1036" s="139"/>
      <c r="AS1036" s="139"/>
      <c r="AT1036" s="139"/>
      <c r="AU1036" s="139"/>
    </row>
    <row r="1037" spans="27:47" x14ac:dyDescent="0.2">
      <c r="AA1037" s="139"/>
      <c r="AB1037" s="139"/>
      <c r="AC1037" s="139"/>
      <c r="AD1037" s="139"/>
      <c r="AE1037" s="139"/>
      <c r="AG1037" s="165"/>
      <c r="AN1037" s="139"/>
      <c r="AO1037" s="139"/>
      <c r="AP1037" s="139"/>
      <c r="AQ1037" s="139"/>
      <c r="AR1037" s="139"/>
      <c r="AS1037" s="139"/>
      <c r="AT1037" s="139"/>
      <c r="AU1037" s="139"/>
    </row>
    <row r="1038" spans="27:47" x14ac:dyDescent="0.2">
      <c r="AA1038" s="139"/>
      <c r="AB1038" s="139"/>
      <c r="AC1038" s="139"/>
      <c r="AD1038" s="139"/>
      <c r="AE1038" s="139"/>
      <c r="AG1038" s="165"/>
      <c r="AN1038" s="139"/>
      <c r="AO1038" s="139"/>
      <c r="AP1038" s="139"/>
      <c r="AQ1038" s="139"/>
      <c r="AR1038" s="139"/>
      <c r="AS1038" s="139"/>
      <c r="AT1038" s="139"/>
      <c r="AU1038" s="139"/>
    </row>
    <row r="1039" spans="27:47" x14ac:dyDescent="0.2">
      <c r="AA1039" s="139"/>
      <c r="AB1039" s="139"/>
      <c r="AC1039" s="139"/>
      <c r="AD1039" s="139"/>
      <c r="AE1039" s="139"/>
      <c r="AG1039" s="165"/>
      <c r="AN1039" s="139"/>
      <c r="AO1039" s="139"/>
      <c r="AP1039" s="139"/>
      <c r="AQ1039" s="139"/>
      <c r="AR1039" s="139"/>
      <c r="AS1039" s="139"/>
      <c r="AT1039" s="139"/>
      <c r="AU1039" s="139"/>
    </row>
    <row r="1040" spans="27:47" x14ac:dyDescent="0.2">
      <c r="AA1040" s="139"/>
      <c r="AB1040" s="139"/>
      <c r="AC1040" s="139"/>
      <c r="AD1040" s="139"/>
      <c r="AE1040" s="139"/>
      <c r="AG1040" s="165"/>
      <c r="AN1040" s="139"/>
      <c r="AO1040" s="139"/>
      <c r="AP1040" s="139"/>
      <c r="AQ1040" s="139"/>
      <c r="AR1040" s="139"/>
      <c r="AS1040" s="139"/>
      <c r="AT1040" s="139"/>
      <c r="AU1040" s="139"/>
    </row>
    <row r="1041" spans="27:48" x14ac:dyDescent="0.2">
      <c r="AA1041" s="139"/>
      <c r="AB1041" s="139"/>
      <c r="AC1041" s="139"/>
      <c r="AD1041" s="139"/>
      <c r="AE1041" s="139"/>
      <c r="AG1041" s="165"/>
      <c r="AN1041" s="139"/>
      <c r="AO1041" s="139"/>
      <c r="AP1041" s="139"/>
      <c r="AQ1041" s="139"/>
      <c r="AR1041" s="139"/>
      <c r="AS1041" s="139"/>
      <c r="AT1041" s="139"/>
      <c r="AU1041" s="139"/>
    </row>
    <row r="1042" spans="27:48" x14ac:dyDescent="0.2">
      <c r="AA1042" s="139"/>
      <c r="AB1042" s="139"/>
      <c r="AC1042" s="139"/>
      <c r="AD1042" s="139"/>
      <c r="AE1042" s="139"/>
      <c r="AG1042" s="165"/>
      <c r="AN1042" s="139"/>
      <c r="AO1042" s="139"/>
      <c r="AP1042" s="139"/>
      <c r="AQ1042" s="139"/>
      <c r="AR1042" s="139"/>
      <c r="AS1042" s="139"/>
      <c r="AT1042" s="139"/>
      <c r="AU1042" s="139"/>
    </row>
    <row r="1043" spans="27:48" x14ac:dyDescent="0.2">
      <c r="AA1043" s="139"/>
      <c r="AB1043" s="139"/>
      <c r="AC1043" s="139"/>
      <c r="AD1043" s="139"/>
      <c r="AE1043" s="139"/>
      <c r="AG1043" s="165"/>
      <c r="AN1043" s="139"/>
      <c r="AO1043" s="139"/>
      <c r="AP1043" s="139"/>
      <c r="AQ1043" s="139"/>
      <c r="AR1043" s="139"/>
      <c r="AS1043" s="139"/>
      <c r="AT1043" s="139"/>
      <c r="AU1043" s="139"/>
    </row>
    <row r="1044" spans="27:48" x14ac:dyDescent="0.2">
      <c r="AA1044" s="139"/>
      <c r="AB1044" s="139"/>
      <c r="AC1044" s="139"/>
      <c r="AD1044" s="139"/>
      <c r="AE1044" s="139"/>
      <c r="AG1044" s="165"/>
      <c r="AN1044" s="139"/>
      <c r="AO1044" s="139"/>
      <c r="AP1044" s="139"/>
      <c r="AQ1044" s="139"/>
      <c r="AR1044" s="139"/>
      <c r="AS1044" s="139"/>
      <c r="AT1044" s="139"/>
      <c r="AU1044" s="139"/>
      <c r="AV1044" s="139"/>
    </row>
    <row r="1045" spans="27:48" x14ac:dyDescent="0.2">
      <c r="AA1045" s="139"/>
      <c r="AB1045" s="139"/>
      <c r="AC1045" s="139"/>
      <c r="AD1045" s="139"/>
      <c r="AE1045" s="139"/>
      <c r="AG1045" s="165"/>
      <c r="AN1045" s="139"/>
      <c r="AO1045" s="139"/>
      <c r="AP1045" s="139"/>
      <c r="AQ1045" s="139"/>
      <c r="AR1045" s="139"/>
      <c r="AS1045" s="139"/>
      <c r="AT1045" s="139"/>
      <c r="AU1045" s="139"/>
      <c r="AV1045" s="139"/>
    </row>
    <row r="1046" spans="27:48" x14ac:dyDescent="0.2">
      <c r="AA1046" s="139"/>
      <c r="AB1046" s="139"/>
      <c r="AC1046" s="139"/>
      <c r="AD1046" s="139"/>
      <c r="AE1046" s="139"/>
      <c r="AG1046" s="165"/>
      <c r="AN1046" s="139"/>
      <c r="AO1046" s="139"/>
      <c r="AP1046" s="139"/>
      <c r="AQ1046" s="139"/>
      <c r="AR1046" s="139"/>
      <c r="AS1046" s="139"/>
      <c r="AT1046" s="139"/>
      <c r="AU1046" s="139"/>
    </row>
    <row r="1047" spans="27:48" x14ac:dyDescent="0.2">
      <c r="AA1047" s="139"/>
      <c r="AB1047" s="139"/>
      <c r="AC1047" s="139"/>
      <c r="AD1047" s="139"/>
      <c r="AE1047" s="139"/>
      <c r="AG1047" s="165"/>
      <c r="AN1047" s="139"/>
      <c r="AO1047" s="139"/>
      <c r="AP1047" s="139"/>
      <c r="AQ1047" s="139"/>
      <c r="AR1047" s="139"/>
      <c r="AS1047" s="139"/>
      <c r="AT1047" s="139"/>
      <c r="AU1047" s="139"/>
    </row>
    <row r="1048" spans="27:48" x14ac:dyDescent="0.2">
      <c r="AA1048" s="139"/>
      <c r="AB1048" s="139"/>
      <c r="AC1048" s="139"/>
      <c r="AD1048" s="139"/>
      <c r="AE1048" s="139"/>
      <c r="AG1048" s="165"/>
      <c r="AN1048" s="139"/>
      <c r="AO1048" s="139"/>
      <c r="AP1048" s="139"/>
      <c r="AQ1048" s="139"/>
      <c r="AR1048" s="139"/>
      <c r="AS1048" s="139"/>
      <c r="AT1048" s="139"/>
      <c r="AU1048" s="139"/>
    </row>
    <row r="1049" spans="27:48" x14ac:dyDescent="0.2">
      <c r="AA1049" s="139"/>
      <c r="AB1049" s="139"/>
      <c r="AC1049" s="139"/>
      <c r="AD1049" s="139"/>
      <c r="AE1049" s="139"/>
      <c r="AG1049" s="165"/>
      <c r="AN1049" s="139"/>
      <c r="AO1049" s="139"/>
      <c r="AP1049" s="139"/>
      <c r="AQ1049" s="139"/>
      <c r="AR1049" s="139"/>
      <c r="AS1049" s="139"/>
      <c r="AT1049" s="139"/>
      <c r="AU1049" s="139"/>
    </row>
    <row r="1050" spans="27:48" x14ac:dyDescent="0.2">
      <c r="AA1050" s="139"/>
      <c r="AB1050" s="139"/>
      <c r="AC1050" s="139"/>
      <c r="AD1050" s="139"/>
      <c r="AE1050" s="139"/>
      <c r="AG1050" s="165"/>
      <c r="AN1050" s="139"/>
      <c r="AO1050" s="139"/>
      <c r="AP1050" s="139"/>
      <c r="AQ1050" s="139"/>
      <c r="AR1050" s="139"/>
      <c r="AS1050" s="139"/>
      <c r="AT1050" s="139"/>
      <c r="AU1050" s="139"/>
    </row>
    <row r="1051" spans="27:48" x14ac:dyDescent="0.2">
      <c r="AA1051" s="139"/>
      <c r="AB1051" s="139"/>
      <c r="AC1051" s="139"/>
      <c r="AD1051" s="139"/>
      <c r="AE1051" s="139"/>
      <c r="AG1051" s="165"/>
      <c r="AN1051" s="139"/>
      <c r="AO1051" s="139"/>
      <c r="AP1051" s="139"/>
      <c r="AQ1051" s="139"/>
      <c r="AR1051" s="139"/>
      <c r="AS1051" s="139"/>
      <c r="AT1051" s="139"/>
      <c r="AU1051" s="139"/>
    </row>
    <row r="1052" spans="27:48" x14ac:dyDescent="0.2">
      <c r="AA1052" s="139"/>
      <c r="AB1052" s="139"/>
      <c r="AC1052" s="139"/>
      <c r="AD1052" s="139"/>
      <c r="AE1052" s="139"/>
      <c r="AG1052" s="165"/>
      <c r="AN1052" s="139"/>
      <c r="AO1052" s="139"/>
      <c r="AP1052" s="139"/>
      <c r="AQ1052" s="139"/>
      <c r="AR1052" s="139"/>
      <c r="AS1052" s="139"/>
      <c r="AT1052" s="139"/>
      <c r="AU1052" s="139"/>
    </row>
    <row r="1053" spans="27:48" x14ac:dyDescent="0.2">
      <c r="AA1053" s="139"/>
      <c r="AB1053" s="139"/>
      <c r="AC1053" s="139"/>
      <c r="AD1053" s="139"/>
      <c r="AE1053" s="139"/>
      <c r="AG1053" s="165"/>
      <c r="AN1053" s="139"/>
      <c r="AO1053" s="139"/>
      <c r="AP1053" s="139"/>
      <c r="AQ1053" s="139"/>
      <c r="AR1053" s="139"/>
      <c r="AS1053" s="139"/>
      <c r="AT1053" s="139"/>
      <c r="AU1053" s="139"/>
    </row>
    <row r="1054" spans="27:48" x14ac:dyDescent="0.2">
      <c r="AA1054" s="139"/>
      <c r="AB1054" s="139"/>
      <c r="AC1054" s="139"/>
      <c r="AD1054" s="139"/>
      <c r="AE1054" s="139"/>
      <c r="AG1054" s="165"/>
      <c r="AN1054" s="139"/>
      <c r="AO1054" s="139"/>
      <c r="AP1054" s="139"/>
      <c r="AQ1054" s="139"/>
      <c r="AR1054" s="139"/>
      <c r="AS1054" s="139"/>
      <c r="AT1054" s="139"/>
      <c r="AU1054" s="139"/>
    </row>
    <row r="1055" spans="27:48" x14ac:dyDescent="0.2">
      <c r="AA1055" s="139"/>
      <c r="AB1055" s="139"/>
      <c r="AC1055" s="139"/>
      <c r="AD1055" s="139"/>
      <c r="AE1055" s="139"/>
      <c r="AG1055" s="165"/>
      <c r="AN1055" s="139"/>
      <c r="AO1055" s="139"/>
      <c r="AP1055" s="139"/>
      <c r="AQ1055" s="139"/>
      <c r="AR1055" s="139"/>
      <c r="AS1055" s="139"/>
      <c r="AT1055" s="139"/>
      <c r="AU1055" s="139"/>
    </row>
    <row r="1056" spans="27:48" x14ac:dyDescent="0.2">
      <c r="AA1056" s="139"/>
      <c r="AB1056" s="139"/>
      <c r="AC1056" s="139"/>
      <c r="AD1056" s="139"/>
      <c r="AE1056" s="139"/>
      <c r="AG1056" s="165"/>
      <c r="AN1056" s="139"/>
      <c r="AO1056" s="139"/>
      <c r="AP1056" s="139"/>
      <c r="AQ1056" s="139"/>
      <c r="AR1056" s="139"/>
      <c r="AS1056" s="139"/>
      <c r="AT1056" s="139"/>
      <c r="AU1056" s="139"/>
    </row>
    <row r="1057" spans="27:64" x14ac:dyDescent="0.2">
      <c r="AA1057" s="139"/>
      <c r="AB1057" s="139"/>
      <c r="AC1057" s="139"/>
      <c r="AD1057" s="139"/>
      <c r="AE1057" s="139"/>
      <c r="AG1057" s="165"/>
      <c r="AN1057" s="139"/>
      <c r="AO1057" s="139"/>
      <c r="AP1057" s="139"/>
      <c r="AQ1057" s="139"/>
      <c r="AR1057" s="139"/>
      <c r="AS1057" s="139"/>
      <c r="AT1057" s="139"/>
      <c r="AU1057" s="139"/>
    </row>
    <row r="1058" spans="27:64" x14ac:dyDescent="0.2">
      <c r="AA1058" s="139"/>
      <c r="AB1058" s="139"/>
      <c r="AC1058" s="139"/>
      <c r="AD1058" s="139"/>
      <c r="AE1058" s="139"/>
      <c r="AG1058" s="165"/>
      <c r="AN1058" s="139"/>
      <c r="AO1058" s="139"/>
      <c r="AP1058" s="139"/>
      <c r="AQ1058" s="139"/>
      <c r="AR1058" s="139"/>
      <c r="AS1058" s="139"/>
      <c r="AT1058" s="139"/>
      <c r="AU1058" s="139"/>
    </row>
    <row r="1059" spans="27:64" x14ac:dyDescent="0.2">
      <c r="AA1059" s="139"/>
      <c r="AB1059" s="139"/>
      <c r="AC1059" s="139"/>
      <c r="AD1059" s="139"/>
      <c r="AE1059" s="139"/>
      <c r="AG1059" s="165"/>
      <c r="AN1059" s="139"/>
      <c r="AO1059" s="139"/>
      <c r="AP1059" s="139"/>
      <c r="AQ1059" s="139"/>
      <c r="AR1059" s="139"/>
      <c r="AS1059" s="139"/>
      <c r="AT1059" s="139"/>
      <c r="AU1059" s="139"/>
    </row>
    <row r="1060" spans="27:64" x14ac:dyDescent="0.2">
      <c r="AA1060" s="139"/>
      <c r="AB1060" s="139"/>
      <c r="AC1060" s="139"/>
      <c r="AD1060" s="139"/>
      <c r="AE1060" s="139"/>
      <c r="AG1060" s="165"/>
      <c r="AN1060" s="139"/>
      <c r="AO1060" s="139"/>
      <c r="AP1060" s="139"/>
      <c r="AQ1060" s="139"/>
      <c r="AR1060" s="139"/>
      <c r="AS1060" s="139"/>
      <c r="AT1060" s="139"/>
      <c r="AU1060" s="139"/>
    </row>
    <row r="1061" spans="27:64" x14ac:dyDescent="0.2">
      <c r="AA1061" s="139"/>
      <c r="AB1061" s="139"/>
      <c r="AC1061" s="139"/>
      <c r="AD1061" s="139"/>
      <c r="AE1061" s="139"/>
      <c r="AG1061" s="165"/>
      <c r="AN1061" s="139"/>
      <c r="AO1061" s="139"/>
      <c r="AP1061" s="139"/>
      <c r="AQ1061" s="139"/>
      <c r="AR1061" s="139"/>
      <c r="AS1061" s="139"/>
      <c r="AT1061" s="139"/>
      <c r="AU1061" s="139"/>
    </row>
    <row r="1062" spans="27:64" x14ac:dyDescent="0.2">
      <c r="AA1062" s="139"/>
      <c r="AB1062" s="139"/>
      <c r="AC1062" s="139"/>
      <c r="AD1062" s="139"/>
      <c r="AE1062" s="139"/>
      <c r="AG1062" s="165"/>
      <c r="AN1062" s="139"/>
      <c r="AO1062" s="139"/>
      <c r="AP1062" s="139"/>
      <c r="AQ1062" s="139"/>
      <c r="AR1062" s="139"/>
      <c r="AS1062" s="139"/>
      <c r="AT1062" s="139"/>
      <c r="AU1062" s="139"/>
    </row>
    <row r="1063" spans="27:64" x14ac:dyDescent="0.2">
      <c r="AA1063" s="139"/>
      <c r="AB1063" s="139"/>
      <c r="AC1063" s="139"/>
      <c r="AD1063" s="139"/>
      <c r="AE1063" s="139"/>
      <c r="AG1063" s="165"/>
      <c r="AN1063" s="139"/>
      <c r="AO1063" s="139"/>
      <c r="AP1063" s="139"/>
      <c r="AQ1063" s="139"/>
      <c r="AR1063" s="139"/>
      <c r="AS1063" s="139"/>
      <c r="AT1063" s="139"/>
      <c r="AU1063" s="139"/>
    </row>
    <row r="1064" spans="27:64" x14ac:dyDescent="0.2">
      <c r="AA1064" s="139"/>
      <c r="AB1064" s="139"/>
      <c r="AC1064" s="139"/>
      <c r="AD1064" s="139"/>
      <c r="AE1064" s="139"/>
      <c r="AG1064" s="165"/>
      <c r="AN1064" s="139"/>
      <c r="AO1064" s="139"/>
      <c r="AP1064" s="139"/>
      <c r="AQ1064" s="139"/>
      <c r="AR1064" s="139"/>
      <c r="AS1064" s="139"/>
      <c r="AT1064" s="139"/>
      <c r="AU1064" s="139"/>
    </row>
    <row r="1065" spans="27:64" x14ac:dyDescent="0.2">
      <c r="AA1065" s="139"/>
      <c r="AB1065" s="139"/>
      <c r="AC1065" s="139"/>
      <c r="AD1065" s="139"/>
      <c r="AE1065" s="139"/>
      <c r="AG1065" s="165"/>
      <c r="AN1065" s="139"/>
      <c r="AO1065" s="139"/>
      <c r="AP1065" s="139"/>
      <c r="AQ1065" s="139"/>
      <c r="AR1065" s="139"/>
      <c r="AS1065" s="139"/>
      <c r="AT1065" s="139"/>
      <c r="AU1065" s="139"/>
    </row>
    <row r="1066" spans="27:64" x14ac:dyDescent="0.2">
      <c r="AA1066" s="139"/>
      <c r="AB1066" s="139"/>
      <c r="AC1066" s="139"/>
      <c r="AD1066" s="139"/>
      <c r="AE1066" s="139"/>
      <c r="AG1066" s="165"/>
      <c r="AN1066" s="139"/>
      <c r="AO1066" s="139"/>
      <c r="AP1066" s="139"/>
      <c r="AQ1066" s="139"/>
      <c r="AR1066" s="139"/>
      <c r="AS1066" s="139"/>
      <c r="AT1066" s="139"/>
      <c r="AU1066" s="139"/>
    </row>
    <row r="1067" spans="27:64" x14ac:dyDescent="0.2">
      <c r="AA1067" s="139"/>
      <c r="AB1067" s="139"/>
      <c r="AC1067" s="139"/>
      <c r="AD1067" s="139"/>
      <c r="AE1067" s="139"/>
      <c r="AG1067" s="165"/>
      <c r="AN1067" s="139"/>
      <c r="AO1067" s="139"/>
      <c r="AP1067" s="139"/>
      <c r="AQ1067" s="139"/>
      <c r="AR1067" s="139"/>
      <c r="AS1067" s="139"/>
      <c r="AT1067" s="139"/>
      <c r="AU1067" s="139"/>
    </row>
    <row r="1068" spans="27:64" x14ac:dyDescent="0.2">
      <c r="AA1068" s="139"/>
      <c r="AB1068" s="139"/>
      <c r="AC1068" s="139"/>
      <c r="AD1068" s="139"/>
      <c r="AE1068" s="139"/>
      <c r="AG1068" s="165"/>
      <c r="AN1068" s="139"/>
      <c r="AO1068" s="139"/>
      <c r="AP1068" s="139"/>
      <c r="AQ1068" s="139"/>
      <c r="AR1068" s="139"/>
      <c r="AS1068" s="139"/>
      <c r="AT1068" s="139"/>
      <c r="AU1068" s="139"/>
    </row>
    <row r="1069" spans="27:64" x14ac:dyDescent="0.2">
      <c r="AA1069" s="139"/>
      <c r="AB1069" s="139"/>
      <c r="AC1069" s="139"/>
      <c r="AD1069" s="139"/>
      <c r="AE1069" s="139"/>
      <c r="AG1069" s="165"/>
      <c r="AN1069" s="139"/>
      <c r="AO1069" s="139"/>
      <c r="AP1069" s="139"/>
      <c r="AQ1069" s="139"/>
      <c r="AR1069" s="139"/>
      <c r="AS1069" s="139"/>
      <c r="AT1069" s="139"/>
      <c r="AU1069" s="139"/>
      <c r="AV1069" s="139"/>
      <c r="AW1069" s="139"/>
      <c r="AX1069" s="139"/>
      <c r="AY1069" s="139"/>
      <c r="AZ1069" s="139"/>
      <c r="BA1069" s="139"/>
      <c r="BB1069" s="139"/>
      <c r="BC1069" s="139"/>
      <c r="BD1069" s="139"/>
      <c r="BE1069" s="139"/>
      <c r="BF1069" s="139"/>
      <c r="BG1069" s="139"/>
      <c r="BH1069" s="139"/>
      <c r="BI1069" s="139"/>
      <c r="BJ1069" s="139"/>
      <c r="BK1069" s="139"/>
      <c r="BL1069" s="139"/>
    </row>
    <row r="1070" spans="27:64" x14ac:dyDescent="0.2">
      <c r="AA1070" s="139"/>
      <c r="AB1070" s="139"/>
      <c r="AC1070" s="139"/>
      <c r="AD1070" s="139"/>
      <c r="AE1070" s="139"/>
      <c r="AG1070" s="165"/>
      <c r="AN1070" s="139"/>
      <c r="AO1070" s="139"/>
      <c r="AP1070" s="139"/>
      <c r="AQ1070" s="139"/>
      <c r="AR1070" s="139"/>
      <c r="AS1070" s="139"/>
      <c r="AT1070" s="139"/>
      <c r="AU1070" s="139"/>
    </row>
    <row r="1071" spans="27:64" x14ac:dyDescent="0.2">
      <c r="AA1071" s="139"/>
      <c r="AB1071" s="139"/>
      <c r="AC1071" s="139"/>
      <c r="AD1071" s="139"/>
      <c r="AE1071" s="139"/>
      <c r="AG1071" s="165"/>
      <c r="AN1071" s="139"/>
      <c r="AO1071" s="139"/>
      <c r="AP1071" s="139"/>
      <c r="AQ1071" s="139"/>
      <c r="AR1071" s="139"/>
      <c r="AS1071" s="139"/>
      <c r="AT1071" s="139"/>
      <c r="AU1071" s="139"/>
    </row>
    <row r="1072" spans="27:64" x14ac:dyDescent="0.2">
      <c r="AA1072" s="139"/>
      <c r="AB1072" s="139"/>
      <c r="AC1072" s="139"/>
      <c r="AD1072" s="139"/>
      <c r="AE1072" s="139"/>
      <c r="AG1072" s="165"/>
      <c r="AN1072" s="139"/>
      <c r="AO1072" s="139"/>
      <c r="AP1072" s="139"/>
      <c r="AQ1072" s="139"/>
      <c r="AR1072" s="139"/>
      <c r="AS1072" s="139"/>
      <c r="AT1072" s="139"/>
      <c r="AU1072" s="139"/>
    </row>
    <row r="1073" spans="27:48" x14ac:dyDescent="0.2">
      <c r="AA1073" s="139"/>
      <c r="AB1073" s="139"/>
      <c r="AC1073" s="139"/>
      <c r="AD1073" s="139"/>
      <c r="AE1073" s="139"/>
      <c r="AG1073" s="165"/>
      <c r="AN1073" s="139"/>
      <c r="AO1073" s="139"/>
      <c r="AP1073" s="139"/>
      <c r="AQ1073" s="139"/>
      <c r="AR1073" s="139"/>
      <c r="AS1073" s="139"/>
      <c r="AT1073" s="139"/>
      <c r="AU1073" s="139"/>
    </row>
    <row r="1074" spans="27:48" x14ac:dyDescent="0.2">
      <c r="AA1074" s="139"/>
      <c r="AB1074" s="139"/>
      <c r="AC1074" s="139"/>
      <c r="AD1074" s="139"/>
      <c r="AE1074" s="139"/>
      <c r="AG1074" s="165"/>
      <c r="AN1074" s="139"/>
      <c r="AO1074" s="139"/>
      <c r="AP1074" s="139"/>
      <c r="AQ1074" s="139"/>
      <c r="AR1074" s="139"/>
      <c r="AS1074" s="139"/>
      <c r="AT1074" s="139"/>
      <c r="AU1074" s="139"/>
    </row>
    <row r="1075" spans="27:48" x14ac:dyDescent="0.2">
      <c r="AA1075" s="139"/>
      <c r="AB1075" s="139"/>
      <c r="AC1075" s="139"/>
      <c r="AD1075" s="139"/>
      <c r="AE1075" s="139"/>
      <c r="AG1075" s="165"/>
      <c r="AN1075" s="139"/>
      <c r="AO1075" s="139"/>
      <c r="AP1075" s="139"/>
      <c r="AQ1075" s="139"/>
      <c r="AR1075" s="139"/>
      <c r="AS1075" s="139"/>
      <c r="AT1075" s="139"/>
      <c r="AU1075" s="139"/>
    </row>
    <row r="1076" spans="27:48" x14ac:dyDescent="0.2">
      <c r="AA1076" s="139"/>
      <c r="AB1076" s="139"/>
      <c r="AC1076" s="139"/>
      <c r="AD1076" s="139"/>
      <c r="AE1076" s="139"/>
      <c r="AG1076" s="165"/>
      <c r="AN1076" s="139"/>
      <c r="AO1076" s="139"/>
      <c r="AP1076" s="139"/>
      <c r="AQ1076" s="139"/>
      <c r="AR1076" s="139"/>
      <c r="AS1076" s="139"/>
      <c r="AT1076" s="139"/>
      <c r="AU1076" s="139"/>
    </row>
    <row r="1077" spans="27:48" x14ac:dyDescent="0.2">
      <c r="AA1077" s="139"/>
      <c r="AB1077" s="139"/>
      <c r="AC1077" s="139"/>
      <c r="AD1077" s="139"/>
      <c r="AE1077" s="139"/>
      <c r="AG1077" s="165"/>
      <c r="AN1077" s="139"/>
      <c r="AO1077" s="139"/>
      <c r="AP1077" s="139"/>
      <c r="AQ1077" s="139"/>
      <c r="AR1077" s="139"/>
      <c r="AS1077" s="139"/>
      <c r="AT1077" s="139"/>
      <c r="AU1077" s="139"/>
    </row>
    <row r="1078" spans="27:48" x14ac:dyDescent="0.2">
      <c r="AA1078" s="139"/>
      <c r="AB1078" s="139"/>
      <c r="AC1078" s="139"/>
      <c r="AD1078" s="139"/>
      <c r="AE1078" s="139"/>
      <c r="AG1078" s="165"/>
      <c r="AN1078" s="139"/>
      <c r="AO1078" s="139"/>
      <c r="AP1078" s="139"/>
      <c r="AQ1078" s="139"/>
      <c r="AR1078" s="139"/>
      <c r="AS1078" s="139"/>
      <c r="AT1078" s="139"/>
      <c r="AU1078" s="139"/>
    </row>
    <row r="1079" spans="27:48" x14ac:dyDescent="0.2">
      <c r="AA1079" s="139"/>
      <c r="AB1079" s="139"/>
      <c r="AC1079" s="139"/>
      <c r="AD1079" s="139"/>
      <c r="AE1079" s="139"/>
      <c r="AG1079" s="165"/>
      <c r="AN1079" s="139"/>
      <c r="AO1079" s="139"/>
      <c r="AP1079" s="139"/>
      <c r="AQ1079" s="139"/>
      <c r="AR1079" s="139"/>
      <c r="AS1079" s="139"/>
      <c r="AT1079" s="139"/>
      <c r="AU1079" s="139"/>
    </row>
    <row r="1080" spans="27:48" x14ac:dyDescent="0.2">
      <c r="AA1080" s="139"/>
      <c r="AB1080" s="139"/>
      <c r="AC1080" s="139"/>
      <c r="AD1080" s="139"/>
      <c r="AE1080" s="139"/>
      <c r="AG1080" s="165"/>
      <c r="AN1080" s="139"/>
      <c r="AO1080" s="139"/>
      <c r="AP1080" s="139"/>
      <c r="AQ1080" s="139"/>
      <c r="AR1080" s="139"/>
      <c r="AS1080" s="139"/>
      <c r="AT1080" s="139"/>
      <c r="AU1080" s="139"/>
    </row>
    <row r="1081" spans="27:48" x14ac:dyDescent="0.2">
      <c r="AA1081" s="139"/>
      <c r="AB1081" s="139"/>
      <c r="AC1081" s="139"/>
      <c r="AD1081" s="139"/>
      <c r="AE1081" s="139"/>
      <c r="AG1081" s="165"/>
      <c r="AN1081" s="139"/>
      <c r="AO1081" s="139"/>
      <c r="AP1081" s="139"/>
      <c r="AQ1081" s="139"/>
      <c r="AR1081" s="139"/>
      <c r="AS1081" s="139"/>
      <c r="AT1081" s="139"/>
      <c r="AU1081" s="139"/>
      <c r="AV1081" s="139"/>
    </row>
    <row r="1082" spans="27:48" x14ac:dyDescent="0.2">
      <c r="AA1082" s="139"/>
      <c r="AB1082" s="139"/>
      <c r="AC1082" s="139"/>
      <c r="AD1082" s="139"/>
      <c r="AE1082" s="139"/>
      <c r="AG1082" s="165"/>
      <c r="AN1082" s="139"/>
      <c r="AO1082" s="139"/>
      <c r="AP1082" s="139"/>
      <c r="AQ1082" s="139"/>
      <c r="AR1082" s="139"/>
      <c r="AS1082" s="139"/>
      <c r="AT1082" s="139"/>
      <c r="AU1082" s="139"/>
    </row>
    <row r="1083" spans="27:48" x14ac:dyDescent="0.2">
      <c r="AA1083" s="139"/>
      <c r="AB1083" s="139"/>
      <c r="AC1083" s="139"/>
      <c r="AD1083" s="139"/>
      <c r="AE1083" s="139"/>
      <c r="AG1083" s="165"/>
      <c r="AN1083" s="139"/>
      <c r="AO1083" s="139"/>
      <c r="AP1083" s="139"/>
      <c r="AQ1083" s="139"/>
      <c r="AR1083" s="139"/>
      <c r="AS1083" s="139"/>
      <c r="AT1083" s="139"/>
      <c r="AU1083" s="139"/>
      <c r="AV1083" s="139"/>
    </row>
    <row r="1084" spans="27:48" x14ac:dyDescent="0.2">
      <c r="AA1084" s="139"/>
      <c r="AB1084" s="139"/>
      <c r="AC1084" s="139"/>
      <c r="AD1084" s="139"/>
      <c r="AE1084" s="139"/>
      <c r="AG1084" s="165"/>
      <c r="AN1084" s="139"/>
      <c r="AO1084" s="139"/>
      <c r="AP1084" s="139"/>
      <c r="AQ1084" s="139"/>
      <c r="AR1084" s="139"/>
      <c r="AS1084" s="139"/>
      <c r="AT1084" s="139"/>
      <c r="AU1084" s="139"/>
    </row>
    <row r="1085" spans="27:48" x14ac:dyDescent="0.2">
      <c r="AA1085" s="139"/>
      <c r="AB1085" s="139"/>
      <c r="AC1085" s="139"/>
      <c r="AD1085" s="139"/>
      <c r="AE1085" s="139"/>
      <c r="AG1085" s="165"/>
      <c r="AN1085" s="139"/>
      <c r="AO1085" s="139"/>
      <c r="AP1085" s="139"/>
      <c r="AQ1085" s="139"/>
      <c r="AR1085" s="139"/>
      <c r="AS1085" s="139"/>
      <c r="AT1085" s="139"/>
      <c r="AU1085" s="139"/>
    </row>
    <row r="1086" spans="27:48" x14ac:dyDescent="0.2">
      <c r="AA1086" s="139"/>
      <c r="AB1086" s="139"/>
      <c r="AC1086" s="139"/>
      <c r="AD1086" s="139"/>
      <c r="AE1086" s="139"/>
      <c r="AG1086" s="165"/>
      <c r="AN1086" s="139"/>
      <c r="AO1086" s="139"/>
      <c r="AP1086" s="139"/>
      <c r="AQ1086" s="139"/>
      <c r="AR1086" s="139"/>
      <c r="AS1086" s="139"/>
      <c r="AT1086" s="139"/>
      <c r="AU1086" s="139"/>
    </row>
    <row r="1087" spans="27:48" x14ac:dyDescent="0.2">
      <c r="AA1087" s="139"/>
      <c r="AB1087" s="139"/>
      <c r="AC1087" s="139"/>
      <c r="AD1087" s="139"/>
      <c r="AE1087" s="139"/>
      <c r="AG1087" s="165"/>
      <c r="AN1087" s="139"/>
      <c r="AO1087" s="139"/>
      <c r="AP1087" s="139"/>
      <c r="AQ1087" s="139"/>
      <c r="AR1087" s="139"/>
      <c r="AS1087" s="139"/>
      <c r="AT1087" s="139"/>
      <c r="AU1087" s="139"/>
    </row>
    <row r="1088" spans="27:48" x14ac:dyDescent="0.2">
      <c r="AA1088" s="139"/>
      <c r="AB1088" s="139"/>
      <c r="AC1088" s="139"/>
      <c r="AD1088" s="139"/>
      <c r="AE1088" s="139"/>
      <c r="AG1088" s="165"/>
      <c r="AN1088" s="139"/>
      <c r="AO1088" s="139"/>
      <c r="AP1088" s="139"/>
      <c r="AQ1088" s="139"/>
      <c r="AR1088" s="139"/>
      <c r="AS1088" s="139"/>
      <c r="AT1088" s="139"/>
      <c r="AU1088" s="139"/>
    </row>
    <row r="1089" spans="27:47" x14ac:dyDescent="0.2">
      <c r="AA1089" s="139"/>
      <c r="AB1089" s="139"/>
      <c r="AC1089" s="139"/>
      <c r="AD1089" s="139"/>
      <c r="AE1089" s="139"/>
      <c r="AG1089" s="165"/>
      <c r="AN1089" s="139"/>
      <c r="AO1089" s="139"/>
      <c r="AP1089" s="139"/>
      <c r="AQ1089" s="139"/>
      <c r="AR1089" s="139"/>
      <c r="AS1089" s="139"/>
      <c r="AT1089" s="139"/>
      <c r="AU1089" s="139"/>
    </row>
    <row r="1090" spans="27:47" x14ac:dyDescent="0.2">
      <c r="AA1090" s="139"/>
      <c r="AB1090" s="139"/>
      <c r="AC1090" s="139"/>
      <c r="AD1090" s="139"/>
      <c r="AE1090" s="139"/>
      <c r="AG1090" s="165"/>
      <c r="AN1090" s="139"/>
      <c r="AO1090" s="139"/>
      <c r="AP1090" s="139"/>
      <c r="AQ1090" s="139"/>
      <c r="AR1090" s="139"/>
      <c r="AS1090" s="139"/>
      <c r="AT1090" s="139"/>
      <c r="AU1090" s="139"/>
    </row>
    <row r="1091" spans="27:47" x14ac:dyDescent="0.2">
      <c r="AA1091" s="139"/>
      <c r="AB1091" s="139"/>
      <c r="AC1091" s="139"/>
      <c r="AD1091" s="139"/>
      <c r="AE1091" s="139"/>
      <c r="AG1091" s="165"/>
      <c r="AN1091" s="139"/>
      <c r="AO1091" s="139"/>
      <c r="AP1091" s="139"/>
      <c r="AQ1091" s="139"/>
      <c r="AR1091" s="139"/>
      <c r="AS1091" s="139"/>
      <c r="AT1091" s="139"/>
      <c r="AU1091" s="139"/>
    </row>
    <row r="1092" spans="27:47" x14ac:dyDescent="0.2">
      <c r="AA1092" s="139"/>
      <c r="AB1092" s="139"/>
      <c r="AC1092" s="139"/>
      <c r="AD1092" s="139"/>
      <c r="AE1092" s="139"/>
      <c r="AG1092" s="165"/>
      <c r="AN1092" s="139"/>
      <c r="AO1092" s="139"/>
      <c r="AP1092" s="139"/>
      <c r="AQ1092" s="139"/>
      <c r="AR1092" s="139"/>
      <c r="AS1092" s="139"/>
      <c r="AT1092" s="139"/>
      <c r="AU1092" s="139"/>
    </row>
    <row r="1093" spans="27:47" x14ac:dyDescent="0.2">
      <c r="AA1093" s="139"/>
      <c r="AB1093" s="139"/>
      <c r="AC1093" s="139"/>
      <c r="AD1093" s="139"/>
      <c r="AE1093" s="139"/>
      <c r="AG1093" s="165"/>
      <c r="AN1093" s="139"/>
      <c r="AO1093" s="139"/>
      <c r="AP1093" s="139"/>
      <c r="AQ1093" s="139"/>
      <c r="AR1093" s="139"/>
      <c r="AS1093" s="139"/>
      <c r="AT1093" s="139"/>
      <c r="AU1093" s="139"/>
    </row>
    <row r="1094" spans="27:47" x14ac:dyDescent="0.2">
      <c r="AA1094" s="139"/>
      <c r="AB1094" s="139"/>
      <c r="AC1094" s="139"/>
      <c r="AD1094" s="139"/>
      <c r="AE1094" s="139"/>
      <c r="AG1094" s="165"/>
      <c r="AN1094" s="139"/>
      <c r="AO1094" s="139"/>
      <c r="AP1094" s="139"/>
      <c r="AQ1094" s="139"/>
      <c r="AR1094" s="139"/>
      <c r="AS1094" s="139"/>
      <c r="AT1094" s="139"/>
      <c r="AU1094" s="139"/>
    </row>
    <row r="1095" spans="27:47" x14ac:dyDescent="0.2">
      <c r="AA1095" s="139"/>
      <c r="AB1095" s="139"/>
      <c r="AC1095" s="139"/>
      <c r="AD1095" s="139"/>
      <c r="AE1095" s="139"/>
      <c r="AG1095" s="165"/>
      <c r="AN1095" s="139"/>
      <c r="AO1095" s="139"/>
      <c r="AP1095" s="139"/>
      <c r="AQ1095" s="139"/>
      <c r="AR1095" s="139"/>
      <c r="AS1095" s="139"/>
      <c r="AT1095" s="139"/>
      <c r="AU1095" s="139"/>
    </row>
    <row r="1096" spans="27:47" x14ac:dyDescent="0.2">
      <c r="AA1096" s="139"/>
      <c r="AB1096" s="139"/>
      <c r="AC1096" s="139"/>
      <c r="AD1096" s="139"/>
      <c r="AE1096" s="139"/>
      <c r="AG1096" s="165"/>
      <c r="AN1096" s="139"/>
      <c r="AO1096" s="139"/>
      <c r="AP1096" s="139"/>
      <c r="AQ1096" s="139"/>
      <c r="AR1096" s="139"/>
      <c r="AS1096" s="139"/>
      <c r="AT1096" s="139"/>
      <c r="AU1096" s="139"/>
    </row>
    <row r="1097" spans="27:47" x14ac:dyDescent="0.2">
      <c r="AA1097" s="139"/>
      <c r="AB1097" s="139"/>
      <c r="AC1097" s="139"/>
      <c r="AD1097" s="139"/>
      <c r="AE1097" s="139"/>
      <c r="AG1097" s="165"/>
      <c r="AN1097" s="139"/>
      <c r="AO1097" s="139"/>
      <c r="AP1097" s="139"/>
      <c r="AQ1097" s="139"/>
      <c r="AR1097" s="139"/>
      <c r="AS1097" s="139"/>
      <c r="AT1097" s="139"/>
      <c r="AU1097" s="139"/>
    </row>
    <row r="1098" spans="27:47" x14ac:dyDescent="0.2">
      <c r="AA1098" s="139"/>
      <c r="AB1098" s="139"/>
      <c r="AC1098" s="139"/>
      <c r="AD1098" s="139"/>
      <c r="AE1098" s="139"/>
      <c r="AG1098" s="165"/>
      <c r="AN1098" s="139"/>
      <c r="AO1098" s="139"/>
      <c r="AP1098" s="139"/>
      <c r="AQ1098" s="139"/>
      <c r="AR1098" s="139"/>
      <c r="AS1098" s="139"/>
      <c r="AT1098" s="139"/>
      <c r="AU1098" s="139"/>
    </row>
    <row r="1099" spans="27:47" x14ac:dyDescent="0.2">
      <c r="AA1099" s="139"/>
      <c r="AB1099" s="139"/>
      <c r="AC1099" s="139"/>
      <c r="AD1099" s="139"/>
      <c r="AE1099" s="139"/>
      <c r="AG1099" s="165"/>
      <c r="AN1099" s="139"/>
      <c r="AO1099" s="139"/>
      <c r="AP1099" s="139"/>
      <c r="AQ1099" s="139"/>
      <c r="AR1099" s="139"/>
      <c r="AS1099" s="139"/>
      <c r="AT1099" s="139"/>
      <c r="AU1099" s="139"/>
    </row>
    <row r="1100" spans="27:47" x14ac:dyDescent="0.2">
      <c r="AA1100" s="139"/>
      <c r="AB1100" s="139"/>
      <c r="AC1100" s="139"/>
      <c r="AD1100" s="139"/>
      <c r="AE1100" s="139"/>
      <c r="AG1100" s="165"/>
      <c r="AN1100" s="139"/>
      <c r="AO1100" s="139"/>
      <c r="AP1100" s="139"/>
      <c r="AQ1100" s="139"/>
      <c r="AR1100" s="139"/>
      <c r="AS1100" s="139"/>
      <c r="AT1100" s="139"/>
      <c r="AU1100" s="139"/>
    </row>
    <row r="1101" spans="27:47" x14ac:dyDescent="0.2">
      <c r="AA1101" s="139"/>
      <c r="AB1101" s="139"/>
      <c r="AC1101" s="139"/>
      <c r="AD1101" s="139"/>
      <c r="AE1101" s="139"/>
      <c r="AG1101" s="165"/>
      <c r="AN1101" s="139"/>
      <c r="AO1101" s="139"/>
      <c r="AP1101" s="139"/>
      <c r="AQ1101" s="139"/>
      <c r="AR1101" s="139"/>
      <c r="AS1101" s="139"/>
      <c r="AT1101" s="139"/>
      <c r="AU1101" s="139"/>
    </row>
    <row r="1102" spans="27:47" x14ac:dyDescent="0.2">
      <c r="AA1102" s="139"/>
      <c r="AB1102" s="139"/>
      <c r="AC1102" s="139"/>
      <c r="AD1102" s="139"/>
      <c r="AE1102" s="139"/>
      <c r="AG1102" s="165"/>
      <c r="AN1102" s="139"/>
      <c r="AO1102" s="139"/>
      <c r="AP1102" s="139"/>
      <c r="AQ1102" s="139"/>
      <c r="AR1102" s="139"/>
      <c r="AS1102" s="139"/>
      <c r="AT1102" s="139"/>
      <c r="AU1102" s="139"/>
    </row>
    <row r="1103" spans="27:47" x14ac:dyDescent="0.2">
      <c r="AA1103" s="139"/>
      <c r="AB1103" s="139"/>
      <c r="AC1103" s="139"/>
      <c r="AD1103" s="139"/>
      <c r="AE1103" s="139"/>
      <c r="AG1103" s="165"/>
      <c r="AN1103" s="139"/>
      <c r="AO1103" s="139"/>
      <c r="AP1103" s="139"/>
      <c r="AQ1103" s="139"/>
      <c r="AR1103" s="139"/>
      <c r="AS1103" s="139"/>
      <c r="AT1103" s="139"/>
      <c r="AU1103" s="139"/>
    </row>
    <row r="1104" spans="27:47" x14ac:dyDescent="0.2">
      <c r="AA1104" s="139"/>
      <c r="AB1104" s="139"/>
      <c r="AC1104" s="139"/>
      <c r="AD1104" s="139"/>
      <c r="AE1104" s="139"/>
      <c r="AG1104" s="165"/>
      <c r="AN1104" s="139"/>
      <c r="AO1104" s="139"/>
      <c r="AP1104" s="139"/>
      <c r="AQ1104" s="139"/>
      <c r="AR1104" s="139"/>
      <c r="AS1104" s="139"/>
      <c r="AT1104" s="139"/>
      <c r="AU1104" s="139"/>
    </row>
    <row r="1105" spans="27:47" x14ac:dyDescent="0.2">
      <c r="AA1105" s="139"/>
      <c r="AB1105" s="139"/>
      <c r="AC1105" s="139"/>
      <c r="AD1105" s="139"/>
      <c r="AE1105" s="139"/>
      <c r="AG1105" s="165"/>
      <c r="AN1105" s="139"/>
      <c r="AO1105" s="139"/>
      <c r="AP1105" s="139"/>
      <c r="AQ1105" s="139"/>
      <c r="AR1105" s="139"/>
      <c r="AS1105" s="139"/>
      <c r="AT1105" s="139"/>
      <c r="AU1105" s="139"/>
    </row>
    <row r="1106" spans="27:47" x14ac:dyDescent="0.2">
      <c r="AA1106" s="139"/>
      <c r="AB1106" s="139"/>
      <c r="AC1106" s="139"/>
      <c r="AD1106" s="139"/>
      <c r="AE1106" s="139"/>
      <c r="AG1106" s="165"/>
      <c r="AN1106" s="139"/>
      <c r="AO1106" s="139"/>
      <c r="AP1106" s="139"/>
      <c r="AQ1106" s="139"/>
      <c r="AR1106" s="139"/>
      <c r="AS1106" s="139"/>
      <c r="AT1106" s="139"/>
      <c r="AU1106" s="139"/>
    </row>
    <row r="1107" spans="27:47" x14ac:dyDescent="0.2">
      <c r="AA1107" s="139"/>
      <c r="AB1107" s="139"/>
      <c r="AC1107" s="139"/>
      <c r="AD1107" s="139"/>
      <c r="AE1107" s="139"/>
      <c r="AG1107" s="165"/>
      <c r="AN1107" s="139"/>
      <c r="AO1107" s="139"/>
      <c r="AP1107" s="139"/>
      <c r="AQ1107" s="139"/>
      <c r="AR1107" s="139"/>
      <c r="AS1107" s="139"/>
      <c r="AT1107" s="139"/>
      <c r="AU1107" s="139"/>
    </row>
    <row r="1108" spans="27:47" x14ac:dyDescent="0.2">
      <c r="AA1108" s="139"/>
      <c r="AB1108" s="139"/>
      <c r="AC1108" s="139"/>
      <c r="AD1108" s="139"/>
      <c r="AE1108" s="139"/>
      <c r="AG1108" s="165"/>
      <c r="AN1108" s="139"/>
      <c r="AO1108" s="139"/>
      <c r="AP1108" s="139"/>
      <c r="AQ1108" s="139"/>
      <c r="AR1108" s="139"/>
      <c r="AS1108" s="139"/>
      <c r="AT1108" s="139"/>
      <c r="AU1108" s="139"/>
    </row>
    <row r="1109" spans="27:47" x14ac:dyDescent="0.2">
      <c r="AA1109" s="139"/>
      <c r="AB1109" s="139"/>
      <c r="AC1109" s="139"/>
      <c r="AD1109" s="139"/>
      <c r="AE1109" s="139"/>
      <c r="AG1109" s="165"/>
      <c r="AN1109" s="139"/>
      <c r="AO1109" s="139"/>
      <c r="AP1109" s="139"/>
      <c r="AQ1109" s="139"/>
      <c r="AR1109" s="139"/>
      <c r="AS1109" s="139"/>
      <c r="AT1109" s="139"/>
      <c r="AU1109" s="139"/>
    </row>
    <row r="1110" spans="27:47" x14ac:dyDescent="0.2">
      <c r="AA1110" s="139"/>
      <c r="AB1110" s="139"/>
      <c r="AC1110" s="139"/>
      <c r="AD1110" s="139"/>
      <c r="AE1110" s="139"/>
      <c r="AG1110" s="165"/>
      <c r="AN1110" s="139"/>
      <c r="AO1110" s="139"/>
      <c r="AP1110" s="139"/>
      <c r="AQ1110" s="139"/>
      <c r="AR1110" s="139"/>
      <c r="AS1110" s="139"/>
      <c r="AT1110" s="139"/>
      <c r="AU1110" s="139"/>
    </row>
    <row r="1111" spans="27:47" x14ac:dyDescent="0.2">
      <c r="AA1111" s="139"/>
      <c r="AB1111" s="139"/>
      <c r="AC1111" s="139"/>
      <c r="AD1111" s="139"/>
      <c r="AE1111" s="139"/>
      <c r="AG1111" s="165"/>
      <c r="AN1111" s="139"/>
      <c r="AO1111" s="139"/>
      <c r="AP1111" s="139"/>
      <c r="AQ1111" s="139"/>
      <c r="AR1111" s="139"/>
      <c r="AS1111" s="139"/>
      <c r="AT1111" s="139"/>
      <c r="AU1111" s="139"/>
    </row>
    <row r="1112" spans="27:47" x14ac:dyDescent="0.2">
      <c r="AA1112" s="139"/>
      <c r="AB1112" s="139"/>
      <c r="AC1112" s="139"/>
      <c r="AD1112" s="139"/>
      <c r="AE1112" s="139"/>
      <c r="AG1112" s="165"/>
      <c r="AN1112" s="139"/>
      <c r="AO1112" s="139"/>
      <c r="AP1112" s="139"/>
      <c r="AQ1112" s="139"/>
      <c r="AR1112" s="139"/>
      <c r="AS1112" s="139"/>
      <c r="AT1112" s="139"/>
      <c r="AU1112" s="139"/>
    </row>
    <row r="1113" spans="27:47" x14ac:dyDescent="0.2">
      <c r="AA1113" s="139"/>
      <c r="AB1113" s="139"/>
      <c r="AC1113" s="139"/>
      <c r="AD1113" s="139"/>
      <c r="AE1113" s="139"/>
      <c r="AG1113" s="165"/>
      <c r="AN1113" s="139"/>
      <c r="AO1113" s="139"/>
      <c r="AP1113" s="139"/>
      <c r="AQ1113" s="139"/>
      <c r="AR1113" s="139"/>
      <c r="AS1113" s="139"/>
      <c r="AT1113" s="139"/>
      <c r="AU1113" s="139"/>
    </row>
    <row r="1114" spans="27:47" x14ac:dyDescent="0.2">
      <c r="AA1114" s="139"/>
      <c r="AB1114" s="139"/>
      <c r="AC1114" s="139"/>
      <c r="AD1114" s="139"/>
      <c r="AE1114" s="139"/>
      <c r="AG1114" s="165"/>
      <c r="AN1114" s="139"/>
      <c r="AO1114" s="139"/>
      <c r="AP1114" s="139"/>
      <c r="AQ1114" s="139"/>
      <c r="AR1114" s="139"/>
      <c r="AS1114" s="139"/>
      <c r="AT1114" s="139"/>
      <c r="AU1114" s="139"/>
    </row>
    <row r="1115" spans="27:47" x14ac:dyDescent="0.2">
      <c r="AA1115" s="139"/>
      <c r="AB1115" s="139"/>
      <c r="AC1115" s="139"/>
      <c r="AD1115" s="139"/>
      <c r="AE1115" s="139"/>
      <c r="AG1115" s="165"/>
      <c r="AN1115" s="139"/>
      <c r="AO1115" s="139"/>
      <c r="AP1115" s="139"/>
      <c r="AQ1115" s="139"/>
      <c r="AR1115" s="139"/>
      <c r="AS1115" s="139"/>
      <c r="AT1115" s="139"/>
      <c r="AU1115" s="139"/>
    </row>
    <row r="1116" spans="27:47" x14ac:dyDescent="0.2">
      <c r="AA1116" s="139"/>
      <c r="AB1116" s="139"/>
      <c r="AC1116" s="139"/>
      <c r="AD1116" s="139"/>
      <c r="AE1116" s="139"/>
      <c r="AG1116" s="165"/>
      <c r="AN1116" s="139"/>
      <c r="AO1116" s="139"/>
      <c r="AP1116" s="139"/>
      <c r="AQ1116" s="139"/>
      <c r="AR1116" s="139"/>
      <c r="AS1116" s="139"/>
      <c r="AT1116" s="139"/>
      <c r="AU1116" s="139"/>
    </row>
    <row r="1117" spans="27:47" x14ac:dyDescent="0.2">
      <c r="AA1117" s="139"/>
      <c r="AB1117" s="139"/>
      <c r="AC1117" s="139"/>
      <c r="AD1117" s="139"/>
      <c r="AE1117" s="139"/>
      <c r="AG1117" s="165"/>
      <c r="AN1117" s="139"/>
      <c r="AO1117" s="139"/>
      <c r="AP1117" s="139"/>
      <c r="AQ1117" s="139"/>
      <c r="AR1117" s="139"/>
      <c r="AS1117" s="139"/>
      <c r="AT1117" s="139"/>
      <c r="AU1117" s="139"/>
    </row>
    <row r="1118" spans="27:47" x14ac:dyDescent="0.2">
      <c r="AA1118" s="139"/>
      <c r="AB1118" s="139"/>
      <c r="AC1118" s="139"/>
      <c r="AD1118" s="139"/>
      <c r="AE1118" s="139"/>
      <c r="AG1118" s="165"/>
      <c r="AN1118" s="139"/>
      <c r="AO1118" s="139"/>
      <c r="AP1118" s="139"/>
      <c r="AQ1118" s="139"/>
      <c r="AR1118" s="139"/>
      <c r="AS1118" s="139"/>
      <c r="AT1118" s="139"/>
      <c r="AU1118" s="139"/>
    </row>
    <row r="1119" spans="27:47" x14ac:dyDescent="0.2">
      <c r="AA1119" s="139"/>
      <c r="AB1119" s="139"/>
      <c r="AC1119" s="139"/>
      <c r="AD1119" s="139"/>
      <c r="AE1119" s="139"/>
      <c r="AG1119" s="165"/>
      <c r="AN1119" s="139"/>
      <c r="AO1119" s="139"/>
      <c r="AP1119" s="139"/>
      <c r="AQ1119" s="139"/>
      <c r="AR1119" s="139"/>
      <c r="AS1119" s="139"/>
      <c r="AT1119" s="139"/>
      <c r="AU1119" s="139"/>
    </row>
    <row r="1120" spans="27:47" x14ac:dyDescent="0.2">
      <c r="AA1120" s="139"/>
      <c r="AB1120" s="139"/>
      <c r="AC1120" s="139"/>
      <c r="AD1120" s="139"/>
      <c r="AE1120" s="139"/>
      <c r="AG1120" s="165"/>
      <c r="AN1120" s="139"/>
      <c r="AO1120" s="139"/>
      <c r="AP1120" s="139"/>
      <c r="AQ1120" s="139"/>
      <c r="AR1120" s="139"/>
      <c r="AS1120" s="139"/>
      <c r="AT1120" s="139"/>
      <c r="AU1120" s="139"/>
    </row>
    <row r="1121" spans="27:47" x14ac:dyDescent="0.2">
      <c r="AA1121" s="139"/>
      <c r="AB1121" s="139"/>
      <c r="AC1121" s="139"/>
      <c r="AD1121" s="139"/>
      <c r="AE1121" s="139"/>
      <c r="AG1121" s="165"/>
      <c r="AN1121" s="139"/>
      <c r="AO1121" s="139"/>
      <c r="AP1121" s="139"/>
      <c r="AQ1121" s="139"/>
      <c r="AR1121" s="139"/>
      <c r="AS1121" s="139"/>
      <c r="AT1121" s="139"/>
      <c r="AU1121" s="139"/>
    </row>
    <row r="1122" spans="27:47" x14ac:dyDescent="0.2">
      <c r="AA1122" s="139"/>
      <c r="AB1122" s="139"/>
      <c r="AC1122" s="139"/>
      <c r="AD1122" s="139"/>
      <c r="AE1122" s="139"/>
      <c r="AG1122" s="165"/>
      <c r="AN1122" s="139"/>
      <c r="AO1122" s="139"/>
      <c r="AP1122" s="139"/>
      <c r="AQ1122" s="139"/>
      <c r="AR1122" s="139"/>
      <c r="AS1122" s="139"/>
      <c r="AT1122" s="139"/>
      <c r="AU1122" s="139"/>
    </row>
    <row r="1123" spans="27:47" x14ac:dyDescent="0.2">
      <c r="AA1123" s="139"/>
      <c r="AB1123" s="139"/>
      <c r="AC1123" s="139"/>
      <c r="AD1123" s="139"/>
      <c r="AE1123" s="139"/>
      <c r="AG1123" s="165"/>
      <c r="AN1123" s="139"/>
      <c r="AO1123" s="139"/>
      <c r="AP1123" s="139"/>
      <c r="AQ1123" s="139"/>
      <c r="AR1123" s="139"/>
      <c r="AS1123" s="139"/>
      <c r="AT1123" s="139"/>
      <c r="AU1123" s="139"/>
    </row>
    <row r="1124" spans="27:47" x14ac:dyDescent="0.2">
      <c r="AA1124" s="139"/>
      <c r="AB1124" s="139"/>
      <c r="AC1124" s="139"/>
      <c r="AD1124" s="139"/>
      <c r="AE1124" s="139"/>
      <c r="AG1124" s="165"/>
      <c r="AN1124" s="139"/>
      <c r="AO1124" s="139"/>
      <c r="AP1124" s="139"/>
      <c r="AQ1124" s="139"/>
      <c r="AR1124" s="139"/>
      <c r="AS1124" s="139"/>
      <c r="AT1124" s="139"/>
      <c r="AU1124" s="139"/>
    </row>
    <row r="1125" spans="27:47" x14ac:dyDescent="0.2">
      <c r="AA1125" s="139"/>
      <c r="AB1125" s="139"/>
      <c r="AC1125" s="139"/>
      <c r="AD1125" s="139"/>
      <c r="AE1125" s="139"/>
      <c r="AG1125" s="165"/>
      <c r="AN1125" s="139"/>
      <c r="AO1125" s="139"/>
      <c r="AP1125" s="139"/>
      <c r="AQ1125" s="139"/>
      <c r="AR1125" s="139"/>
      <c r="AS1125" s="139"/>
      <c r="AT1125" s="139"/>
      <c r="AU1125" s="139"/>
    </row>
    <row r="1126" spans="27:47" x14ac:dyDescent="0.2">
      <c r="AA1126" s="139"/>
      <c r="AB1126" s="139"/>
      <c r="AC1126" s="139"/>
      <c r="AD1126" s="139"/>
      <c r="AE1126" s="139"/>
      <c r="AG1126" s="165"/>
      <c r="AN1126" s="139"/>
      <c r="AO1126" s="139"/>
      <c r="AP1126" s="139"/>
      <c r="AQ1126" s="139"/>
      <c r="AR1126" s="139"/>
      <c r="AS1126" s="139"/>
      <c r="AT1126" s="139"/>
      <c r="AU1126" s="139"/>
    </row>
    <row r="1127" spans="27:47" x14ac:dyDescent="0.2">
      <c r="AA1127" s="139"/>
      <c r="AB1127" s="139"/>
      <c r="AC1127" s="139"/>
      <c r="AD1127" s="139"/>
      <c r="AE1127" s="139"/>
      <c r="AG1127" s="165"/>
      <c r="AN1127" s="139"/>
      <c r="AO1127" s="139"/>
      <c r="AP1127" s="139"/>
      <c r="AQ1127" s="139"/>
      <c r="AR1127" s="139"/>
      <c r="AS1127" s="139"/>
      <c r="AT1127" s="139"/>
      <c r="AU1127" s="139"/>
    </row>
    <row r="1128" spans="27:47" x14ac:dyDescent="0.2">
      <c r="AA1128" s="139"/>
      <c r="AB1128" s="139"/>
      <c r="AC1128" s="139"/>
      <c r="AD1128" s="139"/>
      <c r="AE1128" s="139"/>
      <c r="AG1128" s="165"/>
      <c r="AN1128" s="139"/>
      <c r="AO1128" s="139"/>
      <c r="AP1128" s="139"/>
      <c r="AQ1128" s="139"/>
      <c r="AR1128" s="139"/>
      <c r="AS1128" s="139"/>
      <c r="AT1128" s="139"/>
      <c r="AU1128" s="139"/>
    </row>
    <row r="1129" spans="27:47" x14ac:dyDescent="0.2">
      <c r="AA1129" s="139"/>
      <c r="AB1129" s="139"/>
      <c r="AC1129" s="139"/>
      <c r="AD1129" s="139"/>
      <c r="AE1129" s="139"/>
      <c r="AG1129" s="165"/>
      <c r="AN1129" s="139"/>
      <c r="AO1129" s="139"/>
      <c r="AP1129" s="139"/>
      <c r="AQ1129" s="139"/>
      <c r="AR1129" s="139"/>
      <c r="AS1129" s="139"/>
      <c r="AT1129" s="139"/>
      <c r="AU1129" s="139"/>
    </row>
    <row r="1130" spans="27:47" x14ac:dyDescent="0.2">
      <c r="AA1130" s="139"/>
      <c r="AB1130" s="139"/>
      <c r="AC1130" s="139"/>
      <c r="AD1130" s="139"/>
      <c r="AE1130" s="139"/>
      <c r="AG1130" s="165"/>
      <c r="AN1130" s="139"/>
      <c r="AO1130" s="139"/>
      <c r="AP1130" s="139"/>
      <c r="AQ1130" s="139"/>
      <c r="AR1130" s="139"/>
      <c r="AS1130" s="139"/>
      <c r="AT1130" s="139"/>
      <c r="AU1130" s="139"/>
    </row>
    <row r="1131" spans="27:47" x14ac:dyDescent="0.2">
      <c r="AA1131" s="139"/>
      <c r="AB1131" s="139"/>
      <c r="AC1131" s="139"/>
      <c r="AD1131" s="139"/>
      <c r="AE1131" s="139"/>
      <c r="AG1131" s="165"/>
      <c r="AN1131" s="139"/>
      <c r="AO1131" s="139"/>
      <c r="AP1131" s="139"/>
      <c r="AQ1131" s="139"/>
      <c r="AR1131" s="139"/>
      <c r="AS1131" s="139"/>
      <c r="AT1131" s="139"/>
      <c r="AU1131" s="139"/>
    </row>
    <row r="1132" spans="27:47" x14ac:dyDescent="0.2">
      <c r="AA1132" s="139"/>
      <c r="AB1132" s="139"/>
      <c r="AC1132" s="139"/>
      <c r="AD1132" s="139"/>
      <c r="AE1132" s="139"/>
      <c r="AG1132" s="165"/>
      <c r="AN1132" s="139"/>
      <c r="AO1132" s="139"/>
      <c r="AP1132" s="139"/>
      <c r="AQ1132" s="139"/>
      <c r="AR1132" s="139"/>
      <c r="AS1132" s="139"/>
      <c r="AT1132" s="139"/>
      <c r="AU1132" s="139"/>
    </row>
    <row r="1133" spans="27:47" x14ac:dyDescent="0.2">
      <c r="AA1133" s="139"/>
      <c r="AB1133" s="139"/>
      <c r="AC1133" s="139"/>
      <c r="AD1133" s="139"/>
      <c r="AE1133" s="139"/>
      <c r="AG1133" s="165"/>
      <c r="AN1133" s="139"/>
      <c r="AO1133" s="139"/>
      <c r="AP1133" s="139"/>
      <c r="AQ1133" s="139"/>
      <c r="AR1133" s="139"/>
      <c r="AS1133" s="139"/>
      <c r="AT1133" s="139"/>
      <c r="AU1133" s="139"/>
    </row>
    <row r="1134" spans="27:47" x14ac:dyDescent="0.2">
      <c r="AA1134" s="139"/>
      <c r="AB1134" s="139"/>
      <c r="AC1134" s="139"/>
      <c r="AD1134" s="139"/>
      <c r="AE1134" s="139"/>
      <c r="AG1134" s="165"/>
      <c r="AN1134" s="139"/>
      <c r="AO1134" s="139"/>
      <c r="AP1134" s="139"/>
      <c r="AQ1134" s="139"/>
      <c r="AR1134" s="139"/>
      <c r="AS1134" s="139"/>
      <c r="AT1134" s="139"/>
      <c r="AU1134" s="139"/>
    </row>
    <row r="1135" spans="27:47" x14ac:dyDescent="0.2">
      <c r="AA1135" s="139"/>
      <c r="AB1135" s="139"/>
      <c r="AC1135" s="139"/>
      <c r="AD1135" s="139"/>
      <c r="AE1135" s="139"/>
      <c r="AG1135" s="165"/>
      <c r="AN1135" s="139"/>
      <c r="AO1135" s="139"/>
      <c r="AP1135" s="139"/>
      <c r="AQ1135" s="139"/>
      <c r="AR1135" s="139"/>
      <c r="AS1135" s="139"/>
      <c r="AT1135" s="139"/>
      <c r="AU1135" s="139"/>
    </row>
    <row r="1136" spans="27:47" x14ac:dyDescent="0.2">
      <c r="AA1136" s="139"/>
      <c r="AB1136" s="139"/>
      <c r="AC1136" s="139"/>
      <c r="AD1136" s="139"/>
      <c r="AE1136" s="139"/>
      <c r="AG1136" s="165"/>
      <c r="AN1136" s="139"/>
      <c r="AO1136" s="139"/>
      <c r="AP1136" s="139"/>
      <c r="AQ1136" s="139"/>
      <c r="AR1136" s="139"/>
      <c r="AS1136" s="139"/>
      <c r="AT1136" s="139"/>
      <c r="AU1136" s="139"/>
    </row>
    <row r="1137" spans="27:47" x14ac:dyDescent="0.2">
      <c r="AA1137" s="139"/>
      <c r="AB1137" s="139"/>
      <c r="AC1137" s="139"/>
      <c r="AD1137" s="139"/>
      <c r="AE1137" s="139"/>
      <c r="AG1137" s="165"/>
      <c r="AN1137" s="139"/>
      <c r="AO1137" s="139"/>
      <c r="AP1137" s="139"/>
      <c r="AQ1137" s="139"/>
      <c r="AR1137" s="139"/>
      <c r="AS1137" s="139"/>
      <c r="AT1137" s="139"/>
      <c r="AU1137" s="139"/>
    </row>
    <row r="1138" spans="27:47" x14ac:dyDescent="0.2">
      <c r="AA1138" s="139"/>
      <c r="AB1138" s="139"/>
      <c r="AC1138" s="139"/>
      <c r="AD1138" s="139"/>
      <c r="AE1138" s="139"/>
      <c r="AG1138" s="165"/>
      <c r="AN1138" s="139"/>
      <c r="AO1138" s="139"/>
      <c r="AP1138" s="139"/>
      <c r="AQ1138" s="139"/>
      <c r="AR1138" s="139"/>
      <c r="AS1138" s="139"/>
      <c r="AT1138" s="139"/>
      <c r="AU1138" s="139"/>
    </row>
    <row r="1139" spans="27:47" x14ac:dyDescent="0.2">
      <c r="AA1139" s="139"/>
      <c r="AB1139" s="139"/>
      <c r="AC1139" s="139"/>
      <c r="AD1139" s="139"/>
      <c r="AE1139" s="139"/>
      <c r="AG1139" s="165"/>
      <c r="AN1139" s="139"/>
      <c r="AO1139" s="139"/>
      <c r="AP1139" s="139"/>
      <c r="AQ1139" s="139"/>
      <c r="AR1139" s="139"/>
      <c r="AS1139" s="139"/>
      <c r="AT1139" s="139"/>
      <c r="AU1139" s="139"/>
    </row>
    <row r="1140" spans="27:47" x14ac:dyDescent="0.2">
      <c r="AA1140" s="139"/>
      <c r="AB1140" s="139"/>
      <c r="AC1140" s="139"/>
      <c r="AD1140" s="139"/>
      <c r="AE1140" s="139"/>
      <c r="AG1140" s="165"/>
      <c r="AN1140" s="139"/>
      <c r="AO1140" s="139"/>
      <c r="AP1140" s="139"/>
      <c r="AQ1140" s="139"/>
      <c r="AR1140" s="139"/>
      <c r="AS1140" s="139"/>
      <c r="AT1140" s="139"/>
      <c r="AU1140" s="139"/>
    </row>
    <row r="1141" spans="27:47" x14ac:dyDescent="0.2">
      <c r="AA1141" s="139"/>
      <c r="AB1141" s="139"/>
      <c r="AC1141" s="139"/>
      <c r="AD1141" s="139"/>
      <c r="AE1141" s="139"/>
      <c r="AG1141" s="165"/>
      <c r="AN1141" s="139"/>
      <c r="AO1141" s="139"/>
      <c r="AP1141" s="139"/>
      <c r="AQ1141" s="139"/>
      <c r="AR1141" s="139"/>
      <c r="AS1141" s="139"/>
      <c r="AT1141" s="139"/>
      <c r="AU1141" s="139"/>
    </row>
    <row r="1142" spans="27:47" x14ac:dyDescent="0.2">
      <c r="AA1142" s="139"/>
      <c r="AB1142" s="139"/>
      <c r="AC1142" s="139"/>
      <c r="AD1142" s="139"/>
      <c r="AE1142" s="139"/>
      <c r="AG1142" s="165"/>
      <c r="AN1142" s="139"/>
      <c r="AO1142" s="139"/>
      <c r="AP1142" s="139"/>
      <c r="AQ1142" s="139"/>
      <c r="AR1142" s="139"/>
      <c r="AS1142" s="139"/>
      <c r="AT1142" s="139"/>
      <c r="AU1142" s="139"/>
    </row>
    <row r="1143" spans="27:47" x14ac:dyDescent="0.2">
      <c r="AA1143" s="139"/>
      <c r="AB1143" s="139"/>
      <c r="AC1143" s="139"/>
      <c r="AD1143" s="139"/>
      <c r="AE1143" s="139"/>
      <c r="AG1143" s="165"/>
      <c r="AN1143" s="139"/>
      <c r="AO1143" s="139"/>
      <c r="AP1143" s="139"/>
      <c r="AQ1143" s="139"/>
      <c r="AR1143" s="139"/>
      <c r="AS1143" s="139"/>
      <c r="AT1143" s="139"/>
      <c r="AU1143" s="139"/>
    </row>
    <row r="1144" spans="27:47" x14ac:dyDescent="0.2">
      <c r="AA1144" s="139"/>
      <c r="AB1144" s="139"/>
      <c r="AC1144" s="139"/>
      <c r="AD1144" s="139"/>
      <c r="AE1144" s="139"/>
      <c r="AG1144" s="165"/>
      <c r="AN1144" s="139"/>
      <c r="AO1144" s="139"/>
      <c r="AP1144" s="139"/>
      <c r="AQ1144" s="139"/>
      <c r="AR1144" s="139"/>
      <c r="AS1144" s="139"/>
      <c r="AT1144" s="139"/>
      <c r="AU1144" s="139"/>
    </row>
    <row r="1145" spans="27:47" x14ac:dyDescent="0.2">
      <c r="AA1145" s="139"/>
      <c r="AB1145" s="139"/>
      <c r="AC1145" s="139"/>
      <c r="AD1145" s="139"/>
      <c r="AE1145" s="139"/>
      <c r="AG1145" s="165"/>
      <c r="AN1145" s="139"/>
      <c r="AO1145" s="139"/>
      <c r="AP1145" s="139"/>
      <c r="AQ1145" s="139"/>
      <c r="AR1145" s="139"/>
      <c r="AS1145" s="139"/>
      <c r="AT1145" s="139"/>
      <c r="AU1145" s="139"/>
    </row>
    <row r="1146" spans="27:47" x14ac:dyDescent="0.2">
      <c r="AA1146" s="139"/>
      <c r="AB1146" s="139"/>
      <c r="AC1146" s="139"/>
      <c r="AD1146" s="139"/>
      <c r="AE1146" s="139"/>
      <c r="AG1146" s="165"/>
      <c r="AN1146" s="139"/>
      <c r="AO1146" s="139"/>
      <c r="AP1146" s="139"/>
      <c r="AQ1146" s="139"/>
      <c r="AR1146" s="139"/>
      <c r="AS1146" s="139"/>
      <c r="AT1146" s="139"/>
      <c r="AU1146" s="139"/>
    </row>
    <row r="1147" spans="27:47" x14ac:dyDescent="0.2">
      <c r="AA1147" s="139"/>
      <c r="AB1147" s="139"/>
      <c r="AC1147" s="139"/>
      <c r="AD1147" s="139"/>
      <c r="AE1147" s="139"/>
      <c r="AG1147" s="165"/>
      <c r="AN1147" s="139"/>
      <c r="AO1147" s="139"/>
      <c r="AP1147" s="139"/>
      <c r="AQ1147" s="139"/>
      <c r="AR1147" s="139"/>
      <c r="AS1147" s="139"/>
      <c r="AT1147" s="139"/>
      <c r="AU1147" s="139"/>
    </row>
    <row r="1148" spans="27:47" x14ac:dyDescent="0.2">
      <c r="AA1148" s="139"/>
      <c r="AB1148" s="139"/>
      <c r="AC1148" s="139"/>
      <c r="AD1148" s="139"/>
      <c r="AE1148" s="139"/>
      <c r="AG1148" s="165"/>
      <c r="AN1148" s="139"/>
      <c r="AO1148" s="139"/>
      <c r="AP1148" s="139"/>
      <c r="AQ1148" s="139"/>
      <c r="AR1148" s="139"/>
      <c r="AS1148" s="139"/>
      <c r="AT1148" s="139"/>
      <c r="AU1148" s="139"/>
    </row>
    <row r="1149" spans="27:47" x14ac:dyDescent="0.2">
      <c r="AA1149" s="139"/>
      <c r="AB1149" s="139"/>
      <c r="AC1149" s="139"/>
      <c r="AD1149" s="139"/>
      <c r="AE1149" s="139"/>
      <c r="AG1149" s="165"/>
      <c r="AN1149" s="139"/>
      <c r="AO1149" s="139"/>
      <c r="AP1149" s="139"/>
      <c r="AQ1149" s="139"/>
      <c r="AR1149" s="139"/>
      <c r="AS1149" s="139"/>
      <c r="AT1149" s="139"/>
      <c r="AU1149" s="139"/>
    </row>
    <row r="1150" spans="27:47" x14ac:dyDescent="0.2">
      <c r="AA1150" s="139"/>
      <c r="AB1150" s="139"/>
      <c r="AC1150" s="139"/>
      <c r="AD1150" s="139"/>
      <c r="AE1150" s="139"/>
      <c r="AG1150" s="165"/>
      <c r="AN1150" s="139"/>
      <c r="AO1150" s="139"/>
      <c r="AP1150" s="139"/>
      <c r="AQ1150" s="139"/>
      <c r="AR1150" s="139"/>
      <c r="AS1150" s="139"/>
      <c r="AT1150" s="139"/>
      <c r="AU1150" s="139"/>
    </row>
    <row r="1151" spans="27:47" x14ac:dyDescent="0.2">
      <c r="AA1151" s="139"/>
      <c r="AB1151" s="139"/>
      <c r="AC1151" s="139"/>
      <c r="AD1151" s="139"/>
      <c r="AE1151" s="139"/>
      <c r="AG1151" s="165"/>
      <c r="AN1151" s="139"/>
      <c r="AO1151" s="139"/>
      <c r="AP1151" s="139"/>
      <c r="AQ1151" s="139"/>
      <c r="AR1151" s="139"/>
      <c r="AS1151" s="139"/>
      <c r="AT1151" s="139"/>
      <c r="AU1151" s="139"/>
    </row>
    <row r="1152" spans="27:47" x14ac:dyDescent="0.2">
      <c r="AA1152" s="139"/>
      <c r="AB1152" s="139"/>
      <c r="AC1152" s="139"/>
      <c r="AD1152" s="139"/>
      <c r="AE1152" s="139"/>
      <c r="AG1152" s="165"/>
      <c r="AN1152" s="139"/>
      <c r="AO1152" s="139"/>
      <c r="AP1152" s="139"/>
      <c r="AQ1152" s="139"/>
      <c r="AR1152" s="139"/>
      <c r="AS1152" s="139"/>
      <c r="AT1152" s="139"/>
      <c r="AU1152" s="139"/>
    </row>
    <row r="1153" spans="27:48" x14ac:dyDescent="0.2">
      <c r="AA1153" s="139"/>
      <c r="AB1153" s="139"/>
      <c r="AC1153" s="139"/>
      <c r="AD1153" s="139"/>
      <c r="AE1153" s="139"/>
      <c r="AG1153" s="165"/>
      <c r="AN1153" s="139"/>
      <c r="AO1153" s="139"/>
      <c r="AP1153" s="139"/>
      <c r="AQ1153" s="139"/>
      <c r="AR1153" s="139"/>
      <c r="AS1153" s="139"/>
      <c r="AT1153" s="139"/>
      <c r="AU1153" s="139"/>
    </row>
    <row r="1154" spans="27:48" x14ac:dyDescent="0.2">
      <c r="AA1154" s="139"/>
      <c r="AB1154" s="139"/>
      <c r="AC1154" s="139"/>
      <c r="AD1154" s="139"/>
      <c r="AE1154" s="139"/>
      <c r="AG1154" s="165"/>
      <c r="AN1154" s="139"/>
      <c r="AO1154" s="139"/>
      <c r="AP1154" s="139"/>
      <c r="AQ1154" s="139"/>
      <c r="AR1154" s="139"/>
      <c r="AS1154" s="139"/>
      <c r="AT1154" s="139"/>
      <c r="AU1154" s="139"/>
    </row>
    <row r="1155" spans="27:48" x14ac:dyDescent="0.2">
      <c r="AA1155" s="139"/>
      <c r="AB1155" s="139"/>
      <c r="AC1155" s="139"/>
      <c r="AD1155" s="139"/>
      <c r="AE1155" s="139"/>
      <c r="AG1155" s="165"/>
      <c r="AN1155" s="139"/>
      <c r="AO1155" s="139"/>
      <c r="AP1155" s="139"/>
      <c r="AQ1155" s="139"/>
      <c r="AR1155" s="139"/>
      <c r="AS1155" s="139"/>
      <c r="AT1155" s="139"/>
      <c r="AU1155" s="139"/>
    </row>
    <row r="1156" spans="27:48" x14ac:dyDescent="0.2">
      <c r="AA1156" s="139"/>
      <c r="AB1156" s="139"/>
      <c r="AC1156" s="139"/>
      <c r="AD1156" s="139"/>
      <c r="AE1156" s="139"/>
      <c r="AG1156" s="165"/>
      <c r="AN1156" s="139"/>
      <c r="AO1156" s="139"/>
      <c r="AP1156" s="139"/>
      <c r="AQ1156" s="139"/>
      <c r="AR1156" s="139"/>
      <c r="AS1156" s="139"/>
      <c r="AT1156" s="139"/>
      <c r="AU1156" s="139"/>
    </row>
    <row r="1157" spans="27:48" x14ac:dyDescent="0.2">
      <c r="AA1157" s="139"/>
      <c r="AB1157" s="139"/>
      <c r="AC1157" s="139"/>
      <c r="AD1157" s="139"/>
      <c r="AE1157" s="139"/>
      <c r="AG1157" s="165"/>
      <c r="AN1157" s="139"/>
      <c r="AO1157" s="139"/>
      <c r="AP1157" s="139"/>
      <c r="AQ1157" s="139"/>
      <c r="AR1157" s="139"/>
      <c r="AS1157" s="139"/>
      <c r="AT1157" s="139"/>
      <c r="AU1157" s="139"/>
      <c r="AV1157" s="139"/>
    </row>
    <row r="1158" spans="27:48" x14ac:dyDescent="0.2">
      <c r="AA1158" s="139"/>
      <c r="AB1158" s="139"/>
      <c r="AC1158" s="139"/>
      <c r="AD1158" s="139"/>
      <c r="AE1158" s="139"/>
      <c r="AG1158" s="165"/>
      <c r="AN1158" s="139"/>
      <c r="AO1158" s="139"/>
      <c r="AP1158" s="139"/>
      <c r="AQ1158" s="139"/>
      <c r="AR1158" s="139"/>
      <c r="AS1158" s="139"/>
      <c r="AT1158" s="139"/>
      <c r="AU1158" s="139"/>
    </row>
    <row r="1159" spans="27:48" x14ac:dyDescent="0.2">
      <c r="AA1159" s="139"/>
      <c r="AB1159" s="139"/>
      <c r="AC1159" s="139"/>
      <c r="AD1159" s="139"/>
      <c r="AE1159" s="139"/>
      <c r="AG1159" s="165"/>
      <c r="AN1159" s="139"/>
      <c r="AO1159" s="139"/>
      <c r="AP1159" s="139"/>
      <c r="AQ1159" s="139"/>
      <c r="AR1159" s="139"/>
      <c r="AS1159" s="139"/>
      <c r="AT1159" s="139"/>
      <c r="AU1159" s="139"/>
    </row>
    <row r="1160" spans="27:48" x14ac:dyDescent="0.2">
      <c r="AA1160" s="139"/>
      <c r="AB1160" s="139"/>
      <c r="AC1160" s="139"/>
      <c r="AD1160" s="139"/>
      <c r="AE1160" s="139"/>
      <c r="AG1160" s="165"/>
      <c r="AN1160" s="139"/>
      <c r="AO1160" s="139"/>
      <c r="AP1160" s="139"/>
      <c r="AQ1160" s="139"/>
      <c r="AR1160" s="139"/>
      <c r="AS1160" s="139"/>
      <c r="AT1160" s="139"/>
      <c r="AU1160" s="139"/>
    </row>
    <row r="1161" spans="27:48" x14ac:dyDescent="0.2">
      <c r="AA1161" s="139"/>
      <c r="AB1161" s="139"/>
      <c r="AC1161" s="139"/>
      <c r="AD1161" s="139"/>
      <c r="AE1161" s="139"/>
      <c r="AG1161" s="165"/>
      <c r="AN1161" s="139"/>
      <c r="AO1161" s="139"/>
      <c r="AP1161" s="139"/>
      <c r="AQ1161" s="139"/>
      <c r="AR1161" s="139"/>
      <c r="AS1161" s="139"/>
      <c r="AT1161" s="139"/>
      <c r="AU1161" s="139"/>
    </row>
    <row r="1162" spans="27:48" x14ac:dyDescent="0.2">
      <c r="AA1162" s="139"/>
      <c r="AB1162" s="139"/>
      <c r="AC1162" s="139"/>
      <c r="AD1162" s="139"/>
      <c r="AE1162" s="139"/>
      <c r="AG1162" s="165"/>
      <c r="AN1162" s="139"/>
      <c r="AO1162" s="139"/>
      <c r="AP1162" s="139"/>
      <c r="AQ1162" s="139"/>
      <c r="AR1162" s="139"/>
      <c r="AS1162" s="139"/>
      <c r="AT1162" s="139"/>
      <c r="AU1162" s="139"/>
    </row>
    <row r="1163" spans="27:48" x14ac:dyDescent="0.2">
      <c r="AA1163" s="139"/>
      <c r="AB1163" s="139"/>
      <c r="AC1163" s="139"/>
      <c r="AD1163" s="139"/>
      <c r="AE1163" s="139"/>
      <c r="AG1163" s="165"/>
      <c r="AN1163" s="139"/>
      <c r="AO1163" s="139"/>
      <c r="AP1163" s="139"/>
      <c r="AQ1163" s="139"/>
      <c r="AR1163" s="139"/>
      <c r="AS1163" s="139"/>
      <c r="AT1163" s="139"/>
      <c r="AU1163" s="139"/>
    </row>
    <row r="1164" spans="27:48" x14ac:dyDescent="0.2">
      <c r="AA1164" s="139"/>
      <c r="AB1164" s="139"/>
      <c r="AC1164" s="139"/>
      <c r="AD1164" s="139"/>
      <c r="AE1164" s="139"/>
      <c r="AG1164" s="165"/>
      <c r="AN1164" s="139"/>
      <c r="AO1164" s="139"/>
      <c r="AP1164" s="139"/>
      <c r="AQ1164" s="139"/>
      <c r="AR1164" s="139"/>
      <c r="AS1164" s="139"/>
      <c r="AT1164" s="139"/>
      <c r="AU1164" s="139"/>
    </row>
    <row r="1165" spans="27:48" x14ac:dyDescent="0.2">
      <c r="AA1165" s="139"/>
      <c r="AB1165" s="139"/>
      <c r="AC1165" s="139"/>
      <c r="AD1165" s="139"/>
      <c r="AE1165" s="139"/>
      <c r="AG1165" s="165"/>
      <c r="AN1165" s="139"/>
      <c r="AO1165" s="139"/>
      <c r="AP1165" s="139"/>
      <c r="AQ1165" s="139"/>
      <c r="AR1165" s="139"/>
      <c r="AS1165" s="139"/>
      <c r="AT1165" s="139"/>
      <c r="AU1165" s="139"/>
    </row>
    <row r="1166" spans="27:48" x14ac:dyDescent="0.2">
      <c r="AA1166" s="139"/>
      <c r="AB1166" s="139"/>
      <c r="AC1166" s="139"/>
      <c r="AD1166" s="139"/>
      <c r="AE1166" s="139"/>
      <c r="AG1166" s="165"/>
      <c r="AN1166" s="139"/>
      <c r="AO1166" s="139"/>
      <c r="AP1166" s="139"/>
      <c r="AQ1166" s="139"/>
      <c r="AR1166" s="139"/>
      <c r="AS1166" s="139"/>
      <c r="AT1166" s="139"/>
      <c r="AU1166" s="139"/>
    </row>
    <row r="1167" spans="27:48" x14ac:dyDescent="0.2">
      <c r="AA1167" s="139"/>
      <c r="AB1167" s="139"/>
      <c r="AC1167" s="139"/>
      <c r="AD1167" s="139"/>
      <c r="AE1167" s="139"/>
      <c r="AG1167" s="165"/>
      <c r="AN1167" s="139"/>
      <c r="AO1167" s="139"/>
      <c r="AP1167" s="139"/>
      <c r="AQ1167" s="139"/>
      <c r="AR1167" s="139"/>
      <c r="AS1167" s="139"/>
      <c r="AT1167" s="139"/>
      <c r="AU1167" s="139"/>
    </row>
    <row r="1168" spans="27:48" x14ac:dyDescent="0.2">
      <c r="AA1168" s="139"/>
      <c r="AB1168" s="139"/>
      <c r="AC1168" s="139"/>
      <c r="AD1168" s="139"/>
      <c r="AE1168" s="139"/>
      <c r="AG1168" s="165"/>
      <c r="AN1168" s="139"/>
      <c r="AO1168" s="139"/>
      <c r="AP1168" s="139"/>
      <c r="AQ1168" s="139"/>
      <c r="AR1168" s="139"/>
      <c r="AS1168" s="139"/>
      <c r="AT1168" s="139"/>
      <c r="AU1168" s="139"/>
    </row>
    <row r="1169" spans="27:64" x14ac:dyDescent="0.2">
      <c r="AA1169" s="139"/>
      <c r="AB1169" s="139"/>
      <c r="AC1169" s="139"/>
      <c r="AD1169" s="139"/>
      <c r="AE1169" s="139"/>
      <c r="AG1169" s="165"/>
      <c r="AN1169" s="139"/>
      <c r="AO1169" s="139"/>
      <c r="AP1169" s="139"/>
      <c r="AQ1169" s="139"/>
      <c r="AR1169" s="139"/>
      <c r="AS1169" s="139"/>
      <c r="AT1169" s="139"/>
      <c r="AU1169" s="139"/>
    </row>
    <row r="1170" spans="27:64" x14ac:dyDescent="0.2">
      <c r="AA1170" s="139"/>
      <c r="AB1170" s="139"/>
      <c r="AC1170" s="139"/>
      <c r="AD1170" s="139"/>
      <c r="AE1170" s="139"/>
      <c r="AG1170" s="165"/>
      <c r="AN1170" s="139"/>
      <c r="AO1170" s="139"/>
      <c r="AP1170" s="139"/>
      <c r="AQ1170" s="139"/>
      <c r="AR1170" s="139"/>
      <c r="AS1170" s="139"/>
      <c r="AT1170" s="139"/>
      <c r="AU1170" s="139"/>
    </row>
    <row r="1171" spans="27:64" x14ac:dyDescent="0.2">
      <c r="AA1171" s="139"/>
      <c r="AB1171" s="139"/>
      <c r="AC1171" s="139"/>
      <c r="AD1171" s="139"/>
      <c r="AE1171" s="139"/>
      <c r="AG1171" s="165"/>
      <c r="AN1171" s="139"/>
      <c r="AO1171" s="139"/>
      <c r="AP1171" s="139"/>
      <c r="AQ1171" s="139"/>
      <c r="AR1171" s="139"/>
      <c r="AS1171" s="139"/>
      <c r="AT1171" s="139"/>
      <c r="AU1171" s="139"/>
    </row>
    <row r="1172" spans="27:64" x14ac:dyDescent="0.2">
      <c r="AA1172" s="139"/>
      <c r="AB1172" s="139"/>
      <c r="AC1172" s="139"/>
      <c r="AD1172" s="139"/>
      <c r="AE1172" s="139"/>
      <c r="AG1172" s="165"/>
      <c r="AN1172" s="139"/>
      <c r="AO1172" s="139"/>
      <c r="AP1172" s="139"/>
      <c r="AQ1172" s="139"/>
      <c r="AR1172" s="139"/>
      <c r="AS1172" s="139"/>
      <c r="AT1172" s="139"/>
      <c r="AU1172" s="139"/>
    </row>
    <row r="1173" spans="27:64" x14ac:dyDescent="0.2">
      <c r="AA1173" s="139"/>
      <c r="AB1173" s="139"/>
      <c r="AC1173" s="139"/>
      <c r="AD1173" s="139"/>
      <c r="AE1173" s="139"/>
      <c r="AG1173" s="165"/>
      <c r="AN1173" s="139"/>
      <c r="AO1173" s="139"/>
      <c r="AP1173" s="139"/>
      <c r="AQ1173" s="139"/>
      <c r="AR1173" s="139"/>
      <c r="AS1173" s="139"/>
      <c r="AT1173" s="139"/>
      <c r="AU1173" s="139"/>
    </row>
    <row r="1174" spans="27:64" x14ac:dyDescent="0.2">
      <c r="AA1174" s="139"/>
      <c r="AB1174" s="139"/>
      <c r="AC1174" s="139"/>
      <c r="AD1174" s="139"/>
      <c r="AE1174" s="139"/>
      <c r="AG1174" s="165"/>
      <c r="AN1174" s="139"/>
      <c r="AO1174" s="139"/>
      <c r="AP1174" s="139"/>
      <c r="AQ1174" s="139"/>
      <c r="AR1174" s="139"/>
      <c r="AS1174" s="139"/>
      <c r="AT1174" s="139"/>
      <c r="AU1174" s="139"/>
    </row>
    <row r="1175" spans="27:64" x14ac:dyDescent="0.2">
      <c r="AA1175" s="139"/>
      <c r="AB1175" s="139"/>
      <c r="AC1175" s="139"/>
      <c r="AD1175" s="139"/>
      <c r="AE1175" s="139"/>
      <c r="AG1175" s="165"/>
      <c r="AN1175" s="139"/>
      <c r="AO1175" s="139"/>
      <c r="AP1175" s="139"/>
      <c r="AQ1175" s="139"/>
      <c r="AR1175" s="139"/>
      <c r="AS1175" s="139"/>
      <c r="AT1175" s="139"/>
      <c r="AU1175" s="139"/>
    </row>
    <row r="1176" spans="27:64" x14ac:dyDescent="0.2">
      <c r="AA1176" s="139"/>
      <c r="AB1176" s="139"/>
      <c r="AC1176" s="139"/>
      <c r="AD1176" s="139"/>
      <c r="AE1176" s="139"/>
      <c r="AG1176" s="165"/>
      <c r="AN1176" s="139"/>
      <c r="AO1176" s="139"/>
      <c r="AP1176" s="139"/>
      <c r="AQ1176" s="139"/>
      <c r="AR1176" s="139"/>
      <c r="AS1176" s="139"/>
      <c r="AT1176" s="139"/>
      <c r="AU1176" s="139"/>
    </row>
    <row r="1177" spans="27:64" x14ac:dyDescent="0.2">
      <c r="AA1177" s="139"/>
      <c r="AB1177" s="139"/>
      <c r="AC1177" s="139"/>
      <c r="AD1177" s="139"/>
      <c r="AE1177" s="139"/>
      <c r="AG1177" s="165"/>
      <c r="AN1177" s="139"/>
      <c r="AO1177" s="139"/>
      <c r="AP1177" s="139"/>
      <c r="AQ1177" s="139"/>
      <c r="AR1177" s="139"/>
      <c r="AS1177" s="139"/>
      <c r="AT1177" s="139"/>
      <c r="AU1177" s="139"/>
      <c r="AV1177" s="139"/>
      <c r="AW1177" s="139"/>
      <c r="AX1177" s="139"/>
      <c r="AY1177" s="139"/>
      <c r="AZ1177" s="139"/>
      <c r="BA1177" s="139"/>
      <c r="BB1177" s="139"/>
      <c r="BC1177" s="139"/>
      <c r="BD1177" s="139"/>
      <c r="BE1177" s="139"/>
      <c r="BF1177" s="139"/>
      <c r="BG1177" s="139"/>
      <c r="BH1177" s="139"/>
      <c r="BI1177" s="139"/>
      <c r="BJ1177" s="139"/>
      <c r="BK1177" s="139"/>
      <c r="BL1177" s="139"/>
    </row>
    <row r="1178" spans="27:64" x14ac:dyDescent="0.2">
      <c r="AA1178" s="139"/>
      <c r="AB1178" s="139"/>
      <c r="AC1178" s="139"/>
      <c r="AD1178" s="139"/>
      <c r="AE1178" s="139"/>
      <c r="AG1178" s="165"/>
      <c r="AN1178" s="139"/>
      <c r="AO1178" s="139"/>
      <c r="AP1178" s="139"/>
      <c r="AQ1178" s="139"/>
      <c r="AR1178" s="139"/>
      <c r="AS1178" s="139"/>
      <c r="AT1178" s="139"/>
      <c r="AU1178" s="139"/>
    </row>
    <row r="1179" spans="27:64" x14ac:dyDescent="0.2">
      <c r="AA1179" s="139"/>
      <c r="AB1179" s="139"/>
      <c r="AC1179" s="139"/>
      <c r="AD1179" s="139"/>
      <c r="AE1179" s="139"/>
      <c r="AG1179" s="165"/>
      <c r="AN1179" s="139"/>
      <c r="AO1179" s="139"/>
      <c r="AP1179" s="139"/>
      <c r="AQ1179" s="139"/>
      <c r="AR1179" s="139"/>
      <c r="AS1179" s="139"/>
      <c r="AT1179" s="139"/>
      <c r="AU1179" s="139"/>
    </row>
    <row r="1180" spans="27:64" x14ac:dyDescent="0.2">
      <c r="AA1180" s="139"/>
      <c r="AB1180" s="139"/>
      <c r="AC1180" s="139"/>
      <c r="AD1180" s="139"/>
      <c r="AE1180" s="139"/>
      <c r="AG1180" s="165"/>
      <c r="AN1180" s="139"/>
      <c r="AO1180" s="139"/>
      <c r="AP1180" s="139"/>
      <c r="AQ1180" s="139"/>
      <c r="AR1180" s="139"/>
      <c r="AS1180" s="139"/>
      <c r="AT1180" s="139"/>
      <c r="AU1180" s="139"/>
    </row>
    <row r="1181" spans="27:64" x14ac:dyDescent="0.2">
      <c r="AA1181" s="139"/>
      <c r="AB1181" s="139"/>
      <c r="AC1181" s="139"/>
      <c r="AD1181" s="139"/>
      <c r="AE1181" s="139"/>
      <c r="AG1181" s="165"/>
      <c r="AN1181" s="139"/>
      <c r="AO1181" s="139"/>
      <c r="AP1181" s="139"/>
      <c r="AQ1181" s="139"/>
      <c r="AR1181" s="139"/>
      <c r="AS1181" s="139"/>
      <c r="AT1181" s="139"/>
      <c r="AU1181" s="139"/>
    </row>
    <row r="1182" spans="27:64" x14ac:dyDescent="0.2">
      <c r="AA1182" s="139"/>
      <c r="AB1182" s="139"/>
      <c r="AC1182" s="139"/>
      <c r="AD1182" s="139"/>
      <c r="AE1182" s="139"/>
      <c r="AG1182" s="165"/>
      <c r="AN1182" s="139"/>
      <c r="AO1182" s="139"/>
      <c r="AP1182" s="139"/>
      <c r="AQ1182" s="139"/>
      <c r="AR1182" s="139"/>
      <c r="AS1182" s="139"/>
      <c r="AT1182" s="139"/>
      <c r="AU1182" s="139"/>
    </row>
    <row r="1183" spans="27:64" x14ac:dyDescent="0.2">
      <c r="AA1183" s="139"/>
      <c r="AB1183" s="139"/>
      <c r="AC1183" s="139"/>
      <c r="AD1183" s="139"/>
      <c r="AE1183" s="139"/>
      <c r="AG1183" s="165"/>
      <c r="AN1183" s="139"/>
      <c r="AO1183" s="139"/>
      <c r="AP1183" s="139"/>
      <c r="AQ1183" s="139"/>
      <c r="AR1183" s="139"/>
      <c r="AS1183" s="139"/>
      <c r="AT1183" s="139"/>
      <c r="AU1183" s="139"/>
    </row>
    <row r="1184" spans="27:64" x14ac:dyDescent="0.2">
      <c r="AA1184" s="139"/>
      <c r="AB1184" s="139"/>
      <c r="AC1184" s="139"/>
      <c r="AD1184" s="139"/>
      <c r="AE1184" s="139"/>
      <c r="AG1184" s="165"/>
      <c r="AN1184" s="139"/>
      <c r="AO1184" s="139"/>
      <c r="AP1184" s="139"/>
      <c r="AQ1184" s="139"/>
      <c r="AR1184" s="139"/>
      <c r="AS1184" s="139"/>
      <c r="AT1184" s="139"/>
      <c r="AU1184" s="139"/>
    </row>
    <row r="1185" spans="27:48" x14ac:dyDescent="0.2">
      <c r="AA1185" s="139"/>
      <c r="AB1185" s="139"/>
      <c r="AC1185" s="139"/>
      <c r="AD1185" s="139"/>
      <c r="AE1185" s="139"/>
      <c r="AG1185" s="165"/>
      <c r="AN1185" s="139"/>
      <c r="AO1185" s="139"/>
      <c r="AP1185" s="139"/>
      <c r="AQ1185" s="139"/>
      <c r="AR1185" s="139"/>
      <c r="AS1185" s="139"/>
      <c r="AT1185" s="139"/>
      <c r="AU1185" s="139"/>
    </row>
    <row r="1186" spans="27:48" x14ac:dyDescent="0.2">
      <c r="AA1186" s="139"/>
      <c r="AB1186" s="139"/>
      <c r="AC1186" s="139"/>
      <c r="AD1186" s="139"/>
      <c r="AE1186" s="139"/>
      <c r="AG1186" s="165"/>
      <c r="AN1186" s="139"/>
      <c r="AO1186" s="139"/>
      <c r="AP1186" s="139"/>
      <c r="AQ1186" s="139"/>
      <c r="AR1186" s="139"/>
      <c r="AS1186" s="139"/>
      <c r="AT1186" s="139"/>
      <c r="AU1186" s="139"/>
    </row>
    <row r="1187" spans="27:48" x14ac:dyDescent="0.2">
      <c r="AA1187" s="139"/>
      <c r="AB1187" s="139"/>
      <c r="AC1187" s="139"/>
      <c r="AD1187" s="139"/>
      <c r="AE1187" s="139"/>
      <c r="AG1187" s="165"/>
      <c r="AN1187" s="139"/>
      <c r="AO1187" s="139"/>
      <c r="AP1187" s="139"/>
      <c r="AQ1187" s="139"/>
      <c r="AR1187" s="139"/>
      <c r="AS1187" s="139"/>
      <c r="AT1187" s="139"/>
      <c r="AU1187" s="139"/>
    </row>
    <row r="1188" spans="27:48" x14ac:dyDescent="0.2">
      <c r="AA1188" s="139"/>
      <c r="AB1188" s="139"/>
      <c r="AC1188" s="139"/>
      <c r="AD1188" s="139"/>
      <c r="AE1188" s="139"/>
      <c r="AG1188" s="165"/>
      <c r="AN1188" s="139"/>
      <c r="AO1188" s="139"/>
      <c r="AP1188" s="139"/>
      <c r="AQ1188" s="139"/>
      <c r="AR1188" s="139"/>
      <c r="AS1188" s="139"/>
      <c r="AT1188" s="139"/>
      <c r="AU1188" s="139"/>
    </row>
    <row r="1189" spans="27:48" x14ac:dyDescent="0.2">
      <c r="AA1189" s="139"/>
      <c r="AB1189" s="139"/>
      <c r="AC1189" s="139"/>
      <c r="AD1189" s="139"/>
      <c r="AE1189" s="139"/>
      <c r="AG1189" s="165"/>
      <c r="AN1189" s="139"/>
      <c r="AO1189" s="139"/>
      <c r="AP1189" s="139"/>
      <c r="AQ1189" s="139"/>
      <c r="AR1189" s="139"/>
      <c r="AS1189" s="139"/>
      <c r="AT1189" s="139"/>
      <c r="AU1189" s="139"/>
    </row>
    <row r="1190" spans="27:48" x14ac:dyDescent="0.2">
      <c r="AA1190" s="139"/>
      <c r="AB1190" s="139"/>
      <c r="AC1190" s="139"/>
      <c r="AD1190" s="139"/>
      <c r="AE1190" s="139"/>
      <c r="AG1190" s="165"/>
      <c r="AN1190" s="139"/>
      <c r="AO1190" s="139"/>
      <c r="AP1190" s="139"/>
      <c r="AQ1190" s="139"/>
      <c r="AR1190" s="139"/>
      <c r="AS1190" s="139"/>
      <c r="AT1190" s="139"/>
      <c r="AU1190" s="139"/>
      <c r="AV1190" s="139"/>
    </row>
    <row r="1191" spans="27:48" x14ac:dyDescent="0.2">
      <c r="AA1191" s="139"/>
      <c r="AB1191" s="139"/>
      <c r="AC1191" s="139"/>
      <c r="AD1191" s="139"/>
      <c r="AE1191" s="139"/>
      <c r="AG1191" s="165"/>
      <c r="AN1191" s="139"/>
      <c r="AO1191" s="139"/>
      <c r="AP1191" s="139"/>
      <c r="AQ1191" s="139"/>
      <c r="AR1191" s="139"/>
      <c r="AS1191" s="139"/>
      <c r="AT1191" s="139"/>
      <c r="AU1191" s="139"/>
    </row>
    <row r="1192" spans="27:48" x14ac:dyDescent="0.2">
      <c r="AA1192" s="139"/>
      <c r="AB1192" s="139"/>
      <c r="AC1192" s="139"/>
      <c r="AD1192" s="139"/>
      <c r="AE1192" s="139"/>
      <c r="AG1192" s="165"/>
      <c r="AN1192" s="139"/>
      <c r="AO1192" s="139"/>
      <c r="AP1192" s="139"/>
      <c r="AQ1192" s="139"/>
      <c r="AR1192" s="139"/>
      <c r="AS1192" s="139"/>
      <c r="AT1192" s="139"/>
      <c r="AU1192" s="139"/>
    </row>
    <row r="1193" spans="27:48" x14ac:dyDescent="0.2">
      <c r="AA1193" s="139"/>
      <c r="AB1193" s="139"/>
      <c r="AC1193" s="139"/>
      <c r="AD1193" s="139"/>
      <c r="AE1193" s="139"/>
      <c r="AG1193" s="165"/>
      <c r="AN1193" s="139"/>
      <c r="AO1193" s="139"/>
      <c r="AP1193" s="139"/>
      <c r="AQ1193" s="139"/>
      <c r="AR1193" s="139"/>
      <c r="AS1193" s="139"/>
      <c r="AT1193" s="139"/>
      <c r="AU1193" s="139"/>
      <c r="AV1193" s="139"/>
    </row>
    <row r="1194" spans="27:48" x14ac:dyDescent="0.2">
      <c r="AA1194" s="139"/>
      <c r="AB1194" s="139"/>
      <c r="AC1194" s="139"/>
      <c r="AD1194" s="139"/>
      <c r="AE1194" s="139"/>
      <c r="AG1194" s="165"/>
      <c r="AN1194" s="139"/>
      <c r="AO1194" s="139"/>
      <c r="AP1194" s="139"/>
      <c r="AQ1194" s="139"/>
      <c r="AR1194" s="139"/>
      <c r="AS1194" s="139"/>
      <c r="AT1194" s="139"/>
      <c r="AU1194" s="139"/>
    </row>
    <row r="1195" spans="27:48" x14ac:dyDescent="0.2">
      <c r="AA1195" s="139"/>
      <c r="AB1195" s="139"/>
      <c r="AC1195" s="139"/>
      <c r="AD1195" s="139"/>
      <c r="AE1195" s="139"/>
      <c r="AG1195" s="165"/>
      <c r="AN1195" s="139"/>
      <c r="AO1195" s="139"/>
      <c r="AP1195" s="139"/>
      <c r="AQ1195" s="139"/>
      <c r="AR1195" s="139"/>
      <c r="AS1195" s="139"/>
      <c r="AT1195" s="139"/>
      <c r="AU1195" s="139"/>
    </row>
    <row r="1196" spans="27:48" x14ac:dyDescent="0.2">
      <c r="AA1196" s="139"/>
      <c r="AB1196" s="139"/>
      <c r="AC1196" s="139"/>
      <c r="AD1196" s="139"/>
      <c r="AE1196" s="139"/>
      <c r="AG1196" s="165"/>
      <c r="AN1196" s="139"/>
      <c r="AO1196" s="139"/>
      <c r="AP1196" s="139"/>
      <c r="AQ1196" s="139"/>
      <c r="AR1196" s="139"/>
      <c r="AS1196" s="139"/>
      <c r="AT1196" s="139"/>
      <c r="AU1196" s="139"/>
    </row>
    <row r="1197" spans="27:48" x14ac:dyDescent="0.2">
      <c r="AA1197" s="139"/>
      <c r="AB1197" s="139"/>
      <c r="AC1197" s="139"/>
      <c r="AD1197" s="139"/>
      <c r="AE1197" s="139"/>
      <c r="AG1197" s="165"/>
      <c r="AN1197" s="139"/>
      <c r="AO1197" s="139"/>
      <c r="AP1197" s="139"/>
      <c r="AQ1197" s="139"/>
      <c r="AR1197" s="139"/>
      <c r="AS1197" s="139"/>
      <c r="AT1197" s="139"/>
      <c r="AU1197" s="139"/>
    </row>
    <row r="1198" spans="27:48" x14ac:dyDescent="0.2">
      <c r="AA1198" s="139"/>
      <c r="AB1198" s="139"/>
      <c r="AC1198" s="139"/>
      <c r="AD1198" s="139"/>
      <c r="AE1198" s="139"/>
      <c r="AG1198" s="165"/>
      <c r="AN1198" s="139"/>
      <c r="AO1198" s="139"/>
      <c r="AP1198" s="139"/>
      <c r="AQ1198" s="139"/>
      <c r="AR1198" s="139"/>
      <c r="AS1198" s="139"/>
      <c r="AT1198" s="139"/>
      <c r="AU1198" s="139"/>
    </row>
    <row r="1199" spans="27:48" x14ac:dyDescent="0.2">
      <c r="AA1199" s="139"/>
      <c r="AB1199" s="139"/>
      <c r="AC1199" s="139"/>
      <c r="AD1199" s="139"/>
      <c r="AE1199" s="139"/>
      <c r="AG1199" s="165"/>
      <c r="AN1199" s="139"/>
      <c r="AO1199" s="139"/>
      <c r="AP1199" s="139"/>
      <c r="AQ1199" s="139"/>
      <c r="AR1199" s="139"/>
      <c r="AS1199" s="139"/>
      <c r="AT1199" s="139"/>
      <c r="AU1199" s="139"/>
    </row>
    <row r="1200" spans="27:48" x14ac:dyDescent="0.2">
      <c r="AA1200" s="139"/>
      <c r="AB1200" s="139"/>
      <c r="AC1200" s="139"/>
      <c r="AD1200" s="139"/>
      <c r="AE1200" s="139"/>
      <c r="AG1200" s="165"/>
      <c r="AN1200" s="139"/>
      <c r="AO1200" s="139"/>
      <c r="AP1200" s="139"/>
      <c r="AQ1200" s="139"/>
      <c r="AR1200" s="139"/>
      <c r="AS1200" s="139"/>
      <c r="AT1200" s="139"/>
      <c r="AU1200" s="139"/>
    </row>
    <row r="1201" spans="27:48" x14ac:dyDescent="0.2">
      <c r="AA1201" s="139"/>
      <c r="AB1201" s="139"/>
      <c r="AC1201" s="139"/>
      <c r="AD1201" s="139"/>
      <c r="AE1201" s="139"/>
      <c r="AG1201" s="165"/>
      <c r="AN1201" s="139"/>
      <c r="AO1201" s="139"/>
      <c r="AP1201" s="139"/>
      <c r="AQ1201" s="139"/>
      <c r="AR1201" s="139"/>
      <c r="AS1201" s="139"/>
      <c r="AT1201" s="139"/>
      <c r="AU1201" s="139"/>
    </row>
    <row r="1202" spans="27:48" x14ac:dyDescent="0.2">
      <c r="AA1202" s="139"/>
      <c r="AB1202" s="139"/>
      <c r="AC1202" s="139"/>
      <c r="AD1202" s="139"/>
      <c r="AE1202" s="139"/>
      <c r="AG1202" s="165"/>
      <c r="AN1202" s="139"/>
      <c r="AO1202" s="139"/>
      <c r="AP1202" s="139"/>
      <c r="AQ1202" s="139"/>
      <c r="AR1202" s="139"/>
      <c r="AS1202" s="139"/>
      <c r="AT1202" s="139"/>
      <c r="AU1202" s="139"/>
    </row>
    <row r="1203" spans="27:48" x14ac:dyDescent="0.2">
      <c r="AA1203" s="139"/>
      <c r="AB1203" s="139"/>
      <c r="AC1203" s="139"/>
      <c r="AD1203" s="139"/>
      <c r="AE1203" s="139"/>
      <c r="AG1203" s="165"/>
      <c r="AN1203" s="139"/>
      <c r="AO1203" s="139"/>
      <c r="AP1203" s="139"/>
      <c r="AQ1203" s="139"/>
      <c r="AR1203" s="139"/>
      <c r="AS1203" s="139"/>
      <c r="AT1203" s="139"/>
      <c r="AU1203" s="139"/>
    </row>
    <row r="1204" spans="27:48" x14ac:dyDescent="0.2">
      <c r="AA1204" s="139"/>
      <c r="AB1204" s="139"/>
      <c r="AC1204" s="139"/>
      <c r="AD1204" s="139"/>
      <c r="AE1204" s="139"/>
      <c r="AG1204" s="165"/>
      <c r="AN1204" s="139"/>
      <c r="AO1204" s="139"/>
      <c r="AP1204" s="139"/>
      <c r="AQ1204" s="139"/>
      <c r="AR1204" s="139"/>
      <c r="AS1204" s="139"/>
      <c r="AT1204" s="139"/>
      <c r="AU1204" s="139"/>
    </row>
    <row r="1205" spans="27:48" x14ac:dyDescent="0.2">
      <c r="AA1205" s="139"/>
      <c r="AB1205" s="139"/>
      <c r="AC1205" s="139"/>
      <c r="AD1205" s="139"/>
      <c r="AE1205" s="139"/>
      <c r="AG1205" s="165"/>
      <c r="AN1205" s="139"/>
      <c r="AO1205" s="139"/>
      <c r="AP1205" s="139"/>
      <c r="AQ1205" s="139"/>
      <c r="AR1205" s="139"/>
      <c r="AS1205" s="139"/>
      <c r="AT1205" s="139"/>
      <c r="AU1205" s="139"/>
      <c r="AV1205" s="139"/>
    </row>
    <row r="1206" spans="27:48" x14ac:dyDescent="0.2">
      <c r="AA1206" s="139"/>
      <c r="AB1206" s="139"/>
      <c r="AC1206" s="139"/>
      <c r="AD1206" s="139"/>
      <c r="AE1206" s="139"/>
      <c r="AG1206" s="165"/>
      <c r="AN1206" s="139"/>
      <c r="AO1206" s="139"/>
      <c r="AP1206" s="139"/>
      <c r="AQ1206" s="139"/>
      <c r="AR1206" s="139"/>
      <c r="AS1206" s="139"/>
      <c r="AT1206" s="139"/>
      <c r="AU1206" s="139"/>
    </row>
    <row r="1207" spans="27:48" x14ac:dyDescent="0.2">
      <c r="AA1207" s="139"/>
      <c r="AB1207" s="139"/>
      <c r="AC1207" s="139"/>
      <c r="AD1207" s="139"/>
      <c r="AE1207" s="139"/>
      <c r="AG1207" s="165"/>
      <c r="AN1207" s="139"/>
      <c r="AO1207" s="139"/>
      <c r="AP1207" s="139"/>
      <c r="AQ1207" s="139"/>
      <c r="AR1207" s="139"/>
      <c r="AS1207" s="139"/>
      <c r="AT1207" s="139"/>
      <c r="AU1207" s="139"/>
    </row>
    <row r="1208" spans="27:48" x14ac:dyDescent="0.2">
      <c r="AA1208" s="139"/>
      <c r="AB1208" s="139"/>
      <c r="AC1208" s="139"/>
      <c r="AD1208" s="139"/>
      <c r="AE1208" s="139"/>
      <c r="AG1208" s="165"/>
      <c r="AN1208" s="139"/>
      <c r="AO1208" s="139"/>
      <c r="AP1208" s="139"/>
      <c r="AQ1208" s="139"/>
      <c r="AR1208" s="139"/>
      <c r="AS1208" s="139"/>
      <c r="AT1208" s="139"/>
      <c r="AU1208" s="139"/>
    </row>
    <row r="1209" spans="27:48" x14ac:dyDescent="0.2">
      <c r="AA1209" s="139"/>
      <c r="AB1209" s="139"/>
      <c r="AC1209" s="139"/>
      <c r="AD1209" s="139"/>
      <c r="AE1209" s="139"/>
      <c r="AG1209" s="165"/>
      <c r="AN1209" s="139"/>
      <c r="AO1209" s="139"/>
      <c r="AP1209" s="139"/>
      <c r="AQ1209" s="139"/>
      <c r="AR1209" s="139"/>
      <c r="AS1209" s="139"/>
      <c r="AT1209" s="139"/>
      <c r="AU1209" s="139"/>
    </row>
    <row r="1210" spans="27:48" x14ac:dyDescent="0.2">
      <c r="AA1210" s="139"/>
      <c r="AB1210" s="139"/>
      <c r="AC1210" s="139"/>
      <c r="AD1210" s="139"/>
      <c r="AE1210" s="139"/>
      <c r="AG1210" s="165"/>
      <c r="AN1210" s="139"/>
      <c r="AO1210" s="139"/>
      <c r="AP1210" s="139"/>
      <c r="AQ1210" s="139"/>
      <c r="AR1210" s="139"/>
      <c r="AS1210" s="139"/>
      <c r="AT1210" s="139"/>
      <c r="AU1210" s="139"/>
    </row>
    <row r="1211" spans="27:48" x14ac:dyDescent="0.2">
      <c r="AA1211" s="139"/>
      <c r="AB1211" s="139"/>
      <c r="AC1211" s="139"/>
      <c r="AD1211" s="139"/>
      <c r="AE1211" s="139"/>
      <c r="AG1211" s="165"/>
      <c r="AN1211" s="139"/>
      <c r="AO1211" s="139"/>
      <c r="AP1211" s="139"/>
      <c r="AQ1211" s="139"/>
      <c r="AR1211" s="139"/>
      <c r="AS1211" s="139"/>
      <c r="AT1211" s="139"/>
      <c r="AU1211" s="139"/>
    </row>
    <row r="1212" spans="27:48" x14ac:dyDescent="0.2">
      <c r="AA1212" s="139"/>
      <c r="AB1212" s="139"/>
      <c r="AC1212" s="139"/>
      <c r="AD1212" s="139"/>
      <c r="AE1212" s="139"/>
      <c r="AG1212" s="165"/>
      <c r="AN1212" s="139"/>
      <c r="AO1212" s="139"/>
      <c r="AP1212" s="139"/>
      <c r="AQ1212" s="139"/>
      <c r="AR1212" s="139"/>
      <c r="AS1212" s="139"/>
      <c r="AT1212" s="139"/>
      <c r="AU1212" s="139"/>
    </row>
    <row r="1213" spans="27:48" x14ac:dyDescent="0.2">
      <c r="AA1213" s="139"/>
      <c r="AB1213" s="139"/>
      <c r="AC1213" s="139"/>
      <c r="AD1213" s="139"/>
      <c r="AE1213" s="139"/>
      <c r="AG1213" s="165"/>
      <c r="AN1213" s="139"/>
      <c r="AO1213" s="139"/>
      <c r="AP1213" s="139"/>
      <c r="AQ1213" s="139"/>
      <c r="AR1213" s="139"/>
      <c r="AS1213" s="139"/>
      <c r="AT1213" s="139"/>
      <c r="AU1213" s="139"/>
    </row>
    <row r="1214" spans="27:48" x14ac:dyDescent="0.2">
      <c r="AA1214" s="139"/>
      <c r="AB1214" s="139"/>
      <c r="AC1214" s="139"/>
      <c r="AD1214" s="139"/>
      <c r="AE1214" s="139"/>
      <c r="AG1214" s="165"/>
      <c r="AN1214" s="139"/>
      <c r="AO1214" s="139"/>
      <c r="AP1214" s="139"/>
      <c r="AQ1214" s="139"/>
      <c r="AR1214" s="139"/>
      <c r="AS1214" s="139"/>
      <c r="AT1214" s="139"/>
      <c r="AU1214" s="139"/>
    </row>
    <row r="1215" spans="27:48" x14ac:dyDescent="0.2">
      <c r="AA1215" s="139"/>
      <c r="AB1215" s="139"/>
      <c r="AC1215" s="139"/>
      <c r="AD1215" s="139"/>
      <c r="AE1215" s="139"/>
      <c r="AG1215" s="165"/>
      <c r="AN1215" s="139"/>
      <c r="AO1215" s="139"/>
      <c r="AP1215" s="139"/>
      <c r="AQ1215" s="139"/>
      <c r="AR1215" s="139"/>
      <c r="AS1215" s="139"/>
      <c r="AT1215" s="139"/>
      <c r="AU1215" s="139"/>
    </row>
    <row r="1216" spans="27:48" x14ac:dyDescent="0.2">
      <c r="AA1216" s="139"/>
      <c r="AB1216" s="139"/>
      <c r="AC1216" s="139"/>
      <c r="AD1216" s="139"/>
      <c r="AE1216" s="139"/>
      <c r="AG1216" s="165"/>
      <c r="AN1216" s="139"/>
      <c r="AO1216" s="139"/>
      <c r="AP1216" s="139"/>
      <c r="AQ1216" s="139"/>
      <c r="AR1216" s="139"/>
      <c r="AS1216" s="139"/>
      <c r="AT1216" s="139"/>
      <c r="AU1216" s="139"/>
    </row>
    <row r="1217" spans="27:64" x14ac:dyDescent="0.2">
      <c r="AA1217" s="139"/>
      <c r="AB1217" s="139"/>
      <c r="AC1217" s="139"/>
      <c r="AD1217" s="139"/>
      <c r="AE1217" s="139"/>
      <c r="AG1217" s="165"/>
      <c r="AN1217" s="139"/>
      <c r="AO1217" s="139"/>
      <c r="AP1217" s="139"/>
      <c r="AQ1217" s="139"/>
      <c r="AR1217" s="139"/>
      <c r="AS1217" s="139"/>
      <c r="AT1217" s="139"/>
      <c r="AU1217" s="139"/>
    </row>
    <row r="1218" spans="27:64" x14ac:dyDescent="0.2">
      <c r="AA1218" s="139"/>
      <c r="AB1218" s="139"/>
      <c r="AC1218" s="139"/>
      <c r="AD1218" s="139"/>
      <c r="AE1218" s="139"/>
      <c r="AG1218" s="165"/>
      <c r="AN1218" s="139"/>
      <c r="AO1218" s="139"/>
      <c r="AP1218" s="139"/>
      <c r="AQ1218" s="139"/>
      <c r="AR1218" s="139"/>
      <c r="AS1218" s="139"/>
      <c r="AT1218" s="139"/>
      <c r="AU1218" s="139"/>
    </row>
    <row r="1219" spans="27:64" x14ac:dyDescent="0.2">
      <c r="AA1219" s="139"/>
      <c r="AB1219" s="139"/>
      <c r="AC1219" s="139"/>
      <c r="AD1219" s="139"/>
      <c r="AE1219" s="139"/>
      <c r="AG1219" s="165"/>
      <c r="AN1219" s="139"/>
      <c r="AO1219" s="139"/>
      <c r="AP1219" s="139"/>
      <c r="AQ1219" s="139"/>
      <c r="AR1219" s="139"/>
      <c r="AS1219" s="139"/>
      <c r="AT1219" s="139"/>
      <c r="AU1219" s="139"/>
    </row>
    <row r="1220" spans="27:64" x14ac:dyDescent="0.2">
      <c r="AA1220" s="139"/>
      <c r="AB1220" s="139"/>
      <c r="AC1220" s="139"/>
      <c r="AD1220" s="139"/>
      <c r="AE1220" s="139"/>
      <c r="AG1220" s="165"/>
      <c r="AN1220" s="139"/>
      <c r="AO1220" s="139"/>
      <c r="AP1220" s="139"/>
      <c r="AQ1220" s="139"/>
      <c r="AR1220" s="139"/>
      <c r="AS1220" s="139"/>
      <c r="AT1220" s="139"/>
      <c r="AU1220" s="139"/>
    </row>
    <row r="1221" spans="27:64" x14ac:dyDescent="0.2">
      <c r="AA1221" s="139"/>
      <c r="AB1221" s="139"/>
      <c r="AC1221" s="139"/>
      <c r="AD1221" s="139"/>
      <c r="AE1221" s="139"/>
      <c r="AG1221" s="165"/>
      <c r="AN1221" s="139"/>
      <c r="AO1221" s="139"/>
      <c r="AP1221" s="139"/>
      <c r="AQ1221" s="139"/>
      <c r="AR1221" s="139"/>
      <c r="AS1221" s="139"/>
      <c r="AT1221" s="139"/>
      <c r="AU1221" s="139"/>
    </row>
    <row r="1222" spans="27:64" x14ac:dyDescent="0.2">
      <c r="AA1222" s="139"/>
      <c r="AB1222" s="139"/>
      <c r="AC1222" s="139"/>
      <c r="AD1222" s="139"/>
      <c r="AE1222" s="139"/>
      <c r="AG1222" s="165"/>
      <c r="AN1222" s="139"/>
      <c r="AO1222" s="139"/>
      <c r="AP1222" s="139"/>
      <c r="AQ1222" s="139"/>
      <c r="AR1222" s="139"/>
      <c r="AS1222" s="139"/>
      <c r="AT1222" s="139"/>
      <c r="AU1222" s="139"/>
    </row>
    <row r="1223" spans="27:64" x14ac:dyDescent="0.2">
      <c r="AA1223" s="139"/>
      <c r="AB1223" s="139"/>
      <c r="AC1223" s="139"/>
      <c r="AD1223" s="139"/>
      <c r="AE1223" s="139"/>
      <c r="AG1223" s="165"/>
      <c r="AN1223" s="139"/>
      <c r="AO1223" s="139"/>
      <c r="AP1223" s="139"/>
      <c r="AQ1223" s="139"/>
      <c r="AR1223" s="139"/>
      <c r="AS1223" s="139"/>
      <c r="AT1223" s="139"/>
      <c r="AU1223" s="139"/>
    </row>
    <row r="1224" spans="27:64" x14ac:dyDescent="0.2">
      <c r="AA1224" s="139"/>
      <c r="AB1224" s="139"/>
      <c r="AC1224" s="139"/>
      <c r="AD1224" s="139"/>
      <c r="AE1224" s="139"/>
      <c r="AG1224" s="165"/>
      <c r="AN1224" s="139"/>
      <c r="AO1224" s="139"/>
      <c r="AP1224" s="139"/>
      <c r="AQ1224" s="139"/>
      <c r="AR1224" s="139"/>
      <c r="AS1224" s="139"/>
      <c r="AT1224" s="139"/>
      <c r="AU1224" s="139"/>
    </row>
    <row r="1225" spans="27:64" x14ac:dyDescent="0.2">
      <c r="AA1225" s="139"/>
      <c r="AB1225" s="139"/>
      <c r="AC1225" s="139"/>
      <c r="AD1225" s="139"/>
      <c r="AE1225" s="139"/>
      <c r="AG1225" s="165"/>
      <c r="AN1225" s="139"/>
      <c r="AO1225" s="139"/>
      <c r="AP1225" s="139"/>
      <c r="AQ1225" s="139"/>
      <c r="AR1225" s="139"/>
      <c r="AS1225" s="139"/>
      <c r="AT1225" s="139"/>
      <c r="AU1225" s="139"/>
    </row>
    <row r="1226" spans="27:64" x14ac:dyDescent="0.2">
      <c r="AA1226" s="139"/>
      <c r="AB1226" s="139"/>
      <c r="AC1226" s="139"/>
      <c r="AD1226" s="139"/>
      <c r="AE1226" s="139"/>
      <c r="AG1226" s="165"/>
      <c r="AN1226" s="139"/>
      <c r="AO1226" s="139"/>
      <c r="AP1226" s="139"/>
      <c r="AQ1226" s="139"/>
      <c r="AR1226" s="139"/>
      <c r="AS1226" s="139"/>
      <c r="AT1226" s="139"/>
      <c r="AU1226" s="139"/>
    </row>
    <row r="1227" spans="27:64" x14ac:dyDescent="0.2">
      <c r="AA1227" s="139"/>
      <c r="AB1227" s="139"/>
      <c r="AC1227" s="139"/>
      <c r="AD1227" s="139"/>
      <c r="AE1227" s="139"/>
      <c r="AG1227" s="165"/>
      <c r="AN1227" s="139"/>
      <c r="AO1227" s="139"/>
      <c r="AP1227" s="139"/>
      <c r="AQ1227" s="139"/>
      <c r="AR1227" s="139"/>
      <c r="AS1227" s="139"/>
      <c r="AT1227" s="139"/>
      <c r="AU1227" s="139"/>
    </row>
    <row r="1228" spans="27:64" x14ac:dyDescent="0.2">
      <c r="AA1228" s="139"/>
      <c r="AB1228" s="139"/>
      <c r="AC1228" s="139"/>
      <c r="AD1228" s="139"/>
      <c r="AE1228" s="139"/>
      <c r="AG1228" s="165"/>
      <c r="AN1228" s="139"/>
      <c r="AO1228" s="139"/>
      <c r="AP1228" s="139"/>
      <c r="AQ1228" s="139"/>
      <c r="AR1228" s="139"/>
      <c r="AS1228" s="139"/>
      <c r="AT1228" s="139"/>
      <c r="AU1228" s="139"/>
    </row>
    <row r="1229" spans="27:64" x14ac:dyDescent="0.2">
      <c r="AA1229" s="139"/>
      <c r="AB1229" s="139"/>
      <c r="AC1229" s="139"/>
      <c r="AD1229" s="139"/>
      <c r="AE1229" s="139"/>
      <c r="AG1229" s="165"/>
      <c r="AN1229" s="139"/>
      <c r="AO1229" s="139"/>
      <c r="AP1229" s="139"/>
      <c r="AQ1229" s="139"/>
      <c r="AR1229" s="139"/>
      <c r="AS1229" s="139"/>
      <c r="AT1229" s="139"/>
      <c r="AU1229" s="139"/>
    </row>
    <row r="1230" spans="27:64" x14ac:dyDescent="0.2">
      <c r="AA1230" s="139"/>
      <c r="AB1230" s="139"/>
      <c r="AC1230" s="139"/>
      <c r="AD1230" s="139"/>
      <c r="AE1230" s="139"/>
      <c r="AG1230" s="165"/>
      <c r="AN1230" s="139"/>
      <c r="AO1230" s="139"/>
      <c r="AP1230" s="139"/>
      <c r="AQ1230" s="139"/>
      <c r="AR1230" s="139"/>
      <c r="AS1230" s="139"/>
      <c r="AT1230" s="139"/>
      <c r="AU1230" s="139"/>
    </row>
    <row r="1231" spans="27:64" x14ac:dyDescent="0.2">
      <c r="AA1231" s="139"/>
      <c r="AB1231" s="139"/>
      <c r="AC1231" s="139"/>
      <c r="AD1231" s="139"/>
      <c r="AE1231" s="139"/>
      <c r="AG1231" s="165"/>
      <c r="AN1231" s="139"/>
      <c r="AO1231" s="139"/>
      <c r="AP1231" s="139"/>
      <c r="AQ1231" s="139"/>
      <c r="AR1231" s="139"/>
      <c r="AS1231" s="139"/>
      <c r="AT1231" s="139"/>
      <c r="AU1231" s="139"/>
    </row>
    <row r="1232" spans="27:64" x14ac:dyDescent="0.2">
      <c r="AA1232" s="139"/>
      <c r="AB1232" s="139"/>
      <c r="AC1232" s="139"/>
      <c r="AD1232" s="139"/>
      <c r="AE1232" s="139"/>
      <c r="AG1232" s="165"/>
      <c r="AN1232" s="139"/>
      <c r="AO1232" s="139"/>
      <c r="AP1232" s="139"/>
      <c r="AQ1232" s="139"/>
      <c r="AR1232" s="139"/>
      <c r="AS1232" s="139"/>
      <c r="AT1232" s="139"/>
      <c r="AU1232" s="139"/>
      <c r="AV1232" s="139"/>
      <c r="AW1232" s="139"/>
      <c r="AX1232" s="139"/>
      <c r="AY1232" s="139"/>
      <c r="AZ1232" s="139"/>
      <c r="BA1232" s="139"/>
      <c r="BB1232" s="139"/>
      <c r="BC1232" s="139"/>
      <c r="BD1232" s="139"/>
      <c r="BE1232" s="139"/>
      <c r="BF1232" s="139"/>
      <c r="BG1232" s="139"/>
      <c r="BH1232" s="139"/>
      <c r="BI1232" s="139"/>
      <c r="BJ1232" s="139"/>
      <c r="BK1232" s="139"/>
      <c r="BL1232" s="139"/>
    </row>
    <row r="1233" spans="27:47" x14ac:dyDescent="0.2">
      <c r="AA1233" s="139"/>
      <c r="AB1233" s="139"/>
      <c r="AC1233" s="139"/>
      <c r="AD1233" s="139"/>
      <c r="AE1233" s="139"/>
      <c r="AG1233" s="165"/>
      <c r="AN1233" s="139"/>
      <c r="AO1233" s="139"/>
      <c r="AP1233" s="139"/>
      <c r="AQ1233" s="139"/>
      <c r="AR1233" s="139"/>
      <c r="AS1233" s="139"/>
      <c r="AT1233" s="139"/>
      <c r="AU1233" s="139"/>
    </row>
    <row r="1234" spans="27:47" x14ac:dyDescent="0.2">
      <c r="AA1234" s="139"/>
      <c r="AB1234" s="139"/>
      <c r="AC1234" s="139"/>
      <c r="AD1234" s="139"/>
      <c r="AE1234" s="139"/>
      <c r="AG1234" s="165"/>
      <c r="AN1234" s="139"/>
      <c r="AO1234" s="139"/>
      <c r="AP1234" s="139"/>
      <c r="AQ1234" s="139"/>
      <c r="AR1234" s="139"/>
      <c r="AS1234" s="139"/>
      <c r="AT1234" s="139"/>
      <c r="AU1234" s="139"/>
    </row>
    <row r="1235" spans="27:47" x14ac:dyDescent="0.2">
      <c r="AA1235" s="139"/>
      <c r="AB1235" s="139"/>
      <c r="AC1235" s="139"/>
      <c r="AD1235" s="139"/>
      <c r="AE1235" s="139"/>
      <c r="AG1235" s="165"/>
      <c r="AN1235" s="139"/>
      <c r="AO1235" s="139"/>
      <c r="AP1235" s="139"/>
      <c r="AQ1235" s="139"/>
      <c r="AR1235" s="139"/>
      <c r="AS1235" s="139"/>
      <c r="AT1235" s="139"/>
      <c r="AU1235" s="139"/>
    </row>
    <row r="1236" spans="27:47" x14ac:dyDescent="0.2">
      <c r="AA1236" s="139"/>
      <c r="AB1236" s="139"/>
      <c r="AC1236" s="139"/>
      <c r="AD1236" s="139"/>
      <c r="AE1236" s="139"/>
      <c r="AG1236" s="165"/>
      <c r="AN1236" s="139"/>
      <c r="AO1236" s="139"/>
      <c r="AP1236" s="139"/>
      <c r="AQ1236" s="139"/>
      <c r="AR1236" s="139"/>
      <c r="AS1236" s="139"/>
      <c r="AT1236" s="139"/>
      <c r="AU1236" s="139"/>
    </row>
    <row r="1237" spans="27:47" x14ac:dyDescent="0.2">
      <c r="AA1237" s="139"/>
      <c r="AB1237" s="139"/>
      <c r="AC1237" s="139"/>
      <c r="AD1237" s="139"/>
      <c r="AE1237" s="139"/>
      <c r="AG1237" s="165"/>
      <c r="AN1237" s="139"/>
      <c r="AO1237" s="139"/>
      <c r="AP1237" s="139"/>
      <c r="AQ1237" s="139"/>
      <c r="AR1237" s="139"/>
      <c r="AS1237" s="139"/>
      <c r="AT1237" s="139"/>
      <c r="AU1237" s="139"/>
    </row>
    <row r="1238" spans="27:47" x14ac:dyDescent="0.2">
      <c r="AA1238" s="139"/>
      <c r="AB1238" s="139"/>
      <c r="AC1238" s="139"/>
      <c r="AD1238" s="139"/>
      <c r="AE1238" s="139"/>
      <c r="AG1238" s="165"/>
      <c r="AN1238" s="139"/>
      <c r="AO1238" s="139"/>
      <c r="AP1238" s="139"/>
      <c r="AQ1238" s="139"/>
      <c r="AR1238" s="139"/>
      <c r="AS1238" s="139"/>
      <c r="AT1238" s="139"/>
      <c r="AU1238" s="139"/>
    </row>
    <row r="1239" spans="27:47" x14ac:dyDescent="0.2">
      <c r="AA1239" s="139"/>
      <c r="AB1239" s="139"/>
      <c r="AC1239" s="139"/>
      <c r="AD1239" s="139"/>
      <c r="AE1239" s="139"/>
      <c r="AG1239" s="165"/>
      <c r="AN1239" s="139"/>
      <c r="AO1239" s="139"/>
      <c r="AP1239" s="139"/>
      <c r="AQ1239" s="139"/>
      <c r="AR1239" s="139"/>
      <c r="AS1239" s="139"/>
      <c r="AT1239" s="139"/>
      <c r="AU1239" s="139"/>
    </row>
    <row r="1240" spans="27:47" x14ac:dyDescent="0.2">
      <c r="AA1240" s="139"/>
      <c r="AB1240" s="139"/>
      <c r="AC1240" s="139"/>
      <c r="AD1240" s="139"/>
      <c r="AE1240" s="139"/>
      <c r="AG1240" s="165"/>
      <c r="AN1240" s="139"/>
      <c r="AO1240" s="139"/>
      <c r="AP1240" s="139"/>
      <c r="AQ1240" s="139"/>
      <c r="AR1240" s="139"/>
      <c r="AS1240" s="139"/>
      <c r="AT1240" s="139"/>
      <c r="AU1240" s="139"/>
    </row>
    <row r="1241" spans="27:47" x14ac:dyDescent="0.2">
      <c r="AA1241" s="139"/>
      <c r="AB1241" s="139"/>
      <c r="AC1241" s="139"/>
      <c r="AD1241" s="139"/>
      <c r="AE1241" s="139"/>
      <c r="AG1241" s="165"/>
      <c r="AN1241" s="139"/>
      <c r="AO1241" s="139"/>
      <c r="AP1241" s="139"/>
      <c r="AQ1241" s="139"/>
      <c r="AR1241" s="139"/>
      <c r="AS1241" s="139"/>
      <c r="AT1241" s="139"/>
      <c r="AU1241" s="139"/>
    </row>
    <row r="1242" spans="27:47" x14ac:dyDescent="0.2">
      <c r="AA1242" s="139"/>
      <c r="AB1242" s="139"/>
      <c r="AC1242" s="139"/>
      <c r="AD1242" s="139"/>
      <c r="AE1242" s="139"/>
      <c r="AG1242" s="165"/>
      <c r="AN1242" s="139"/>
      <c r="AO1242" s="139"/>
      <c r="AP1242" s="139"/>
      <c r="AQ1242" s="139"/>
      <c r="AR1242" s="139"/>
      <c r="AS1242" s="139"/>
      <c r="AT1242" s="139"/>
      <c r="AU1242" s="139"/>
    </row>
    <row r="1243" spans="27:47" x14ac:dyDescent="0.2">
      <c r="AA1243" s="139"/>
      <c r="AB1243" s="139"/>
      <c r="AC1243" s="139"/>
      <c r="AD1243" s="139"/>
      <c r="AE1243" s="139"/>
      <c r="AG1243" s="165"/>
      <c r="AN1243" s="139"/>
      <c r="AO1243" s="139"/>
      <c r="AP1243" s="139"/>
      <c r="AQ1243" s="139"/>
      <c r="AR1243" s="139"/>
      <c r="AS1243" s="139"/>
      <c r="AT1243" s="139"/>
      <c r="AU1243" s="139"/>
    </row>
    <row r="1244" spans="27:47" x14ac:dyDescent="0.2">
      <c r="AA1244" s="139"/>
      <c r="AB1244" s="139"/>
      <c r="AC1244" s="139"/>
      <c r="AD1244" s="139"/>
      <c r="AE1244" s="139"/>
      <c r="AG1244" s="165"/>
      <c r="AN1244" s="139"/>
      <c r="AO1244" s="139"/>
      <c r="AP1244" s="139"/>
      <c r="AQ1244" s="139"/>
      <c r="AR1244" s="139"/>
      <c r="AS1244" s="139"/>
      <c r="AT1244" s="139"/>
      <c r="AU1244" s="139"/>
    </row>
    <row r="1245" spans="27:47" x14ac:dyDescent="0.2">
      <c r="AA1245" s="139"/>
      <c r="AB1245" s="139"/>
      <c r="AC1245" s="139"/>
      <c r="AD1245" s="139"/>
      <c r="AE1245" s="139"/>
      <c r="AG1245" s="165"/>
      <c r="AN1245" s="139"/>
      <c r="AO1245" s="139"/>
      <c r="AP1245" s="139"/>
      <c r="AQ1245" s="139"/>
      <c r="AR1245" s="139"/>
      <c r="AS1245" s="139"/>
      <c r="AT1245" s="139"/>
      <c r="AU1245" s="139"/>
    </row>
    <row r="1246" spans="27:47" x14ac:dyDescent="0.2">
      <c r="AA1246" s="139"/>
      <c r="AB1246" s="139"/>
      <c r="AC1246" s="139"/>
      <c r="AD1246" s="139"/>
      <c r="AE1246" s="139"/>
      <c r="AG1246" s="165"/>
      <c r="AN1246" s="139"/>
      <c r="AO1246" s="139"/>
      <c r="AP1246" s="139"/>
      <c r="AQ1246" s="139"/>
      <c r="AR1246" s="139"/>
      <c r="AS1246" s="139"/>
      <c r="AT1246" s="139"/>
      <c r="AU1246" s="139"/>
    </row>
    <row r="1247" spans="27:47" x14ac:dyDescent="0.2">
      <c r="AA1247" s="139"/>
      <c r="AB1247" s="139"/>
      <c r="AC1247" s="139"/>
      <c r="AD1247" s="139"/>
      <c r="AE1247" s="139"/>
      <c r="AG1247" s="165"/>
      <c r="AN1247" s="139"/>
      <c r="AO1247" s="139"/>
      <c r="AP1247" s="139"/>
      <c r="AQ1247" s="139"/>
      <c r="AR1247" s="139"/>
      <c r="AS1247" s="139"/>
      <c r="AT1247" s="139"/>
      <c r="AU1247" s="139"/>
    </row>
    <row r="1248" spans="27:47" x14ac:dyDescent="0.2">
      <c r="AA1248" s="139"/>
      <c r="AB1248" s="139"/>
      <c r="AC1248" s="139"/>
      <c r="AD1248" s="139"/>
      <c r="AE1248" s="139"/>
      <c r="AG1248" s="165"/>
      <c r="AN1248" s="139"/>
      <c r="AO1248" s="139"/>
      <c r="AP1248" s="139"/>
      <c r="AQ1248" s="139"/>
      <c r="AR1248" s="139"/>
      <c r="AS1248" s="139"/>
      <c r="AT1248" s="139"/>
      <c r="AU1248" s="139"/>
    </row>
    <row r="1249" spans="27:64" x14ac:dyDescent="0.2">
      <c r="AA1249" s="139"/>
      <c r="AB1249" s="139"/>
      <c r="AC1249" s="139"/>
      <c r="AD1249" s="139"/>
      <c r="AE1249" s="139"/>
      <c r="AG1249" s="165"/>
      <c r="AN1249" s="139"/>
      <c r="AO1249" s="139"/>
      <c r="AP1249" s="139"/>
      <c r="AQ1249" s="139"/>
      <c r="AR1249" s="139"/>
      <c r="AS1249" s="139"/>
      <c r="AT1249" s="139"/>
      <c r="AU1249" s="139"/>
      <c r="AV1249" s="139"/>
      <c r="AW1249" s="139"/>
      <c r="AX1249" s="139"/>
      <c r="AY1249" s="139"/>
      <c r="AZ1249" s="139"/>
      <c r="BA1249" s="139"/>
      <c r="BB1249" s="139"/>
      <c r="BC1249" s="139"/>
      <c r="BD1249" s="139"/>
      <c r="BE1249" s="139"/>
      <c r="BF1249" s="139"/>
      <c r="BG1249" s="139"/>
      <c r="BH1249" s="139"/>
      <c r="BI1249" s="139"/>
      <c r="BJ1249" s="139"/>
      <c r="BK1249" s="139"/>
      <c r="BL1249" s="139"/>
    </row>
    <row r="1250" spans="27:64" x14ac:dyDescent="0.2">
      <c r="AA1250" s="139"/>
      <c r="AB1250" s="139"/>
      <c r="AC1250" s="139"/>
      <c r="AD1250" s="139"/>
      <c r="AE1250" s="139"/>
      <c r="AG1250" s="165"/>
      <c r="AN1250" s="139"/>
      <c r="AO1250" s="139"/>
      <c r="AP1250" s="139"/>
      <c r="AQ1250" s="139"/>
      <c r="AR1250" s="139"/>
      <c r="AS1250" s="139"/>
      <c r="AT1250" s="139"/>
      <c r="AU1250" s="139"/>
    </row>
    <row r="1251" spans="27:64" x14ac:dyDescent="0.2">
      <c r="AA1251" s="139"/>
      <c r="AB1251" s="139"/>
      <c r="AC1251" s="139"/>
      <c r="AD1251" s="139"/>
      <c r="AE1251" s="139"/>
      <c r="AG1251" s="165"/>
      <c r="AN1251" s="139"/>
      <c r="AO1251" s="139"/>
      <c r="AP1251" s="139"/>
      <c r="AQ1251" s="139"/>
      <c r="AR1251" s="139"/>
      <c r="AS1251" s="139"/>
      <c r="AT1251" s="139"/>
      <c r="AU1251" s="139"/>
    </row>
    <row r="1252" spans="27:64" x14ac:dyDescent="0.2">
      <c r="AA1252" s="139"/>
      <c r="AB1252" s="139"/>
      <c r="AC1252" s="139"/>
      <c r="AD1252" s="139"/>
      <c r="AE1252" s="139"/>
      <c r="AG1252" s="165"/>
      <c r="AN1252" s="139"/>
      <c r="AO1252" s="139"/>
      <c r="AP1252" s="139"/>
      <c r="AQ1252" s="139"/>
      <c r="AR1252" s="139"/>
      <c r="AS1252" s="139"/>
      <c r="AT1252" s="139"/>
      <c r="AU1252" s="139"/>
    </row>
    <row r="1253" spans="27:64" x14ac:dyDescent="0.2">
      <c r="AA1253" s="139"/>
      <c r="AB1253" s="139"/>
      <c r="AC1253" s="139"/>
      <c r="AD1253" s="139"/>
      <c r="AE1253" s="139"/>
      <c r="AG1253" s="165"/>
      <c r="AN1253" s="139"/>
      <c r="AO1253" s="139"/>
      <c r="AP1253" s="139"/>
      <c r="AQ1253" s="139"/>
      <c r="AR1253" s="139"/>
      <c r="AS1253" s="139"/>
      <c r="AT1253" s="139"/>
      <c r="AU1253" s="139"/>
    </row>
    <row r="1254" spans="27:64" x14ac:dyDescent="0.2">
      <c r="AA1254" s="139"/>
      <c r="AB1254" s="139"/>
      <c r="AC1254" s="139"/>
      <c r="AD1254" s="139"/>
      <c r="AE1254" s="139"/>
      <c r="AG1254" s="165"/>
      <c r="AN1254" s="139"/>
      <c r="AO1254" s="139"/>
      <c r="AP1254" s="139"/>
      <c r="AQ1254" s="139"/>
      <c r="AR1254" s="139"/>
      <c r="AS1254" s="139"/>
      <c r="AT1254" s="139"/>
      <c r="AU1254" s="139"/>
    </row>
    <row r="1255" spans="27:64" x14ac:dyDescent="0.2">
      <c r="AA1255" s="139"/>
      <c r="AB1255" s="139"/>
      <c r="AC1255" s="139"/>
      <c r="AD1255" s="139"/>
      <c r="AE1255" s="139"/>
      <c r="AG1255" s="165"/>
      <c r="AN1255" s="139"/>
      <c r="AO1255" s="139"/>
      <c r="AP1255" s="139"/>
      <c r="AQ1255" s="139"/>
      <c r="AR1255" s="139"/>
      <c r="AS1255" s="139"/>
      <c r="AT1255" s="139"/>
      <c r="AU1255" s="139"/>
    </row>
    <row r="1256" spans="27:64" x14ac:dyDescent="0.2">
      <c r="AA1256" s="139"/>
      <c r="AB1256" s="139"/>
      <c r="AC1256" s="139"/>
      <c r="AD1256" s="139"/>
      <c r="AE1256" s="139"/>
      <c r="AG1256" s="165"/>
      <c r="AN1256" s="139"/>
      <c r="AO1256" s="139"/>
      <c r="AP1256" s="139"/>
      <c r="AQ1256" s="139"/>
      <c r="AR1256" s="139"/>
      <c r="AS1256" s="139"/>
      <c r="AT1256" s="139"/>
      <c r="AU1256" s="139"/>
    </row>
    <row r="1257" spans="27:64" x14ac:dyDescent="0.2">
      <c r="AA1257" s="139"/>
      <c r="AB1257" s="139"/>
      <c r="AC1257" s="139"/>
      <c r="AD1257" s="139"/>
      <c r="AE1257" s="139"/>
      <c r="AG1257" s="165"/>
      <c r="AN1257" s="139"/>
      <c r="AO1257" s="139"/>
      <c r="AP1257" s="139"/>
      <c r="AQ1257" s="139"/>
      <c r="AR1257" s="139"/>
      <c r="AS1257" s="139"/>
      <c r="AT1257" s="139"/>
      <c r="AU1257" s="139"/>
    </row>
    <row r="1258" spans="27:64" x14ac:dyDescent="0.2">
      <c r="AA1258" s="139"/>
      <c r="AB1258" s="139"/>
      <c r="AC1258" s="139"/>
      <c r="AD1258" s="139"/>
      <c r="AE1258" s="139"/>
      <c r="AG1258" s="165"/>
      <c r="AN1258" s="139"/>
      <c r="AO1258" s="139"/>
      <c r="AP1258" s="139"/>
      <c r="AQ1258" s="139"/>
      <c r="AR1258" s="139"/>
      <c r="AS1258" s="139"/>
      <c r="AT1258" s="139"/>
      <c r="AU1258" s="139"/>
      <c r="AV1258" s="139"/>
      <c r="AW1258" s="139"/>
      <c r="AX1258" s="139"/>
      <c r="AY1258" s="139"/>
      <c r="AZ1258" s="139"/>
      <c r="BA1258" s="139"/>
      <c r="BB1258" s="139"/>
      <c r="BC1258" s="139"/>
      <c r="BD1258" s="139"/>
      <c r="BE1258" s="139"/>
      <c r="BF1258" s="139"/>
      <c r="BG1258" s="139"/>
      <c r="BH1258" s="139"/>
      <c r="BI1258" s="139"/>
      <c r="BJ1258" s="139"/>
      <c r="BK1258" s="139"/>
      <c r="BL1258" s="139"/>
    </row>
    <row r="1259" spans="27:64" x14ac:dyDescent="0.2">
      <c r="AA1259" s="139"/>
      <c r="AB1259" s="139"/>
      <c r="AC1259" s="139"/>
      <c r="AD1259" s="139"/>
      <c r="AE1259" s="139"/>
      <c r="AG1259" s="165"/>
      <c r="AN1259" s="139"/>
      <c r="AO1259" s="139"/>
      <c r="AP1259" s="139"/>
      <c r="AQ1259" s="139"/>
      <c r="AR1259" s="139"/>
      <c r="AS1259" s="139"/>
      <c r="AT1259" s="139"/>
      <c r="AU1259" s="139"/>
    </row>
    <row r="1260" spans="27:64" x14ac:dyDescent="0.2">
      <c r="AA1260" s="139"/>
      <c r="AB1260" s="139"/>
      <c r="AC1260" s="139"/>
      <c r="AD1260" s="139"/>
      <c r="AE1260" s="139"/>
      <c r="AG1260" s="165"/>
      <c r="AN1260" s="139"/>
      <c r="AO1260" s="139"/>
      <c r="AP1260" s="139"/>
      <c r="AQ1260" s="139"/>
      <c r="AR1260" s="139"/>
      <c r="AS1260" s="139"/>
      <c r="AT1260" s="139"/>
      <c r="AU1260" s="139"/>
    </row>
    <row r="1261" spans="27:64" x14ac:dyDescent="0.2">
      <c r="AA1261" s="139"/>
      <c r="AB1261" s="139"/>
      <c r="AC1261" s="139"/>
      <c r="AD1261" s="139"/>
      <c r="AE1261" s="139"/>
      <c r="AG1261" s="165"/>
      <c r="AN1261" s="139"/>
      <c r="AO1261" s="139"/>
      <c r="AP1261" s="139"/>
      <c r="AQ1261" s="139"/>
      <c r="AR1261" s="139"/>
      <c r="AS1261" s="139"/>
      <c r="AT1261" s="139"/>
      <c r="AU1261" s="139"/>
    </row>
    <row r="1262" spans="27:64" x14ac:dyDescent="0.2">
      <c r="AA1262" s="139"/>
      <c r="AB1262" s="139"/>
      <c r="AC1262" s="139"/>
      <c r="AD1262" s="139"/>
      <c r="AE1262" s="139"/>
      <c r="AG1262" s="165"/>
      <c r="AN1262" s="139"/>
      <c r="AO1262" s="139"/>
      <c r="AP1262" s="139"/>
      <c r="AQ1262" s="139"/>
      <c r="AR1262" s="139"/>
      <c r="AS1262" s="139"/>
      <c r="AT1262" s="139"/>
      <c r="AU1262" s="139"/>
    </row>
    <row r="1263" spans="27:64" x14ac:dyDescent="0.2">
      <c r="AA1263" s="139"/>
      <c r="AB1263" s="139"/>
      <c r="AC1263" s="139"/>
      <c r="AD1263" s="139"/>
      <c r="AE1263" s="139"/>
      <c r="AG1263" s="165"/>
      <c r="AN1263" s="139"/>
      <c r="AO1263" s="139"/>
      <c r="AP1263" s="139"/>
      <c r="AQ1263" s="139"/>
      <c r="AR1263" s="139"/>
      <c r="AS1263" s="139"/>
      <c r="AT1263" s="139"/>
      <c r="AU1263" s="139"/>
    </row>
    <row r="1264" spans="27:64" x14ac:dyDescent="0.2">
      <c r="AA1264" s="139"/>
      <c r="AB1264" s="139"/>
      <c r="AC1264" s="139"/>
      <c r="AD1264" s="139"/>
      <c r="AE1264" s="139"/>
      <c r="AG1264" s="165"/>
      <c r="AN1264" s="139"/>
      <c r="AO1264" s="139"/>
      <c r="AP1264" s="139"/>
      <c r="AQ1264" s="139"/>
      <c r="AR1264" s="139"/>
      <c r="AS1264" s="139"/>
      <c r="AT1264" s="139"/>
      <c r="AU1264" s="139"/>
    </row>
    <row r="1265" spans="27:47" x14ac:dyDescent="0.2">
      <c r="AA1265" s="139"/>
      <c r="AB1265" s="139"/>
      <c r="AC1265" s="139"/>
      <c r="AD1265" s="139"/>
      <c r="AE1265" s="139"/>
      <c r="AG1265" s="165"/>
      <c r="AN1265" s="139"/>
      <c r="AO1265" s="139"/>
      <c r="AP1265" s="139"/>
      <c r="AQ1265" s="139"/>
      <c r="AR1265" s="139"/>
      <c r="AS1265" s="139"/>
      <c r="AT1265" s="139"/>
      <c r="AU1265" s="139"/>
    </row>
    <row r="1266" spans="27:47" x14ac:dyDescent="0.2">
      <c r="AA1266" s="139"/>
      <c r="AB1266" s="139"/>
      <c r="AC1266" s="139"/>
      <c r="AD1266" s="139"/>
      <c r="AE1266" s="139"/>
      <c r="AG1266" s="165"/>
      <c r="AN1266" s="139"/>
      <c r="AO1266" s="139"/>
      <c r="AP1266" s="139"/>
      <c r="AQ1266" s="139"/>
      <c r="AR1266" s="139"/>
      <c r="AS1266" s="139"/>
      <c r="AT1266" s="139"/>
      <c r="AU1266" s="139"/>
    </row>
    <row r="1267" spans="27:47" x14ac:dyDescent="0.2">
      <c r="AA1267" s="139"/>
      <c r="AB1267" s="139"/>
      <c r="AC1267" s="139"/>
      <c r="AD1267" s="139"/>
      <c r="AE1267" s="139"/>
      <c r="AG1267" s="165"/>
      <c r="AN1267" s="139"/>
      <c r="AO1267" s="139"/>
      <c r="AP1267" s="139"/>
      <c r="AQ1267" s="139"/>
      <c r="AR1267" s="139"/>
      <c r="AS1267" s="139"/>
      <c r="AT1267" s="139"/>
      <c r="AU1267" s="139"/>
    </row>
    <row r="1268" spans="27:47" x14ac:dyDescent="0.2">
      <c r="AA1268" s="139"/>
      <c r="AB1268" s="139"/>
      <c r="AC1268" s="139"/>
      <c r="AD1268" s="139"/>
      <c r="AE1268" s="139"/>
      <c r="AG1268" s="165"/>
      <c r="AN1268" s="139"/>
      <c r="AO1268" s="139"/>
      <c r="AP1268" s="139"/>
      <c r="AQ1268" s="139"/>
      <c r="AR1268" s="139"/>
      <c r="AS1268" s="139"/>
      <c r="AT1268" s="139"/>
      <c r="AU1268" s="139"/>
    </row>
    <row r="1269" spans="27:47" x14ac:dyDescent="0.2">
      <c r="AA1269" s="139"/>
      <c r="AB1269" s="139"/>
      <c r="AC1269" s="139"/>
      <c r="AD1269" s="139"/>
      <c r="AE1269" s="139"/>
      <c r="AG1269" s="165"/>
      <c r="AN1269" s="139"/>
      <c r="AO1269" s="139"/>
      <c r="AP1269" s="139"/>
      <c r="AQ1269" s="139"/>
      <c r="AR1269" s="139"/>
      <c r="AS1269" s="139"/>
      <c r="AT1269" s="139"/>
      <c r="AU1269" s="139"/>
    </row>
    <row r="1270" spans="27:47" x14ac:dyDescent="0.2">
      <c r="AA1270" s="139"/>
      <c r="AB1270" s="139"/>
      <c r="AC1270" s="139"/>
      <c r="AD1270" s="139"/>
      <c r="AE1270" s="139"/>
      <c r="AG1270" s="165"/>
      <c r="AN1270" s="139"/>
      <c r="AO1270" s="139"/>
      <c r="AP1270" s="139"/>
      <c r="AQ1270" s="139"/>
      <c r="AR1270" s="139"/>
      <c r="AS1270" s="139"/>
      <c r="AT1270" s="139"/>
      <c r="AU1270" s="139"/>
    </row>
    <row r="1271" spans="27:47" x14ac:dyDescent="0.2">
      <c r="AA1271" s="139"/>
      <c r="AB1271" s="139"/>
      <c r="AC1271" s="139"/>
      <c r="AD1271" s="139"/>
      <c r="AE1271" s="139"/>
      <c r="AG1271" s="165"/>
      <c r="AN1271" s="139"/>
      <c r="AO1271" s="139"/>
      <c r="AP1271" s="139"/>
      <c r="AQ1271" s="139"/>
      <c r="AR1271" s="139"/>
      <c r="AS1271" s="139"/>
      <c r="AT1271" s="139"/>
      <c r="AU1271" s="139"/>
    </row>
    <row r="1272" spans="27:47" x14ac:dyDescent="0.2">
      <c r="AA1272" s="139"/>
      <c r="AB1272" s="139"/>
      <c r="AC1272" s="139"/>
      <c r="AD1272" s="139"/>
      <c r="AE1272" s="139"/>
      <c r="AG1272" s="165"/>
      <c r="AN1272" s="139"/>
      <c r="AO1272" s="139"/>
      <c r="AP1272" s="139"/>
      <c r="AQ1272" s="139"/>
      <c r="AR1272" s="139"/>
      <c r="AS1272" s="139"/>
      <c r="AT1272" s="139"/>
      <c r="AU1272" s="139"/>
    </row>
    <row r="1273" spans="27:47" x14ac:dyDescent="0.2">
      <c r="AA1273" s="139"/>
      <c r="AB1273" s="139"/>
      <c r="AC1273" s="139"/>
      <c r="AD1273" s="139"/>
      <c r="AE1273" s="139"/>
      <c r="AG1273" s="165"/>
      <c r="AN1273" s="139"/>
      <c r="AO1273" s="139"/>
      <c r="AP1273" s="139"/>
      <c r="AQ1273" s="139"/>
      <c r="AR1273" s="139"/>
      <c r="AS1273" s="139"/>
      <c r="AT1273" s="139"/>
      <c r="AU1273" s="139"/>
    </row>
    <row r="1274" spans="27:47" x14ac:dyDescent="0.2">
      <c r="AA1274" s="139"/>
      <c r="AB1274" s="139"/>
      <c r="AC1274" s="139"/>
      <c r="AD1274" s="139"/>
      <c r="AE1274" s="139"/>
      <c r="AG1274" s="165"/>
      <c r="AN1274" s="139"/>
      <c r="AO1274" s="139"/>
      <c r="AP1274" s="139"/>
      <c r="AQ1274" s="139"/>
      <c r="AR1274" s="139"/>
      <c r="AS1274" s="139"/>
      <c r="AT1274" s="139"/>
      <c r="AU1274" s="139"/>
    </row>
    <row r="1275" spans="27:47" x14ac:dyDescent="0.2">
      <c r="AA1275" s="139"/>
      <c r="AB1275" s="139"/>
      <c r="AC1275" s="139"/>
      <c r="AD1275" s="139"/>
      <c r="AE1275" s="139"/>
      <c r="AG1275" s="165"/>
      <c r="AN1275" s="139"/>
      <c r="AO1275" s="139"/>
      <c r="AP1275" s="139"/>
      <c r="AQ1275" s="139"/>
      <c r="AR1275" s="139"/>
      <c r="AS1275" s="139"/>
      <c r="AT1275" s="139"/>
      <c r="AU1275" s="139"/>
    </row>
    <row r="1276" spans="27:47" x14ac:dyDescent="0.2">
      <c r="AA1276" s="139"/>
      <c r="AB1276" s="139"/>
      <c r="AC1276" s="139"/>
      <c r="AD1276" s="139"/>
      <c r="AE1276" s="139"/>
      <c r="AG1276" s="165"/>
      <c r="AN1276" s="139"/>
      <c r="AO1276" s="139"/>
      <c r="AP1276" s="139"/>
      <c r="AQ1276" s="139"/>
      <c r="AR1276" s="139"/>
      <c r="AS1276" s="139"/>
      <c r="AT1276" s="139"/>
      <c r="AU1276" s="139"/>
    </row>
    <row r="1277" spans="27:47" x14ac:dyDescent="0.2">
      <c r="AA1277" s="139"/>
      <c r="AB1277" s="139"/>
      <c r="AC1277" s="139"/>
      <c r="AD1277" s="139"/>
      <c r="AE1277" s="139"/>
      <c r="AG1277" s="165"/>
      <c r="AN1277" s="139"/>
      <c r="AO1277" s="139"/>
      <c r="AP1277" s="139"/>
      <c r="AQ1277" s="139"/>
      <c r="AR1277" s="139"/>
      <c r="AS1277" s="139"/>
      <c r="AT1277" s="139"/>
      <c r="AU1277" s="139"/>
    </row>
    <row r="1278" spans="27:47" x14ac:dyDescent="0.2">
      <c r="AA1278" s="139"/>
      <c r="AB1278" s="139"/>
      <c r="AC1278" s="139"/>
      <c r="AD1278" s="139"/>
      <c r="AE1278" s="139"/>
      <c r="AG1278" s="165"/>
      <c r="AN1278" s="139"/>
      <c r="AO1278" s="139"/>
      <c r="AP1278" s="139"/>
      <c r="AQ1278" s="139"/>
      <c r="AR1278" s="139"/>
      <c r="AS1278" s="139"/>
      <c r="AT1278" s="139"/>
      <c r="AU1278" s="139"/>
    </row>
    <row r="1279" spans="27:47" x14ac:dyDescent="0.2">
      <c r="AA1279" s="139"/>
      <c r="AB1279" s="139"/>
      <c r="AC1279" s="139"/>
      <c r="AD1279" s="139"/>
      <c r="AE1279" s="139"/>
      <c r="AG1279" s="165"/>
      <c r="AN1279" s="139"/>
      <c r="AO1279" s="139"/>
      <c r="AP1279" s="139"/>
      <c r="AQ1279" s="139"/>
      <c r="AR1279" s="139"/>
      <c r="AS1279" s="139"/>
      <c r="AT1279" s="139"/>
      <c r="AU1279" s="139"/>
    </row>
    <row r="1280" spans="27:47" x14ac:dyDescent="0.2">
      <c r="AA1280" s="139"/>
      <c r="AB1280" s="139"/>
      <c r="AC1280" s="139"/>
      <c r="AD1280" s="139"/>
      <c r="AE1280" s="139"/>
      <c r="AG1280" s="165"/>
      <c r="AN1280" s="139"/>
      <c r="AO1280" s="139"/>
      <c r="AP1280" s="139"/>
      <c r="AQ1280" s="139"/>
      <c r="AR1280" s="139"/>
      <c r="AS1280" s="139"/>
      <c r="AT1280" s="139"/>
      <c r="AU1280" s="139"/>
    </row>
    <row r="1281" spans="27:64" x14ac:dyDescent="0.2">
      <c r="AA1281" s="139"/>
      <c r="AB1281" s="139"/>
      <c r="AC1281" s="139"/>
      <c r="AD1281" s="139"/>
      <c r="AE1281" s="139"/>
      <c r="AG1281" s="165"/>
      <c r="AN1281" s="139"/>
      <c r="AO1281" s="139"/>
      <c r="AP1281" s="139"/>
      <c r="AQ1281" s="139"/>
      <c r="AR1281" s="139"/>
      <c r="AS1281" s="139"/>
      <c r="AT1281" s="139"/>
      <c r="AU1281" s="139"/>
    </row>
    <row r="1282" spans="27:64" x14ac:dyDescent="0.2">
      <c r="AA1282" s="139"/>
      <c r="AB1282" s="139"/>
      <c r="AC1282" s="139"/>
      <c r="AD1282" s="139"/>
      <c r="AE1282" s="139"/>
      <c r="AG1282" s="165"/>
      <c r="AN1282" s="139"/>
      <c r="AO1282" s="139"/>
      <c r="AP1282" s="139"/>
      <c r="AQ1282" s="139"/>
      <c r="AR1282" s="139"/>
      <c r="AS1282" s="139"/>
      <c r="AT1282" s="139"/>
      <c r="AU1282" s="139"/>
    </row>
    <row r="1283" spans="27:64" x14ac:dyDescent="0.2">
      <c r="AA1283" s="139"/>
      <c r="AB1283" s="139"/>
      <c r="AC1283" s="139"/>
      <c r="AD1283" s="139"/>
      <c r="AE1283" s="139"/>
      <c r="AG1283" s="165"/>
      <c r="AN1283" s="139"/>
      <c r="AO1283" s="139"/>
      <c r="AP1283" s="139"/>
      <c r="AQ1283" s="139"/>
      <c r="AR1283" s="139"/>
      <c r="AS1283" s="139"/>
      <c r="AT1283" s="139"/>
      <c r="AU1283" s="139"/>
    </row>
    <row r="1284" spans="27:64" x14ac:dyDescent="0.2">
      <c r="AA1284" s="139"/>
      <c r="AB1284" s="139"/>
      <c r="AC1284" s="139"/>
      <c r="AD1284" s="139"/>
      <c r="AE1284" s="139"/>
      <c r="AG1284" s="165"/>
      <c r="AN1284" s="139"/>
      <c r="AO1284" s="139"/>
      <c r="AP1284" s="139"/>
      <c r="AQ1284" s="139"/>
      <c r="AR1284" s="139"/>
      <c r="AS1284" s="139"/>
      <c r="AT1284" s="139"/>
      <c r="AU1284" s="139"/>
    </row>
    <row r="1285" spans="27:64" x14ac:dyDescent="0.2">
      <c r="AA1285" s="139"/>
      <c r="AB1285" s="139"/>
      <c r="AC1285" s="139"/>
      <c r="AD1285" s="139"/>
      <c r="AE1285" s="139"/>
      <c r="AG1285" s="165"/>
      <c r="AN1285" s="139"/>
      <c r="AO1285" s="139"/>
      <c r="AP1285" s="139"/>
      <c r="AQ1285" s="139"/>
      <c r="AR1285" s="139"/>
      <c r="AS1285" s="139"/>
      <c r="AT1285" s="139"/>
      <c r="AU1285" s="139"/>
    </row>
    <row r="1286" spans="27:64" x14ac:dyDescent="0.2">
      <c r="AA1286" s="139"/>
      <c r="AB1286" s="139"/>
      <c r="AC1286" s="139"/>
      <c r="AD1286" s="139"/>
      <c r="AE1286" s="139"/>
      <c r="AG1286" s="165"/>
      <c r="AN1286" s="139"/>
      <c r="AO1286" s="139"/>
      <c r="AP1286" s="139"/>
      <c r="AQ1286" s="139"/>
      <c r="AR1286" s="139"/>
      <c r="AS1286" s="139"/>
      <c r="AT1286" s="139"/>
      <c r="AU1286" s="139"/>
    </row>
    <row r="1287" spans="27:64" x14ac:dyDescent="0.2">
      <c r="AA1287" s="139"/>
      <c r="AB1287" s="139"/>
      <c r="AC1287" s="139"/>
      <c r="AD1287" s="139"/>
      <c r="AE1287" s="139"/>
      <c r="AG1287" s="165"/>
      <c r="AN1287" s="139"/>
      <c r="AO1287" s="139"/>
      <c r="AP1287" s="139"/>
      <c r="AQ1287" s="139"/>
      <c r="AR1287" s="139"/>
      <c r="AS1287" s="139"/>
      <c r="AT1287" s="139"/>
      <c r="AU1287" s="139"/>
    </row>
    <row r="1288" spans="27:64" x14ac:dyDescent="0.2">
      <c r="AA1288" s="139"/>
      <c r="AB1288" s="139"/>
      <c r="AC1288" s="139"/>
      <c r="AD1288" s="139"/>
      <c r="AE1288" s="139"/>
      <c r="AG1288" s="165"/>
      <c r="AN1288" s="139"/>
      <c r="AO1288" s="139"/>
      <c r="AP1288" s="139"/>
      <c r="AQ1288" s="139"/>
      <c r="AR1288" s="139"/>
      <c r="AS1288" s="139"/>
      <c r="AT1288" s="139"/>
      <c r="AU1288" s="139"/>
    </row>
    <row r="1289" spans="27:64" x14ac:dyDescent="0.2">
      <c r="AA1289" s="139"/>
      <c r="AB1289" s="139"/>
      <c r="AC1289" s="139"/>
      <c r="AD1289" s="139"/>
      <c r="AE1289" s="139"/>
      <c r="AG1289" s="165"/>
      <c r="AN1289" s="139"/>
      <c r="AO1289" s="139"/>
      <c r="AP1289" s="139"/>
      <c r="AQ1289" s="139"/>
      <c r="AR1289" s="139"/>
      <c r="AS1289" s="139"/>
      <c r="AT1289" s="139"/>
      <c r="AU1289" s="139"/>
    </row>
    <row r="1290" spans="27:64" x14ac:dyDescent="0.2">
      <c r="AA1290" s="139"/>
      <c r="AB1290" s="139"/>
      <c r="AC1290" s="139"/>
      <c r="AD1290" s="139"/>
      <c r="AE1290" s="139"/>
      <c r="AG1290" s="165"/>
      <c r="AN1290" s="139"/>
      <c r="AO1290" s="139"/>
      <c r="AP1290" s="139"/>
      <c r="AQ1290" s="139"/>
      <c r="AR1290" s="139"/>
      <c r="AS1290" s="139"/>
      <c r="AT1290" s="139"/>
      <c r="AU1290" s="139"/>
    </row>
    <row r="1291" spans="27:64" x14ac:dyDescent="0.2">
      <c r="AA1291" s="139"/>
      <c r="AB1291" s="139"/>
      <c r="AC1291" s="139"/>
      <c r="AD1291" s="139"/>
      <c r="AE1291" s="139"/>
      <c r="AG1291" s="165"/>
      <c r="AN1291" s="139"/>
      <c r="AO1291" s="139"/>
      <c r="AP1291" s="139"/>
      <c r="AQ1291" s="139"/>
      <c r="AR1291" s="139"/>
      <c r="AS1291" s="139"/>
      <c r="AT1291" s="139"/>
      <c r="AU1291" s="139"/>
      <c r="AV1291" s="139"/>
      <c r="AW1291" s="139"/>
      <c r="AX1291" s="139"/>
      <c r="AY1291" s="139"/>
      <c r="AZ1291" s="139"/>
      <c r="BA1291" s="139"/>
      <c r="BB1291" s="139"/>
      <c r="BC1291" s="139"/>
      <c r="BD1291" s="139"/>
      <c r="BE1291" s="139"/>
      <c r="BF1291" s="139"/>
      <c r="BG1291" s="139"/>
      <c r="BH1291" s="139"/>
      <c r="BI1291" s="139"/>
      <c r="BJ1291" s="139"/>
      <c r="BK1291" s="139"/>
      <c r="BL1291" s="139"/>
    </row>
    <row r="1292" spans="27:64" x14ac:dyDescent="0.2">
      <c r="AA1292" s="139"/>
      <c r="AB1292" s="139"/>
      <c r="AC1292" s="139"/>
      <c r="AD1292" s="139"/>
      <c r="AE1292" s="139"/>
      <c r="AG1292" s="165"/>
      <c r="AN1292" s="139"/>
      <c r="AO1292" s="139"/>
      <c r="AP1292" s="139"/>
      <c r="AQ1292" s="139"/>
      <c r="AR1292" s="139"/>
      <c r="AS1292" s="139"/>
      <c r="AT1292" s="139"/>
      <c r="AU1292" s="139"/>
    </row>
    <row r="1293" spans="27:64" x14ac:dyDescent="0.2">
      <c r="AA1293" s="139"/>
      <c r="AB1293" s="139"/>
      <c r="AC1293" s="139"/>
      <c r="AD1293" s="139"/>
      <c r="AE1293" s="139"/>
      <c r="AG1293" s="165"/>
      <c r="AN1293" s="139"/>
      <c r="AO1293" s="139"/>
      <c r="AP1293" s="139"/>
      <c r="AQ1293" s="139"/>
      <c r="AR1293" s="139"/>
      <c r="AS1293" s="139"/>
      <c r="AT1293" s="139"/>
      <c r="AU1293" s="139"/>
      <c r="AV1293" s="139"/>
      <c r="AW1293" s="139"/>
      <c r="AX1293" s="139"/>
      <c r="AY1293" s="139"/>
      <c r="AZ1293" s="139"/>
      <c r="BA1293" s="139"/>
      <c r="BB1293" s="139"/>
      <c r="BC1293" s="139"/>
      <c r="BD1293" s="139"/>
      <c r="BE1293" s="139"/>
      <c r="BF1293" s="139"/>
      <c r="BG1293" s="139"/>
      <c r="BH1293" s="139"/>
      <c r="BI1293" s="139"/>
      <c r="BJ1293" s="139"/>
      <c r="BK1293" s="139"/>
      <c r="BL1293" s="139"/>
    </row>
    <row r="1294" spans="27:64" x14ac:dyDescent="0.2">
      <c r="AA1294" s="139"/>
      <c r="AB1294" s="139"/>
      <c r="AC1294" s="139"/>
      <c r="AD1294" s="139"/>
      <c r="AE1294" s="139"/>
      <c r="AG1294" s="165"/>
      <c r="AN1294" s="139"/>
      <c r="AO1294" s="139"/>
      <c r="AP1294" s="139"/>
      <c r="AQ1294" s="139"/>
      <c r="AR1294" s="139"/>
      <c r="AS1294" s="139"/>
      <c r="AT1294" s="139"/>
      <c r="AU1294" s="139"/>
    </row>
    <row r="1295" spans="27:64" x14ac:dyDescent="0.2">
      <c r="AA1295" s="139"/>
      <c r="AB1295" s="139"/>
      <c r="AC1295" s="139"/>
      <c r="AD1295" s="139"/>
      <c r="AE1295" s="139"/>
      <c r="AG1295" s="165"/>
      <c r="AN1295" s="139"/>
      <c r="AO1295" s="139"/>
      <c r="AP1295" s="139"/>
      <c r="AQ1295" s="139"/>
      <c r="AR1295" s="139"/>
      <c r="AS1295" s="139"/>
      <c r="AT1295" s="139"/>
      <c r="AU1295" s="139"/>
      <c r="AV1295" s="139"/>
    </row>
    <row r="1296" spans="27:64" x14ac:dyDescent="0.2">
      <c r="AA1296" s="139"/>
      <c r="AB1296" s="139"/>
      <c r="AC1296" s="139"/>
      <c r="AD1296" s="139"/>
      <c r="AE1296" s="139"/>
      <c r="AG1296" s="165"/>
      <c r="AN1296" s="139"/>
      <c r="AO1296" s="139"/>
      <c r="AP1296" s="139"/>
      <c r="AQ1296" s="139"/>
      <c r="AR1296" s="139"/>
      <c r="AS1296" s="139"/>
      <c r="AT1296" s="139"/>
      <c r="AU1296" s="139"/>
    </row>
    <row r="1297" spans="27:64" x14ac:dyDescent="0.2">
      <c r="AA1297" s="139"/>
      <c r="AB1297" s="139"/>
      <c r="AC1297" s="139"/>
      <c r="AD1297" s="139"/>
      <c r="AE1297" s="139"/>
      <c r="AG1297" s="165"/>
      <c r="AN1297" s="139"/>
      <c r="AO1297" s="139"/>
      <c r="AP1297" s="139"/>
      <c r="AQ1297" s="139"/>
      <c r="AR1297" s="139"/>
      <c r="AS1297" s="139"/>
      <c r="AT1297" s="139"/>
      <c r="AU1297" s="139"/>
      <c r="AV1297" s="139"/>
      <c r="AW1297" s="139"/>
      <c r="AX1297" s="139"/>
      <c r="AY1297" s="139"/>
      <c r="AZ1297" s="139"/>
      <c r="BA1297" s="139"/>
      <c r="BB1297" s="139"/>
      <c r="BC1297" s="139"/>
      <c r="BD1297" s="139"/>
      <c r="BE1297" s="139"/>
      <c r="BF1297" s="139"/>
      <c r="BG1297" s="139"/>
      <c r="BH1297" s="139"/>
      <c r="BI1297" s="139"/>
      <c r="BJ1297" s="139"/>
      <c r="BK1297" s="139"/>
      <c r="BL1297" s="139"/>
    </row>
    <row r="1298" spans="27:64" x14ac:dyDescent="0.2">
      <c r="AA1298" s="139"/>
      <c r="AB1298" s="139"/>
      <c r="AC1298" s="139"/>
      <c r="AD1298" s="139"/>
      <c r="AE1298" s="139"/>
      <c r="AG1298" s="165"/>
      <c r="AN1298" s="139"/>
      <c r="AO1298" s="139"/>
      <c r="AP1298" s="139"/>
      <c r="AQ1298" s="139"/>
      <c r="AR1298" s="139"/>
      <c r="AS1298" s="139"/>
      <c r="AT1298" s="139"/>
      <c r="AU1298" s="139"/>
    </row>
    <row r="1299" spans="27:64" x14ac:dyDescent="0.2">
      <c r="AA1299" s="139"/>
      <c r="AB1299" s="139"/>
      <c r="AC1299" s="139"/>
      <c r="AD1299" s="139"/>
      <c r="AE1299" s="139"/>
      <c r="AG1299" s="165"/>
      <c r="AN1299" s="139"/>
      <c r="AO1299" s="139"/>
      <c r="AP1299" s="139"/>
      <c r="AQ1299" s="139"/>
      <c r="AR1299" s="139"/>
      <c r="AS1299" s="139"/>
      <c r="AT1299" s="139"/>
      <c r="AU1299" s="139"/>
    </row>
    <row r="1300" spans="27:64" x14ac:dyDescent="0.2">
      <c r="AA1300" s="139"/>
      <c r="AB1300" s="139"/>
      <c r="AC1300" s="139"/>
      <c r="AD1300" s="139"/>
      <c r="AE1300" s="139"/>
      <c r="AG1300" s="165"/>
      <c r="AN1300" s="139"/>
      <c r="AO1300" s="139"/>
      <c r="AP1300" s="139"/>
      <c r="AQ1300" s="139"/>
      <c r="AR1300" s="139"/>
      <c r="AS1300" s="139"/>
      <c r="AT1300" s="139"/>
      <c r="AU1300" s="139"/>
    </row>
    <row r="1301" spans="27:64" x14ac:dyDescent="0.2">
      <c r="AA1301" s="139"/>
      <c r="AB1301" s="139"/>
      <c r="AC1301" s="139"/>
      <c r="AD1301" s="139"/>
      <c r="AE1301" s="139"/>
      <c r="AG1301" s="165"/>
      <c r="AN1301" s="139"/>
      <c r="AO1301" s="139"/>
      <c r="AP1301" s="139"/>
      <c r="AQ1301" s="139"/>
      <c r="AR1301" s="139"/>
      <c r="AS1301" s="139"/>
      <c r="AT1301" s="139"/>
      <c r="AU1301" s="139"/>
      <c r="AV1301" s="139"/>
    </row>
    <row r="1302" spans="27:64" x14ac:dyDescent="0.2">
      <c r="AA1302" s="139"/>
      <c r="AB1302" s="139"/>
      <c r="AC1302" s="139"/>
      <c r="AD1302" s="139"/>
      <c r="AE1302" s="139"/>
      <c r="AG1302" s="165"/>
      <c r="AN1302" s="139"/>
      <c r="AO1302" s="139"/>
      <c r="AP1302" s="139"/>
      <c r="AQ1302" s="139"/>
      <c r="AR1302" s="139"/>
      <c r="AS1302" s="139"/>
      <c r="AT1302" s="139"/>
      <c r="AU1302" s="139"/>
    </row>
    <row r="1303" spans="27:64" x14ac:dyDescent="0.2">
      <c r="AA1303" s="139"/>
      <c r="AB1303" s="139"/>
      <c r="AC1303" s="139"/>
      <c r="AD1303" s="139"/>
      <c r="AE1303" s="139"/>
      <c r="AG1303" s="165"/>
      <c r="AN1303" s="139"/>
      <c r="AO1303" s="139"/>
      <c r="AP1303" s="139"/>
      <c r="AQ1303" s="139"/>
      <c r="AR1303" s="139"/>
      <c r="AS1303" s="139"/>
      <c r="AT1303" s="139"/>
      <c r="AU1303" s="139"/>
    </row>
    <row r="1304" spans="27:64" x14ac:dyDescent="0.2">
      <c r="AA1304" s="139"/>
      <c r="AB1304" s="139"/>
      <c r="AC1304" s="139"/>
      <c r="AD1304" s="139"/>
      <c r="AE1304" s="139"/>
      <c r="AG1304" s="165"/>
      <c r="AN1304" s="139"/>
      <c r="AO1304" s="139"/>
      <c r="AP1304" s="139"/>
      <c r="AQ1304" s="139"/>
      <c r="AR1304" s="139"/>
      <c r="AS1304" s="139"/>
      <c r="AT1304" s="139"/>
      <c r="AU1304" s="139"/>
    </row>
    <row r="1305" spans="27:64" x14ac:dyDescent="0.2">
      <c r="AA1305" s="139"/>
      <c r="AB1305" s="139"/>
      <c r="AC1305" s="139"/>
      <c r="AD1305" s="139"/>
      <c r="AE1305" s="139"/>
      <c r="AG1305" s="165"/>
      <c r="AN1305" s="139"/>
      <c r="AO1305" s="139"/>
      <c r="AP1305" s="139"/>
      <c r="AQ1305" s="139"/>
      <c r="AR1305" s="139"/>
      <c r="AS1305" s="139"/>
      <c r="AT1305" s="139"/>
      <c r="AU1305" s="139"/>
    </row>
    <row r="1306" spans="27:64" x14ac:dyDescent="0.2">
      <c r="AA1306" s="139"/>
      <c r="AB1306" s="139"/>
      <c r="AC1306" s="139"/>
      <c r="AD1306" s="139"/>
      <c r="AE1306" s="139"/>
      <c r="AG1306" s="165"/>
      <c r="AN1306" s="139"/>
      <c r="AO1306" s="139"/>
      <c r="AP1306" s="139"/>
      <c r="AQ1306" s="139"/>
      <c r="AR1306" s="139"/>
      <c r="AS1306" s="139"/>
      <c r="AT1306" s="139"/>
      <c r="AU1306" s="139"/>
    </row>
    <row r="1307" spans="27:64" x14ac:dyDescent="0.2">
      <c r="AA1307" s="139"/>
      <c r="AB1307" s="139"/>
      <c r="AC1307" s="139"/>
      <c r="AD1307" s="139"/>
      <c r="AE1307" s="139"/>
      <c r="AG1307" s="165"/>
      <c r="AN1307" s="139"/>
      <c r="AO1307" s="139"/>
      <c r="AP1307" s="139"/>
      <c r="AQ1307" s="139"/>
      <c r="AR1307" s="139"/>
      <c r="AS1307" s="139"/>
      <c r="AT1307" s="139"/>
      <c r="AU1307" s="139"/>
    </row>
    <row r="1308" spans="27:64" x14ac:dyDescent="0.2">
      <c r="AA1308" s="139"/>
      <c r="AB1308" s="139"/>
      <c r="AC1308" s="139"/>
      <c r="AD1308" s="139"/>
      <c r="AE1308" s="139"/>
      <c r="AG1308" s="165"/>
      <c r="AN1308" s="139"/>
      <c r="AO1308" s="139"/>
      <c r="AP1308" s="139"/>
      <c r="AQ1308" s="139"/>
      <c r="AR1308" s="139"/>
      <c r="AS1308" s="139"/>
      <c r="AT1308" s="139"/>
      <c r="AU1308" s="139"/>
    </row>
    <row r="1309" spans="27:64" x14ac:dyDescent="0.2">
      <c r="AA1309" s="139"/>
      <c r="AB1309" s="139"/>
      <c r="AC1309" s="139"/>
      <c r="AD1309" s="139"/>
      <c r="AE1309" s="139"/>
      <c r="AG1309" s="165"/>
      <c r="AN1309" s="139"/>
      <c r="AO1309" s="139"/>
      <c r="AP1309" s="139"/>
      <c r="AQ1309" s="139"/>
      <c r="AR1309" s="139"/>
      <c r="AS1309" s="139"/>
      <c r="AT1309" s="139"/>
      <c r="AU1309" s="139"/>
    </row>
    <row r="1310" spans="27:64" x14ac:dyDescent="0.2">
      <c r="AA1310" s="139"/>
      <c r="AB1310" s="139"/>
      <c r="AC1310" s="139"/>
      <c r="AD1310" s="139"/>
      <c r="AE1310" s="139"/>
      <c r="AG1310" s="165"/>
      <c r="AN1310" s="139"/>
      <c r="AO1310" s="139"/>
      <c r="AP1310" s="139"/>
      <c r="AQ1310" s="139"/>
      <c r="AR1310" s="139"/>
      <c r="AS1310" s="139"/>
      <c r="AT1310" s="139"/>
      <c r="AU1310" s="139"/>
    </row>
    <row r="1311" spans="27:64" x14ac:dyDescent="0.2">
      <c r="AA1311" s="139"/>
      <c r="AB1311" s="139"/>
      <c r="AC1311" s="139"/>
      <c r="AD1311" s="139"/>
      <c r="AE1311" s="139"/>
      <c r="AG1311" s="165"/>
      <c r="AN1311" s="139"/>
      <c r="AO1311" s="139"/>
      <c r="AP1311" s="139"/>
      <c r="AQ1311" s="139"/>
      <c r="AR1311" s="139"/>
      <c r="AS1311" s="139"/>
      <c r="AT1311" s="139"/>
      <c r="AU1311" s="139"/>
    </row>
    <row r="1312" spans="27:64" x14ac:dyDescent="0.2">
      <c r="AA1312" s="139"/>
      <c r="AB1312" s="139"/>
      <c r="AC1312" s="139"/>
      <c r="AD1312" s="139"/>
      <c r="AE1312" s="139"/>
      <c r="AG1312" s="165"/>
      <c r="AN1312" s="139"/>
      <c r="AO1312" s="139"/>
      <c r="AP1312" s="139"/>
      <c r="AQ1312" s="139"/>
      <c r="AR1312" s="139"/>
      <c r="AS1312" s="139"/>
      <c r="AT1312" s="139"/>
      <c r="AU1312" s="139"/>
    </row>
    <row r="1313" spans="27:64" x14ac:dyDescent="0.2">
      <c r="AA1313" s="139"/>
      <c r="AB1313" s="139"/>
      <c r="AC1313" s="139"/>
      <c r="AD1313" s="139"/>
      <c r="AE1313" s="139"/>
      <c r="AG1313" s="165"/>
      <c r="AN1313" s="139"/>
      <c r="AO1313" s="139"/>
      <c r="AP1313" s="139"/>
      <c r="AQ1313" s="139"/>
      <c r="AR1313" s="139"/>
      <c r="AS1313" s="139"/>
      <c r="AT1313" s="139"/>
      <c r="AU1313" s="139"/>
    </row>
    <row r="1314" spans="27:64" x14ac:dyDescent="0.2">
      <c r="AA1314" s="139"/>
      <c r="AB1314" s="139"/>
      <c r="AC1314" s="139"/>
      <c r="AD1314" s="139"/>
      <c r="AE1314" s="139"/>
      <c r="AG1314" s="165"/>
      <c r="AN1314" s="139"/>
      <c r="AO1314" s="139"/>
      <c r="AP1314" s="139"/>
      <c r="AQ1314" s="139"/>
      <c r="AR1314" s="139"/>
      <c r="AS1314" s="139"/>
      <c r="AT1314" s="139"/>
      <c r="AU1314" s="139"/>
    </row>
    <row r="1315" spans="27:64" x14ac:dyDescent="0.2">
      <c r="AA1315" s="139"/>
      <c r="AB1315" s="139"/>
      <c r="AC1315" s="139"/>
      <c r="AD1315" s="139"/>
      <c r="AE1315" s="139"/>
      <c r="AG1315" s="165"/>
      <c r="AN1315" s="139"/>
      <c r="AO1315" s="139"/>
      <c r="AP1315" s="139"/>
      <c r="AQ1315" s="139"/>
      <c r="AR1315" s="139"/>
      <c r="AS1315" s="139"/>
      <c r="AT1315" s="139"/>
      <c r="AU1315" s="139"/>
    </row>
    <row r="1316" spans="27:64" x14ac:dyDescent="0.2">
      <c r="AA1316" s="139"/>
      <c r="AB1316" s="139"/>
      <c r="AC1316" s="139"/>
      <c r="AD1316" s="139"/>
      <c r="AE1316" s="139"/>
      <c r="AG1316" s="165"/>
      <c r="AN1316" s="139"/>
      <c r="AO1316" s="139"/>
      <c r="AP1316" s="139"/>
      <c r="AQ1316" s="139"/>
      <c r="AR1316" s="139"/>
      <c r="AS1316" s="139"/>
      <c r="AT1316" s="139"/>
      <c r="AU1316" s="139"/>
    </row>
    <row r="1317" spans="27:64" x14ac:dyDescent="0.2">
      <c r="AA1317" s="139"/>
      <c r="AB1317" s="139"/>
      <c r="AC1317" s="139"/>
      <c r="AD1317" s="139"/>
      <c r="AE1317" s="139"/>
      <c r="AG1317" s="165"/>
      <c r="AN1317" s="139"/>
      <c r="AO1317" s="139"/>
      <c r="AP1317" s="139"/>
      <c r="AQ1317" s="139"/>
      <c r="AR1317" s="139"/>
      <c r="AS1317" s="139"/>
      <c r="AT1317" s="139"/>
      <c r="AU1317" s="139"/>
    </row>
    <row r="1318" spans="27:64" x14ac:dyDescent="0.2">
      <c r="AA1318" s="139"/>
      <c r="AB1318" s="139"/>
      <c r="AC1318" s="139"/>
      <c r="AD1318" s="139"/>
      <c r="AE1318" s="139"/>
      <c r="AG1318" s="165"/>
      <c r="AN1318" s="139"/>
      <c r="AO1318" s="139"/>
      <c r="AP1318" s="139"/>
      <c r="AQ1318" s="139"/>
      <c r="AR1318" s="139"/>
      <c r="AS1318" s="139"/>
      <c r="AT1318" s="139"/>
      <c r="AU1318" s="139"/>
    </row>
    <row r="1319" spans="27:64" x14ac:dyDescent="0.2">
      <c r="AA1319" s="139"/>
      <c r="AB1319" s="139"/>
      <c r="AC1319" s="139"/>
      <c r="AD1319" s="139"/>
      <c r="AE1319" s="139"/>
      <c r="AG1319" s="165"/>
      <c r="AN1319" s="139"/>
      <c r="AO1319" s="139"/>
      <c r="AP1319" s="139"/>
      <c r="AQ1319" s="139"/>
      <c r="AR1319" s="139"/>
      <c r="AS1319" s="139"/>
      <c r="AT1319" s="139"/>
      <c r="AU1319" s="139"/>
    </row>
    <row r="1320" spans="27:64" x14ac:dyDescent="0.2">
      <c r="AA1320" s="139"/>
      <c r="AB1320" s="139"/>
      <c r="AC1320" s="139"/>
      <c r="AD1320" s="139"/>
      <c r="AE1320" s="139"/>
      <c r="AG1320" s="165"/>
      <c r="AN1320" s="139"/>
      <c r="AO1320" s="139"/>
      <c r="AP1320" s="139"/>
      <c r="AQ1320" s="139"/>
      <c r="AR1320" s="139"/>
      <c r="AS1320" s="139"/>
      <c r="AT1320" s="139"/>
      <c r="AU1320" s="139"/>
    </row>
    <row r="1321" spans="27:64" x14ac:dyDescent="0.2">
      <c r="AA1321" s="139"/>
      <c r="AB1321" s="139"/>
      <c r="AC1321" s="139"/>
      <c r="AD1321" s="139"/>
      <c r="AE1321" s="139"/>
      <c r="AG1321" s="165"/>
      <c r="AN1321" s="139"/>
      <c r="AO1321" s="139"/>
      <c r="AP1321" s="139"/>
      <c r="AQ1321" s="139"/>
      <c r="AR1321" s="139"/>
      <c r="AS1321" s="139"/>
      <c r="AT1321" s="139"/>
      <c r="AU1321" s="139"/>
    </row>
    <row r="1322" spans="27:64" x14ac:dyDescent="0.2">
      <c r="AA1322" s="139"/>
      <c r="AB1322" s="139"/>
      <c r="AC1322" s="139"/>
      <c r="AD1322" s="139"/>
      <c r="AE1322" s="139"/>
      <c r="AG1322" s="165"/>
      <c r="AN1322" s="139"/>
      <c r="AO1322" s="139"/>
      <c r="AP1322" s="139"/>
      <c r="AQ1322" s="139"/>
      <c r="AR1322" s="139"/>
      <c r="AS1322" s="139"/>
      <c r="AT1322" s="139"/>
      <c r="AU1322" s="139"/>
    </row>
    <row r="1323" spans="27:64" x14ac:dyDescent="0.2">
      <c r="AA1323" s="139"/>
      <c r="AB1323" s="139"/>
      <c r="AC1323" s="139"/>
      <c r="AD1323" s="139"/>
      <c r="AE1323" s="139"/>
      <c r="AG1323" s="165"/>
      <c r="AN1323" s="139"/>
      <c r="AO1323" s="139"/>
      <c r="AP1323" s="139"/>
      <c r="AQ1323" s="139"/>
      <c r="AR1323" s="139"/>
      <c r="AS1323" s="139"/>
      <c r="AT1323" s="139"/>
      <c r="AU1323" s="139"/>
    </row>
    <row r="1324" spans="27:64" x14ac:dyDescent="0.2">
      <c r="AA1324" s="139"/>
      <c r="AB1324" s="139"/>
      <c r="AC1324" s="139"/>
      <c r="AD1324" s="139"/>
      <c r="AE1324" s="139"/>
      <c r="AG1324" s="165"/>
      <c r="AN1324" s="139"/>
      <c r="AO1324" s="139"/>
      <c r="AP1324" s="139"/>
      <c r="AQ1324" s="139"/>
      <c r="AR1324" s="139"/>
      <c r="AS1324" s="139"/>
      <c r="AT1324" s="139"/>
      <c r="AU1324" s="139"/>
    </row>
    <row r="1325" spans="27:64" x14ac:dyDescent="0.2">
      <c r="AA1325" s="139"/>
      <c r="AB1325" s="139"/>
      <c r="AC1325" s="139"/>
      <c r="AD1325" s="139"/>
      <c r="AE1325" s="139"/>
      <c r="AG1325" s="165"/>
      <c r="AN1325" s="139"/>
      <c r="AO1325" s="139"/>
      <c r="AP1325" s="139"/>
      <c r="AQ1325" s="139"/>
      <c r="AR1325" s="139"/>
      <c r="AS1325" s="139"/>
      <c r="AT1325" s="139"/>
      <c r="AU1325" s="139"/>
      <c r="AV1325" s="139"/>
      <c r="AW1325" s="139"/>
      <c r="AX1325" s="139"/>
      <c r="AY1325" s="139"/>
      <c r="AZ1325" s="139"/>
      <c r="BA1325" s="139"/>
      <c r="BB1325" s="139"/>
      <c r="BC1325" s="139"/>
      <c r="BD1325" s="139"/>
      <c r="BE1325" s="139"/>
      <c r="BF1325" s="139"/>
      <c r="BG1325" s="139"/>
      <c r="BH1325" s="139"/>
      <c r="BI1325" s="139"/>
      <c r="BJ1325" s="139"/>
      <c r="BK1325" s="139"/>
      <c r="BL1325" s="139"/>
    </row>
    <row r="1326" spans="27:64" x14ac:dyDescent="0.2">
      <c r="AA1326" s="139"/>
      <c r="AB1326" s="139"/>
      <c r="AC1326" s="139"/>
      <c r="AD1326" s="139"/>
      <c r="AE1326" s="139"/>
      <c r="AG1326" s="165"/>
      <c r="AN1326" s="139"/>
      <c r="AO1326" s="139"/>
      <c r="AP1326" s="139"/>
      <c r="AQ1326" s="139"/>
      <c r="AR1326" s="139"/>
      <c r="AS1326" s="139"/>
      <c r="AT1326" s="139"/>
      <c r="AU1326" s="139"/>
    </row>
    <row r="1327" spans="27:64" x14ac:dyDescent="0.2">
      <c r="AA1327" s="139"/>
      <c r="AB1327" s="139"/>
      <c r="AC1327" s="139"/>
      <c r="AD1327" s="139"/>
      <c r="AE1327" s="139"/>
      <c r="AG1327" s="165"/>
      <c r="AN1327" s="139"/>
      <c r="AO1327" s="139"/>
      <c r="AP1327" s="139"/>
      <c r="AQ1327" s="139"/>
      <c r="AR1327" s="139"/>
      <c r="AS1327" s="139"/>
      <c r="AT1327" s="139"/>
      <c r="AU1327" s="139"/>
      <c r="AV1327" s="139"/>
      <c r="AW1327" s="139"/>
      <c r="AX1327" s="139"/>
      <c r="AY1327" s="139"/>
      <c r="AZ1327" s="139"/>
      <c r="BA1327" s="139"/>
      <c r="BB1327" s="139"/>
      <c r="BC1327" s="139"/>
      <c r="BD1327" s="139"/>
      <c r="BE1327" s="139"/>
      <c r="BF1327" s="139"/>
      <c r="BG1327" s="139"/>
      <c r="BH1327" s="139"/>
      <c r="BI1327" s="139"/>
      <c r="BJ1327" s="139"/>
      <c r="BK1327" s="139"/>
      <c r="BL1327" s="139"/>
    </row>
    <row r="1328" spans="27:64" x14ac:dyDescent="0.2">
      <c r="AA1328" s="139"/>
      <c r="AB1328" s="139"/>
      <c r="AC1328" s="139"/>
      <c r="AD1328" s="139"/>
      <c r="AE1328" s="139"/>
      <c r="AG1328" s="165"/>
      <c r="AN1328" s="139"/>
      <c r="AO1328" s="139"/>
      <c r="AP1328" s="139"/>
      <c r="AQ1328" s="139"/>
      <c r="AR1328" s="139"/>
      <c r="AS1328" s="139"/>
      <c r="AT1328" s="139"/>
      <c r="AU1328" s="139"/>
    </row>
    <row r="1329" spans="27:64" x14ac:dyDescent="0.2">
      <c r="AA1329" s="139"/>
      <c r="AB1329" s="139"/>
      <c r="AC1329" s="139"/>
      <c r="AD1329" s="139"/>
      <c r="AE1329" s="139"/>
      <c r="AG1329" s="165"/>
      <c r="AN1329" s="139"/>
      <c r="AO1329" s="139"/>
      <c r="AP1329" s="139"/>
      <c r="AQ1329" s="139"/>
      <c r="AR1329" s="139"/>
      <c r="AS1329" s="139"/>
      <c r="AT1329" s="139"/>
      <c r="AU1329" s="139"/>
      <c r="AV1329" s="139"/>
      <c r="AW1329" s="139"/>
      <c r="AX1329" s="139"/>
      <c r="AY1329" s="139"/>
      <c r="AZ1329" s="139"/>
      <c r="BA1329" s="139"/>
      <c r="BB1329" s="139"/>
      <c r="BC1329" s="139"/>
      <c r="BD1329" s="139"/>
      <c r="BE1329" s="139"/>
      <c r="BF1329" s="139"/>
      <c r="BG1329" s="139"/>
      <c r="BH1329" s="139"/>
      <c r="BI1329" s="139"/>
      <c r="BJ1329" s="139"/>
      <c r="BK1329" s="139"/>
      <c r="BL1329" s="139"/>
    </row>
    <row r="1330" spans="27:64" x14ac:dyDescent="0.2">
      <c r="AA1330" s="139"/>
      <c r="AB1330" s="139"/>
      <c r="AC1330" s="139"/>
      <c r="AD1330" s="139"/>
      <c r="AE1330" s="139"/>
      <c r="AG1330" s="165"/>
      <c r="AN1330" s="139"/>
      <c r="AO1330" s="139"/>
      <c r="AP1330" s="139"/>
      <c r="AQ1330" s="139"/>
      <c r="AR1330" s="139"/>
      <c r="AS1330" s="139"/>
      <c r="AT1330" s="139"/>
      <c r="AU1330" s="139"/>
    </row>
    <row r="1331" spans="27:64" x14ac:dyDescent="0.2">
      <c r="AA1331" s="139"/>
      <c r="AB1331" s="139"/>
      <c r="AC1331" s="139"/>
      <c r="AD1331" s="139"/>
      <c r="AE1331" s="139"/>
      <c r="AG1331" s="165"/>
      <c r="AN1331" s="139"/>
      <c r="AO1331" s="139"/>
      <c r="AP1331" s="139"/>
      <c r="AQ1331" s="139"/>
      <c r="AR1331" s="139"/>
      <c r="AS1331" s="139"/>
      <c r="AT1331" s="139"/>
      <c r="AU1331" s="139"/>
    </row>
    <row r="1332" spans="27:64" x14ac:dyDescent="0.2">
      <c r="AA1332" s="139"/>
      <c r="AB1332" s="139"/>
      <c r="AC1332" s="139"/>
      <c r="AD1332" s="139"/>
      <c r="AE1332" s="139"/>
      <c r="AG1332" s="165"/>
      <c r="AN1332" s="139"/>
      <c r="AO1332" s="139"/>
      <c r="AP1332" s="139"/>
      <c r="AQ1332" s="139"/>
      <c r="AR1332" s="139"/>
      <c r="AS1332" s="139"/>
      <c r="AT1332" s="139"/>
      <c r="AU1332" s="139"/>
    </row>
    <row r="1333" spans="27:64" x14ac:dyDescent="0.2">
      <c r="AA1333" s="139"/>
      <c r="AB1333" s="139"/>
      <c r="AC1333" s="139"/>
      <c r="AD1333" s="139"/>
      <c r="AE1333" s="139"/>
      <c r="AG1333" s="165"/>
      <c r="AN1333" s="139"/>
      <c r="AO1333" s="139"/>
      <c r="AP1333" s="139"/>
      <c r="AQ1333" s="139"/>
      <c r="AR1333" s="139"/>
      <c r="AS1333" s="139"/>
      <c r="AT1333" s="139"/>
      <c r="AU1333" s="139"/>
    </row>
    <row r="1334" spans="27:64" x14ac:dyDescent="0.2">
      <c r="AA1334" s="139"/>
      <c r="AB1334" s="139"/>
      <c r="AC1334" s="139"/>
      <c r="AD1334" s="139"/>
      <c r="AE1334" s="139"/>
      <c r="AG1334" s="165"/>
      <c r="AN1334" s="139"/>
      <c r="AO1334" s="139"/>
      <c r="AP1334" s="139"/>
      <c r="AQ1334" s="139"/>
      <c r="AR1334" s="139"/>
      <c r="AS1334" s="139"/>
      <c r="AT1334" s="139"/>
      <c r="AU1334" s="139"/>
    </row>
    <row r="1335" spans="27:64" x14ac:dyDescent="0.2">
      <c r="AA1335" s="139"/>
      <c r="AB1335" s="139"/>
      <c r="AC1335" s="139"/>
      <c r="AD1335" s="139"/>
      <c r="AE1335" s="139"/>
      <c r="AG1335" s="165"/>
      <c r="AN1335" s="139"/>
      <c r="AO1335" s="139"/>
      <c r="AP1335" s="139"/>
      <c r="AQ1335" s="139"/>
      <c r="AR1335" s="139"/>
      <c r="AS1335" s="139"/>
      <c r="AT1335" s="139"/>
      <c r="AU1335" s="139"/>
    </row>
    <row r="1336" spans="27:64" x14ac:dyDescent="0.2">
      <c r="AA1336" s="139"/>
      <c r="AB1336" s="139"/>
      <c r="AC1336" s="139"/>
      <c r="AD1336" s="139"/>
      <c r="AE1336" s="139"/>
      <c r="AG1336" s="165"/>
      <c r="AN1336" s="139"/>
      <c r="AO1336" s="139"/>
      <c r="AP1336" s="139"/>
      <c r="AQ1336" s="139"/>
      <c r="AR1336" s="139"/>
      <c r="AS1336" s="139"/>
      <c r="AT1336" s="139"/>
      <c r="AU1336" s="139"/>
    </row>
    <row r="1337" spans="27:64" x14ac:dyDescent="0.2">
      <c r="AA1337" s="139"/>
      <c r="AB1337" s="139"/>
      <c r="AC1337" s="139"/>
      <c r="AD1337" s="139"/>
      <c r="AE1337" s="139"/>
      <c r="AG1337" s="165"/>
      <c r="AN1337" s="139"/>
      <c r="AO1337" s="139"/>
      <c r="AP1337" s="139"/>
      <c r="AQ1337" s="139"/>
      <c r="AR1337" s="139"/>
      <c r="AS1337" s="139"/>
      <c r="AT1337" s="139"/>
      <c r="AU1337" s="139"/>
    </row>
    <row r="1338" spans="27:64" x14ac:dyDescent="0.2">
      <c r="AA1338" s="139"/>
      <c r="AB1338" s="139"/>
      <c r="AC1338" s="139"/>
      <c r="AD1338" s="139"/>
      <c r="AE1338" s="139"/>
      <c r="AG1338" s="165"/>
      <c r="AN1338" s="139"/>
      <c r="AO1338" s="139"/>
      <c r="AP1338" s="139"/>
      <c r="AQ1338" s="139"/>
      <c r="AR1338" s="139"/>
      <c r="AS1338" s="139"/>
      <c r="AT1338" s="139"/>
      <c r="AU1338" s="139"/>
      <c r="AV1338" s="139"/>
    </row>
    <row r="1339" spans="27:64" x14ac:dyDescent="0.2">
      <c r="AA1339" s="139"/>
      <c r="AB1339" s="139"/>
      <c r="AC1339" s="139"/>
      <c r="AD1339" s="139"/>
      <c r="AE1339" s="139"/>
      <c r="AG1339" s="165"/>
      <c r="AN1339" s="139"/>
      <c r="AO1339" s="139"/>
      <c r="AP1339" s="139"/>
      <c r="AQ1339" s="139"/>
      <c r="AR1339" s="139"/>
      <c r="AS1339" s="139"/>
      <c r="AT1339" s="139"/>
      <c r="AU1339" s="139"/>
    </row>
    <row r="1340" spans="27:64" x14ac:dyDescent="0.2">
      <c r="AA1340" s="139"/>
      <c r="AB1340" s="139"/>
      <c r="AC1340" s="139"/>
      <c r="AD1340" s="139"/>
      <c r="AE1340" s="139"/>
      <c r="AG1340" s="165"/>
      <c r="AN1340" s="139"/>
      <c r="AO1340" s="139"/>
      <c r="AP1340" s="139"/>
      <c r="AQ1340" s="139"/>
      <c r="AR1340" s="139"/>
      <c r="AS1340" s="139"/>
      <c r="AT1340" s="139"/>
      <c r="AU1340" s="139"/>
      <c r="AV1340" s="139"/>
    </row>
    <row r="1341" spans="27:64" x14ac:dyDescent="0.2">
      <c r="AA1341" s="139"/>
      <c r="AB1341" s="139"/>
      <c r="AC1341" s="139"/>
      <c r="AD1341" s="139"/>
      <c r="AE1341" s="139"/>
      <c r="AG1341" s="165"/>
      <c r="AN1341" s="139"/>
      <c r="AO1341" s="139"/>
      <c r="AP1341" s="139"/>
      <c r="AQ1341" s="139"/>
      <c r="AR1341" s="139"/>
      <c r="AS1341" s="139"/>
      <c r="AT1341" s="139"/>
      <c r="AU1341" s="139"/>
      <c r="AV1341" s="139"/>
      <c r="AW1341" s="139"/>
      <c r="AX1341" s="139"/>
      <c r="AY1341" s="139"/>
      <c r="AZ1341" s="139"/>
      <c r="BA1341" s="139"/>
      <c r="BB1341" s="139"/>
      <c r="BC1341" s="139"/>
      <c r="BD1341" s="139"/>
      <c r="BE1341" s="139"/>
      <c r="BF1341" s="139"/>
      <c r="BG1341" s="139"/>
      <c r="BH1341" s="139"/>
      <c r="BI1341" s="139"/>
      <c r="BJ1341" s="139"/>
      <c r="BK1341" s="139"/>
      <c r="BL1341" s="139"/>
    </row>
    <row r="1342" spans="27:64" x14ac:dyDescent="0.2">
      <c r="AA1342" s="139"/>
      <c r="AB1342" s="139"/>
      <c r="AC1342" s="139"/>
      <c r="AD1342" s="139"/>
      <c r="AE1342" s="139"/>
      <c r="AG1342" s="165"/>
      <c r="AN1342" s="139"/>
      <c r="AO1342" s="139"/>
      <c r="AP1342" s="139"/>
      <c r="AQ1342" s="139"/>
      <c r="AR1342" s="139"/>
      <c r="AS1342" s="139"/>
      <c r="AT1342" s="139"/>
      <c r="AU1342" s="139"/>
    </row>
    <row r="1343" spans="27:64" x14ac:dyDescent="0.2">
      <c r="AA1343" s="139"/>
      <c r="AB1343" s="139"/>
      <c r="AC1343" s="139"/>
      <c r="AD1343" s="139"/>
      <c r="AE1343" s="139"/>
      <c r="AG1343" s="165"/>
      <c r="AN1343" s="139"/>
      <c r="AO1343" s="139"/>
      <c r="AP1343" s="139"/>
      <c r="AQ1343" s="139"/>
      <c r="AR1343" s="139"/>
      <c r="AS1343" s="139"/>
      <c r="AT1343" s="139"/>
      <c r="AU1343" s="139"/>
    </row>
    <row r="1344" spans="27:64" x14ac:dyDescent="0.2">
      <c r="AA1344" s="139"/>
      <c r="AB1344" s="139"/>
      <c r="AC1344" s="139"/>
      <c r="AD1344" s="139"/>
      <c r="AE1344" s="139"/>
      <c r="AG1344" s="165"/>
      <c r="AN1344" s="139"/>
      <c r="AO1344" s="139"/>
      <c r="AP1344" s="139"/>
      <c r="AQ1344" s="139"/>
      <c r="AR1344" s="139"/>
      <c r="AS1344" s="139"/>
      <c r="AT1344" s="139"/>
      <c r="AU1344" s="139"/>
    </row>
    <row r="1345" spans="27:64" x14ac:dyDescent="0.2">
      <c r="AA1345" s="139"/>
      <c r="AB1345" s="139"/>
      <c r="AC1345" s="139"/>
      <c r="AD1345" s="139"/>
      <c r="AE1345" s="139"/>
      <c r="AG1345" s="165"/>
      <c r="AN1345" s="139"/>
      <c r="AO1345" s="139"/>
      <c r="AP1345" s="139"/>
      <c r="AQ1345" s="139"/>
      <c r="AR1345" s="139"/>
      <c r="AS1345" s="139"/>
      <c r="AT1345" s="139"/>
      <c r="AU1345" s="139"/>
    </row>
    <row r="1346" spans="27:64" x14ac:dyDescent="0.2">
      <c r="AA1346" s="139"/>
      <c r="AB1346" s="139"/>
      <c r="AC1346" s="139"/>
      <c r="AD1346" s="139"/>
      <c r="AE1346" s="139"/>
      <c r="AG1346" s="165"/>
      <c r="AN1346" s="139"/>
      <c r="AO1346" s="139"/>
      <c r="AP1346" s="139"/>
      <c r="AQ1346" s="139"/>
      <c r="AR1346" s="139"/>
      <c r="AS1346" s="139"/>
      <c r="AT1346" s="139"/>
      <c r="AU1346" s="139"/>
    </row>
    <row r="1347" spans="27:64" x14ac:dyDescent="0.2">
      <c r="AA1347" s="139"/>
      <c r="AB1347" s="139"/>
      <c r="AC1347" s="139"/>
      <c r="AD1347" s="139"/>
      <c r="AE1347" s="139"/>
      <c r="AG1347" s="165"/>
      <c r="AN1347" s="139"/>
      <c r="AO1347" s="139"/>
      <c r="AP1347" s="139"/>
      <c r="AQ1347" s="139"/>
      <c r="AR1347" s="139"/>
      <c r="AS1347" s="139"/>
      <c r="AT1347" s="139"/>
      <c r="AU1347" s="139"/>
    </row>
    <row r="1348" spans="27:64" x14ac:dyDescent="0.2">
      <c r="AA1348" s="139"/>
      <c r="AB1348" s="139"/>
      <c r="AC1348" s="139"/>
      <c r="AD1348" s="139"/>
      <c r="AE1348" s="139"/>
      <c r="AG1348" s="165"/>
      <c r="AN1348" s="139"/>
      <c r="AO1348" s="139"/>
      <c r="AP1348" s="139"/>
      <c r="AQ1348" s="139"/>
      <c r="AR1348" s="139"/>
      <c r="AS1348" s="139"/>
      <c r="AT1348" s="139"/>
      <c r="AU1348" s="139"/>
      <c r="AV1348" s="139"/>
      <c r="AW1348" s="139"/>
      <c r="AX1348" s="139"/>
      <c r="AY1348" s="139"/>
      <c r="AZ1348" s="139"/>
      <c r="BA1348" s="139"/>
      <c r="BB1348" s="139"/>
      <c r="BC1348" s="139"/>
      <c r="BD1348" s="139"/>
      <c r="BE1348" s="139"/>
      <c r="BF1348" s="139"/>
      <c r="BG1348" s="139"/>
      <c r="BH1348" s="139"/>
      <c r="BI1348" s="139"/>
      <c r="BJ1348" s="139"/>
      <c r="BK1348" s="139"/>
      <c r="BL1348" s="139"/>
    </row>
    <row r="1349" spans="27:64" x14ac:dyDescent="0.2">
      <c r="AA1349" s="139"/>
      <c r="AB1349" s="139"/>
      <c r="AC1349" s="139"/>
      <c r="AD1349" s="139"/>
      <c r="AE1349" s="139"/>
      <c r="AG1349" s="165"/>
      <c r="AN1349" s="139"/>
      <c r="AO1349" s="139"/>
      <c r="AP1349" s="139"/>
      <c r="AQ1349" s="139"/>
      <c r="AR1349" s="139"/>
      <c r="AS1349" s="139"/>
      <c r="AT1349" s="139"/>
      <c r="AU1349" s="139"/>
      <c r="AV1349" s="139"/>
      <c r="AX1349" s="139"/>
    </row>
    <row r="1350" spans="27:64" x14ac:dyDescent="0.2">
      <c r="AA1350" s="139"/>
      <c r="AB1350" s="139"/>
      <c r="AC1350" s="139"/>
      <c r="AD1350" s="139"/>
      <c r="AE1350" s="139"/>
      <c r="AG1350" s="165"/>
      <c r="AN1350" s="139"/>
      <c r="AO1350" s="139"/>
      <c r="AP1350" s="139"/>
      <c r="AQ1350" s="139"/>
      <c r="AR1350" s="139"/>
      <c r="AS1350" s="139"/>
      <c r="AT1350" s="139"/>
      <c r="AU1350" s="139"/>
      <c r="AV1350" s="139"/>
      <c r="AW1350" s="139"/>
      <c r="AX1350" s="139"/>
      <c r="AY1350" s="139"/>
      <c r="AZ1350" s="139"/>
      <c r="BA1350" s="139"/>
      <c r="BB1350" s="139"/>
      <c r="BC1350" s="139"/>
      <c r="BD1350" s="139"/>
      <c r="BE1350" s="139"/>
      <c r="BF1350" s="139"/>
      <c r="BG1350" s="139"/>
      <c r="BH1350" s="139"/>
      <c r="BI1350" s="139"/>
      <c r="BJ1350" s="139"/>
      <c r="BK1350" s="139"/>
      <c r="BL1350" s="139"/>
    </row>
    <row r="1351" spans="27:64" x14ac:dyDescent="0.2">
      <c r="AA1351" s="139"/>
      <c r="AB1351" s="139"/>
      <c r="AC1351" s="139"/>
      <c r="AD1351" s="139"/>
      <c r="AE1351" s="139"/>
      <c r="AG1351" s="165"/>
      <c r="AN1351" s="139"/>
      <c r="AO1351" s="139"/>
      <c r="AP1351" s="139"/>
      <c r="AQ1351" s="139"/>
      <c r="AR1351" s="139"/>
      <c r="AS1351" s="139"/>
      <c r="AT1351" s="139"/>
      <c r="AU1351" s="139"/>
      <c r="AV1351" s="139"/>
      <c r="AW1351" s="139"/>
      <c r="AX1351" s="139"/>
      <c r="AY1351" s="139"/>
      <c r="AZ1351" s="139"/>
      <c r="BA1351" s="139"/>
      <c r="BB1351" s="139"/>
      <c r="BC1351" s="139"/>
      <c r="BD1351" s="139"/>
      <c r="BE1351" s="139"/>
      <c r="BF1351" s="139"/>
      <c r="BG1351" s="139"/>
      <c r="BH1351" s="139"/>
      <c r="BI1351" s="139"/>
      <c r="BJ1351" s="139"/>
      <c r="BK1351" s="139"/>
      <c r="BL1351" s="139"/>
    </row>
    <row r="1352" spans="27:64" x14ac:dyDescent="0.2">
      <c r="AA1352" s="139"/>
      <c r="AB1352" s="139"/>
      <c r="AC1352" s="139"/>
      <c r="AD1352" s="139"/>
      <c r="AE1352" s="139"/>
      <c r="AG1352" s="165"/>
      <c r="AN1352" s="139"/>
      <c r="AO1352" s="139"/>
      <c r="AP1352" s="139"/>
      <c r="AQ1352" s="139"/>
      <c r="AR1352" s="139"/>
      <c r="AS1352" s="139"/>
      <c r="AT1352" s="139"/>
      <c r="AU1352" s="139"/>
    </row>
    <row r="1353" spans="27:64" x14ac:dyDescent="0.2">
      <c r="AA1353" s="139"/>
      <c r="AB1353" s="139"/>
      <c r="AC1353" s="139"/>
      <c r="AD1353" s="139"/>
      <c r="AE1353" s="139"/>
      <c r="AG1353" s="165"/>
      <c r="AN1353" s="139"/>
      <c r="AO1353" s="139"/>
      <c r="AP1353" s="139"/>
      <c r="AQ1353" s="139"/>
      <c r="AR1353" s="139"/>
      <c r="AS1353" s="139"/>
      <c r="AT1353" s="139"/>
      <c r="AU1353" s="139"/>
    </row>
    <row r="1354" spans="27:64" x14ac:dyDescent="0.2">
      <c r="AA1354" s="139"/>
      <c r="AB1354" s="139"/>
      <c r="AC1354" s="139"/>
      <c r="AD1354" s="139"/>
      <c r="AE1354" s="139"/>
      <c r="AG1354" s="165"/>
      <c r="AN1354" s="139"/>
      <c r="AO1354" s="139"/>
      <c r="AP1354" s="139"/>
      <c r="AQ1354" s="139"/>
      <c r="AR1354" s="139"/>
      <c r="AS1354" s="139"/>
      <c r="AT1354" s="139"/>
      <c r="AU1354" s="139"/>
    </row>
    <row r="1355" spans="27:64" x14ac:dyDescent="0.2">
      <c r="AA1355" s="139"/>
      <c r="AB1355" s="139"/>
      <c r="AC1355" s="139"/>
      <c r="AD1355" s="139"/>
      <c r="AE1355" s="139"/>
      <c r="AG1355" s="165"/>
      <c r="AN1355" s="139"/>
      <c r="AO1355" s="139"/>
      <c r="AP1355" s="139"/>
      <c r="AQ1355" s="139"/>
      <c r="AR1355" s="139"/>
      <c r="AS1355" s="139"/>
      <c r="AT1355" s="139"/>
      <c r="AU1355" s="139"/>
    </row>
    <row r="1356" spans="27:64" x14ac:dyDescent="0.2">
      <c r="AA1356" s="139"/>
      <c r="AB1356" s="139"/>
      <c r="AC1356" s="139"/>
      <c r="AD1356" s="139"/>
      <c r="AE1356" s="139"/>
      <c r="AG1356" s="165"/>
      <c r="AN1356" s="139"/>
      <c r="AO1356" s="139"/>
      <c r="AP1356" s="139"/>
      <c r="AQ1356" s="139"/>
      <c r="AR1356" s="139"/>
      <c r="AS1356" s="139"/>
      <c r="AT1356" s="139"/>
      <c r="AU1356" s="139"/>
    </row>
    <row r="1357" spans="27:64" x14ac:dyDescent="0.2">
      <c r="AA1357" s="139"/>
      <c r="AB1357" s="139"/>
      <c r="AC1357" s="139"/>
      <c r="AD1357" s="139"/>
      <c r="AE1357" s="139"/>
      <c r="AG1357" s="165"/>
      <c r="AN1357" s="139"/>
      <c r="AO1357" s="139"/>
      <c r="AP1357" s="139"/>
      <c r="AQ1357" s="139"/>
      <c r="AR1357" s="139"/>
      <c r="AS1357" s="139"/>
      <c r="AT1357" s="139"/>
      <c r="AU1357" s="139"/>
    </row>
    <row r="1358" spans="27:64" x14ac:dyDescent="0.2">
      <c r="AA1358" s="139"/>
      <c r="AB1358" s="139"/>
      <c r="AC1358" s="139"/>
      <c r="AD1358" s="139"/>
      <c r="AE1358" s="139"/>
      <c r="AG1358" s="165"/>
      <c r="AN1358" s="139"/>
      <c r="AO1358" s="139"/>
      <c r="AP1358" s="139"/>
      <c r="AQ1358" s="139"/>
      <c r="AR1358" s="139"/>
      <c r="AS1358" s="139"/>
      <c r="AT1358" s="139"/>
      <c r="AU1358" s="139"/>
    </row>
    <row r="1359" spans="27:64" x14ac:dyDescent="0.2">
      <c r="AA1359" s="139"/>
      <c r="AB1359" s="139"/>
      <c r="AC1359" s="139"/>
      <c r="AD1359" s="139"/>
      <c r="AE1359" s="139"/>
      <c r="AG1359" s="165"/>
      <c r="AN1359" s="139"/>
      <c r="AO1359" s="139"/>
      <c r="AP1359" s="139"/>
      <c r="AQ1359" s="139"/>
      <c r="AR1359" s="139"/>
      <c r="AS1359" s="139"/>
      <c r="AT1359" s="139"/>
      <c r="AU1359" s="139"/>
    </row>
    <row r="1360" spans="27:64" x14ac:dyDescent="0.2">
      <c r="AA1360" s="139"/>
      <c r="AB1360" s="139"/>
      <c r="AC1360" s="139"/>
      <c r="AD1360" s="139"/>
      <c r="AE1360" s="139"/>
      <c r="AG1360" s="165"/>
      <c r="AN1360" s="139"/>
      <c r="AO1360" s="139"/>
      <c r="AP1360" s="139"/>
      <c r="AQ1360" s="139"/>
      <c r="AR1360" s="139"/>
      <c r="AS1360" s="139"/>
      <c r="AT1360" s="139"/>
      <c r="AU1360" s="139"/>
    </row>
    <row r="1361" spans="27:64" x14ac:dyDescent="0.2">
      <c r="AA1361" s="139"/>
      <c r="AB1361" s="139"/>
      <c r="AC1361" s="139"/>
      <c r="AD1361" s="139"/>
      <c r="AE1361" s="139"/>
      <c r="AG1361" s="165"/>
      <c r="AN1361" s="139"/>
      <c r="AO1361" s="139"/>
      <c r="AP1361" s="139"/>
      <c r="AQ1361" s="139"/>
      <c r="AR1361" s="139"/>
      <c r="AS1361" s="139"/>
      <c r="AT1361" s="139"/>
      <c r="AU1361" s="139"/>
    </row>
    <row r="1362" spans="27:64" x14ac:dyDescent="0.2">
      <c r="AA1362" s="139"/>
      <c r="AB1362" s="139"/>
      <c r="AC1362" s="139"/>
      <c r="AD1362" s="139"/>
      <c r="AE1362" s="139"/>
      <c r="AG1362" s="165"/>
      <c r="AN1362" s="139"/>
      <c r="AO1362" s="139"/>
      <c r="AP1362" s="139"/>
      <c r="AQ1362" s="139"/>
      <c r="AR1362" s="139"/>
      <c r="AS1362" s="139"/>
      <c r="AT1362" s="139"/>
      <c r="AU1362" s="139"/>
    </row>
    <row r="1363" spans="27:64" x14ac:dyDescent="0.2">
      <c r="AA1363" s="139"/>
      <c r="AB1363" s="139"/>
      <c r="AC1363" s="139"/>
      <c r="AD1363" s="139"/>
      <c r="AE1363" s="139"/>
      <c r="AG1363" s="165"/>
      <c r="AN1363" s="139"/>
      <c r="AO1363" s="139"/>
      <c r="AP1363" s="139"/>
      <c r="AQ1363" s="139"/>
      <c r="AR1363" s="139"/>
      <c r="AS1363" s="139"/>
      <c r="AT1363" s="139"/>
      <c r="AU1363" s="139"/>
    </row>
    <row r="1364" spans="27:64" x14ac:dyDescent="0.2">
      <c r="AA1364" s="139"/>
      <c r="AB1364" s="139"/>
      <c r="AC1364" s="139"/>
      <c r="AD1364" s="139"/>
      <c r="AE1364" s="139"/>
      <c r="AG1364" s="165"/>
      <c r="AN1364" s="139"/>
      <c r="AO1364" s="139"/>
      <c r="AP1364" s="139"/>
      <c r="AQ1364" s="139"/>
      <c r="AR1364" s="139"/>
      <c r="AS1364" s="139"/>
      <c r="AT1364" s="139"/>
      <c r="AU1364" s="139"/>
    </row>
    <row r="1365" spans="27:64" x14ac:dyDescent="0.2">
      <c r="AA1365" s="139"/>
      <c r="AB1365" s="139"/>
      <c r="AC1365" s="139"/>
      <c r="AD1365" s="139"/>
      <c r="AE1365" s="139"/>
      <c r="AG1365" s="165"/>
      <c r="AN1365" s="139"/>
      <c r="AO1365" s="139"/>
      <c r="AP1365" s="139"/>
      <c r="AQ1365" s="139"/>
      <c r="AR1365" s="139"/>
      <c r="AS1365" s="139"/>
      <c r="AT1365" s="139"/>
      <c r="AU1365" s="139"/>
    </row>
    <row r="1366" spans="27:64" x14ac:dyDescent="0.2">
      <c r="AA1366" s="139"/>
      <c r="AB1366" s="139"/>
      <c r="AC1366" s="139"/>
      <c r="AD1366" s="139"/>
      <c r="AE1366" s="139"/>
      <c r="AG1366" s="165"/>
      <c r="AN1366" s="139"/>
      <c r="AO1366" s="139"/>
      <c r="AP1366" s="139"/>
      <c r="AQ1366" s="139"/>
      <c r="AR1366" s="139"/>
      <c r="AS1366" s="139"/>
      <c r="AT1366" s="139"/>
      <c r="AU1366" s="139"/>
    </row>
    <row r="1367" spans="27:64" x14ac:dyDescent="0.2">
      <c r="AA1367" s="139"/>
      <c r="AB1367" s="139"/>
      <c r="AC1367" s="139"/>
      <c r="AD1367" s="139"/>
      <c r="AE1367" s="139"/>
      <c r="AG1367" s="165"/>
      <c r="AN1367" s="139"/>
      <c r="AO1367" s="139"/>
      <c r="AP1367" s="139"/>
      <c r="AQ1367" s="139"/>
      <c r="AR1367" s="139"/>
      <c r="AS1367" s="139"/>
      <c r="AT1367" s="139"/>
      <c r="AU1367" s="139"/>
    </row>
    <row r="1368" spans="27:64" x14ac:dyDescent="0.2">
      <c r="AA1368" s="139"/>
      <c r="AB1368" s="139"/>
      <c r="AC1368" s="139"/>
      <c r="AD1368" s="139"/>
      <c r="AE1368" s="139"/>
      <c r="AG1368" s="165"/>
      <c r="AN1368" s="139"/>
      <c r="AO1368" s="139"/>
      <c r="AP1368" s="139"/>
      <c r="AQ1368" s="139"/>
      <c r="AR1368" s="139"/>
      <c r="AS1368" s="139"/>
      <c r="AT1368" s="139"/>
      <c r="AU1368" s="139"/>
    </row>
    <row r="1369" spans="27:64" x14ac:dyDescent="0.2">
      <c r="AA1369" s="139"/>
      <c r="AB1369" s="139"/>
      <c r="AC1369" s="139"/>
      <c r="AD1369" s="139"/>
      <c r="AE1369" s="139"/>
      <c r="AG1369" s="165"/>
      <c r="AN1369" s="139"/>
      <c r="AO1369" s="139"/>
      <c r="AP1369" s="139"/>
      <c r="AQ1369" s="139"/>
      <c r="AR1369" s="139"/>
      <c r="AS1369" s="139"/>
      <c r="AT1369" s="139"/>
      <c r="AU1369" s="139"/>
      <c r="AV1369" s="139"/>
      <c r="AX1369" s="139"/>
      <c r="AY1369" s="139"/>
      <c r="AZ1369" s="139"/>
      <c r="BA1369" s="139"/>
      <c r="BB1369" s="139"/>
      <c r="BC1369" s="139"/>
      <c r="BD1369" s="139"/>
      <c r="BE1369" s="139"/>
      <c r="BF1369" s="139"/>
      <c r="BG1369" s="139"/>
      <c r="BH1369" s="139"/>
      <c r="BI1369" s="139"/>
      <c r="BJ1369" s="139"/>
      <c r="BK1369" s="139"/>
      <c r="BL1369" s="139"/>
    </row>
    <row r="1370" spans="27:64" x14ac:dyDescent="0.2">
      <c r="AA1370" s="139"/>
      <c r="AB1370" s="139"/>
      <c r="AC1370" s="139"/>
      <c r="AD1370" s="139"/>
      <c r="AE1370" s="139"/>
      <c r="AG1370" s="165"/>
      <c r="AN1370" s="139"/>
      <c r="AO1370" s="139"/>
      <c r="AP1370" s="139"/>
      <c r="AQ1370" s="139"/>
      <c r="AR1370" s="139"/>
      <c r="AS1370" s="139"/>
      <c r="AT1370" s="139"/>
      <c r="AU1370" s="139"/>
    </row>
    <row r="1371" spans="27:64" x14ac:dyDescent="0.2">
      <c r="AA1371" s="139"/>
      <c r="AB1371" s="139"/>
      <c r="AC1371" s="139"/>
      <c r="AD1371" s="139"/>
      <c r="AE1371" s="139"/>
      <c r="AG1371" s="165"/>
      <c r="AN1371" s="139"/>
      <c r="AO1371" s="139"/>
      <c r="AP1371" s="139"/>
      <c r="AQ1371" s="139"/>
      <c r="AR1371" s="139"/>
      <c r="AS1371" s="139"/>
      <c r="AT1371" s="139"/>
      <c r="AU1371" s="139"/>
    </row>
    <row r="1372" spans="27:64" x14ac:dyDescent="0.2">
      <c r="AA1372" s="139"/>
      <c r="AB1372" s="139"/>
      <c r="AC1372" s="139"/>
      <c r="AD1372" s="139"/>
      <c r="AE1372" s="139"/>
      <c r="AG1372" s="165"/>
      <c r="AN1372" s="139"/>
      <c r="AO1372" s="139"/>
      <c r="AP1372" s="139"/>
      <c r="AQ1372" s="139"/>
      <c r="AR1372" s="139"/>
      <c r="AS1372" s="139"/>
      <c r="AT1372" s="139"/>
      <c r="AU1372" s="139"/>
    </row>
    <row r="1373" spans="27:64" x14ac:dyDescent="0.2">
      <c r="AA1373" s="139"/>
      <c r="AB1373" s="139"/>
      <c r="AC1373" s="139"/>
      <c r="AD1373" s="139"/>
      <c r="AE1373" s="139"/>
      <c r="AG1373" s="165"/>
      <c r="AN1373" s="139"/>
      <c r="AO1373" s="139"/>
      <c r="AP1373" s="139"/>
      <c r="AQ1373" s="139"/>
      <c r="AR1373" s="139"/>
      <c r="AS1373" s="139"/>
      <c r="AT1373" s="139"/>
      <c r="AU1373" s="139"/>
      <c r="AV1373" s="139"/>
      <c r="AX1373" s="139"/>
    </row>
    <row r="1374" spans="27:64" x14ac:dyDescent="0.2">
      <c r="AA1374" s="139"/>
      <c r="AB1374" s="139"/>
      <c r="AC1374" s="139"/>
      <c r="AD1374" s="139"/>
      <c r="AE1374" s="139"/>
      <c r="AG1374" s="165"/>
      <c r="AN1374" s="139"/>
      <c r="AO1374" s="139"/>
      <c r="AP1374" s="139"/>
      <c r="AQ1374" s="139"/>
      <c r="AR1374" s="139"/>
      <c r="AS1374" s="139"/>
      <c r="AT1374" s="139"/>
      <c r="AU1374" s="139"/>
    </row>
    <row r="1375" spans="27:64" x14ac:dyDescent="0.2">
      <c r="AA1375" s="139"/>
      <c r="AB1375" s="139"/>
      <c r="AC1375" s="139"/>
      <c r="AD1375" s="139"/>
      <c r="AE1375" s="139"/>
      <c r="AG1375" s="165"/>
      <c r="AN1375" s="139"/>
      <c r="AO1375" s="139"/>
      <c r="AP1375" s="139"/>
      <c r="AQ1375" s="139"/>
      <c r="AR1375" s="139"/>
      <c r="AS1375" s="139"/>
      <c r="AT1375" s="139"/>
      <c r="AU1375" s="139"/>
      <c r="AV1375" s="139"/>
      <c r="AX1375" s="139"/>
      <c r="AY1375" s="139"/>
      <c r="AZ1375" s="139"/>
      <c r="BA1375" s="139"/>
      <c r="BB1375" s="139"/>
      <c r="BC1375" s="139"/>
      <c r="BD1375" s="139"/>
      <c r="BE1375" s="139"/>
      <c r="BF1375" s="139"/>
      <c r="BG1375" s="139"/>
      <c r="BH1375" s="139"/>
      <c r="BI1375" s="139"/>
      <c r="BJ1375" s="139"/>
      <c r="BK1375" s="139"/>
      <c r="BL1375" s="139"/>
    </row>
    <row r="1376" spans="27:64" x14ac:dyDescent="0.2">
      <c r="AA1376" s="139"/>
      <c r="AB1376" s="139"/>
      <c r="AC1376" s="139"/>
      <c r="AD1376" s="139"/>
      <c r="AE1376" s="139"/>
      <c r="AG1376" s="165"/>
      <c r="AN1376" s="139"/>
      <c r="AO1376" s="139"/>
      <c r="AP1376" s="139"/>
      <c r="AQ1376" s="139"/>
      <c r="AR1376" s="139"/>
      <c r="AS1376" s="139"/>
      <c r="AT1376" s="139"/>
      <c r="AU1376" s="139"/>
    </row>
    <row r="1377" spans="27:64" x14ac:dyDescent="0.2">
      <c r="AA1377" s="139"/>
      <c r="AB1377" s="139"/>
      <c r="AC1377" s="139"/>
      <c r="AD1377" s="139"/>
      <c r="AE1377" s="139"/>
      <c r="AG1377" s="165"/>
      <c r="AN1377" s="139"/>
      <c r="AO1377" s="139"/>
      <c r="AP1377" s="139"/>
      <c r="AQ1377" s="139"/>
      <c r="AR1377" s="139"/>
      <c r="AS1377" s="139"/>
      <c r="AT1377" s="139"/>
      <c r="AU1377" s="139"/>
    </row>
    <row r="1378" spans="27:64" x14ac:dyDescent="0.2">
      <c r="AA1378" s="139"/>
      <c r="AB1378" s="139"/>
      <c r="AC1378" s="139"/>
      <c r="AD1378" s="139"/>
      <c r="AE1378" s="139"/>
      <c r="AG1378" s="165"/>
      <c r="AN1378" s="139"/>
      <c r="AO1378" s="139"/>
      <c r="AP1378" s="139"/>
      <c r="AQ1378" s="139"/>
      <c r="AR1378" s="139"/>
      <c r="AS1378" s="139"/>
      <c r="AT1378" s="139"/>
      <c r="AU1378" s="139"/>
      <c r="AV1378" s="139"/>
    </row>
    <row r="1379" spans="27:64" x14ac:dyDescent="0.2">
      <c r="AA1379" s="139"/>
      <c r="AB1379" s="139"/>
      <c r="AC1379" s="139"/>
      <c r="AD1379" s="139"/>
      <c r="AE1379" s="139"/>
      <c r="AG1379" s="165"/>
      <c r="AN1379" s="139"/>
      <c r="AO1379" s="139"/>
      <c r="AP1379" s="139"/>
      <c r="AQ1379" s="139"/>
      <c r="AR1379" s="139"/>
      <c r="AS1379" s="139"/>
      <c r="AT1379" s="139"/>
      <c r="AU1379" s="139"/>
      <c r="AV1379" s="139"/>
    </row>
    <row r="1380" spans="27:64" x14ac:dyDescent="0.2">
      <c r="AA1380" s="139"/>
      <c r="AB1380" s="139"/>
      <c r="AC1380" s="139"/>
      <c r="AD1380" s="139"/>
      <c r="AE1380" s="139"/>
      <c r="AG1380" s="165"/>
      <c r="AN1380" s="139"/>
      <c r="AO1380" s="139"/>
      <c r="AP1380" s="139"/>
      <c r="AQ1380" s="139"/>
      <c r="AR1380" s="139"/>
      <c r="AS1380" s="139"/>
      <c r="AT1380" s="139"/>
      <c r="AU1380" s="139"/>
      <c r="AV1380" s="139"/>
      <c r="AW1380" s="139"/>
      <c r="AX1380" s="139"/>
      <c r="AY1380" s="139"/>
      <c r="AZ1380" s="139"/>
      <c r="BA1380" s="139"/>
      <c r="BB1380" s="139"/>
      <c r="BC1380" s="139"/>
      <c r="BD1380" s="139"/>
      <c r="BE1380" s="139"/>
      <c r="BF1380" s="139"/>
      <c r="BG1380" s="139"/>
      <c r="BH1380" s="139"/>
      <c r="BI1380" s="139"/>
      <c r="BJ1380" s="139"/>
      <c r="BK1380" s="139"/>
      <c r="BL1380" s="139"/>
    </row>
    <row r="1381" spans="27:64" x14ac:dyDescent="0.2">
      <c r="AA1381" s="139"/>
      <c r="AB1381" s="139"/>
      <c r="AC1381" s="139"/>
      <c r="AD1381" s="139"/>
      <c r="AE1381" s="139"/>
      <c r="AG1381" s="165"/>
      <c r="AN1381" s="139"/>
      <c r="AO1381" s="139"/>
      <c r="AP1381" s="139"/>
      <c r="AQ1381" s="139"/>
      <c r="AR1381" s="139"/>
      <c r="AS1381" s="139"/>
      <c r="AT1381" s="139"/>
      <c r="AU1381" s="139"/>
    </row>
    <row r="1382" spans="27:64" x14ac:dyDescent="0.2">
      <c r="AA1382" s="139"/>
      <c r="AB1382" s="139"/>
      <c r="AC1382" s="139"/>
      <c r="AD1382" s="139"/>
      <c r="AE1382" s="139"/>
      <c r="AG1382" s="165"/>
      <c r="AN1382" s="139"/>
      <c r="AO1382" s="139"/>
      <c r="AP1382" s="139"/>
      <c r="AQ1382" s="139"/>
      <c r="AR1382" s="139"/>
      <c r="AS1382" s="139"/>
      <c r="AT1382" s="139"/>
      <c r="AU1382" s="139"/>
    </row>
    <row r="1383" spans="27:64" x14ac:dyDescent="0.2">
      <c r="AA1383" s="139"/>
      <c r="AB1383" s="139"/>
      <c r="AC1383" s="139"/>
      <c r="AD1383" s="139"/>
      <c r="AE1383" s="139"/>
      <c r="AG1383" s="165"/>
      <c r="AN1383" s="139"/>
      <c r="AO1383" s="139"/>
      <c r="AP1383" s="139"/>
      <c r="AQ1383" s="139"/>
      <c r="AR1383" s="139"/>
      <c r="AS1383" s="139"/>
      <c r="AT1383" s="139"/>
      <c r="AU1383" s="139"/>
      <c r="AV1383" s="139"/>
      <c r="AX1383" s="139"/>
      <c r="AY1383" s="139"/>
      <c r="AZ1383" s="139"/>
      <c r="BA1383" s="139"/>
      <c r="BB1383" s="139"/>
      <c r="BC1383" s="139"/>
      <c r="BD1383" s="139"/>
      <c r="BE1383" s="139"/>
      <c r="BF1383" s="139"/>
      <c r="BG1383" s="139"/>
      <c r="BH1383" s="139"/>
      <c r="BI1383" s="139"/>
      <c r="BJ1383" s="139"/>
      <c r="BK1383" s="139"/>
      <c r="BL1383" s="139"/>
    </row>
    <row r="1384" spans="27:64" x14ac:dyDescent="0.2">
      <c r="AA1384" s="139"/>
      <c r="AB1384" s="139"/>
      <c r="AC1384" s="139"/>
      <c r="AD1384" s="139"/>
      <c r="AE1384" s="139"/>
      <c r="AG1384" s="165"/>
      <c r="AN1384" s="139"/>
      <c r="AO1384" s="139"/>
      <c r="AP1384" s="139"/>
      <c r="AQ1384" s="139"/>
      <c r="AR1384" s="139"/>
      <c r="AS1384" s="139"/>
      <c r="AT1384" s="139"/>
      <c r="AU1384" s="139"/>
      <c r="AV1384" s="139"/>
      <c r="AW1384" s="139"/>
      <c r="AX1384" s="139"/>
      <c r="AY1384" s="139"/>
      <c r="AZ1384" s="139"/>
      <c r="BA1384" s="139"/>
      <c r="BB1384" s="139"/>
      <c r="BC1384" s="139"/>
      <c r="BD1384" s="139"/>
      <c r="BE1384" s="139"/>
      <c r="BF1384" s="139"/>
      <c r="BG1384" s="139"/>
      <c r="BH1384" s="139"/>
      <c r="BI1384" s="139"/>
      <c r="BJ1384" s="139"/>
      <c r="BK1384" s="139"/>
      <c r="BL1384" s="139"/>
    </row>
    <row r="1385" spans="27:64" x14ac:dyDescent="0.2">
      <c r="AA1385" s="139"/>
      <c r="AB1385" s="139"/>
      <c r="AC1385" s="139"/>
      <c r="AD1385" s="139"/>
      <c r="AE1385" s="139"/>
      <c r="AG1385" s="165"/>
      <c r="AN1385" s="139"/>
      <c r="AO1385" s="139"/>
      <c r="AP1385" s="139"/>
      <c r="AQ1385" s="139"/>
      <c r="AR1385" s="139"/>
      <c r="AS1385" s="139"/>
      <c r="AT1385" s="139"/>
      <c r="AU1385" s="139"/>
    </row>
    <row r="1386" spans="27:64" x14ac:dyDescent="0.2">
      <c r="AA1386" s="139"/>
      <c r="AB1386" s="139"/>
      <c r="AC1386" s="139"/>
      <c r="AD1386" s="139"/>
      <c r="AE1386" s="139"/>
      <c r="AG1386" s="165"/>
      <c r="AN1386" s="139"/>
      <c r="AO1386" s="139"/>
      <c r="AP1386" s="139"/>
      <c r="AQ1386" s="139"/>
      <c r="AR1386" s="139"/>
      <c r="AS1386" s="139"/>
      <c r="AT1386" s="139"/>
      <c r="AU1386" s="139"/>
    </row>
    <row r="1387" spans="27:64" x14ac:dyDescent="0.2">
      <c r="AA1387" s="139"/>
      <c r="AB1387" s="139"/>
      <c r="AC1387" s="139"/>
      <c r="AD1387" s="139"/>
      <c r="AE1387" s="139"/>
      <c r="AG1387" s="165"/>
      <c r="AN1387" s="139"/>
      <c r="AO1387" s="139"/>
      <c r="AP1387" s="139"/>
      <c r="AQ1387" s="139"/>
      <c r="AR1387" s="139"/>
      <c r="AS1387" s="139"/>
      <c r="AT1387" s="139"/>
      <c r="AU1387" s="139"/>
    </row>
    <row r="1388" spans="27:64" x14ac:dyDescent="0.2">
      <c r="AA1388" s="139"/>
      <c r="AB1388" s="139"/>
      <c r="AC1388" s="139"/>
      <c r="AD1388" s="139"/>
      <c r="AE1388" s="139"/>
      <c r="AG1388" s="165"/>
      <c r="AN1388" s="139"/>
      <c r="AO1388" s="139"/>
      <c r="AP1388" s="139"/>
      <c r="AQ1388" s="139"/>
      <c r="AR1388" s="139"/>
      <c r="AS1388" s="139"/>
      <c r="AT1388" s="139"/>
      <c r="AU1388" s="139"/>
    </row>
    <row r="1389" spans="27:64" x14ac:dyDescent="0.2">
      <c r="AA1389" s="139"/>
      <c r="AB1389" s="139"/>
      <c r="AC1389" s="139"/>
      <c r="AD1389" s="139"/>
      <c r="AE1389" s="139"/>
      <c r="AG1389" s="165"/>
      <c r="AN1389" s="139"/>
      <c r="AO1389" s="139"/>
      <c r="AP1389" s="139"/>
      <c r="AQ1389" s="139"/>
      <c r="AR1389" s="139"/>
      <c r="AS1389" s="139"/>
      <c r="AT1389" s="139"/>
      <c r="AU1389" s="139"/>
      <c r="AV1389" s="139"/>
      <c r="AX1389" s="139"/>
      <c r="AY1389" s="139"/>
      <c r="AZ1389" s="139"/>
      <c r="BA1389" s="139"/>
      <c r="BB1389" s="139"/>
      <c r="BC1389" s="139"/>
      <c r="BD1389" s="139"/>
      <c r="BE1389" s="139"/>
      <c r="BF1389" s="139"/>
      <c r="BG1389" s="139"/>
      <c r="BH1389" s="139"/>
      <c r="BI1389" s="139"/>
      <c r="BJ1389" s="139"/>
      <c r="BK1389" s="139"/>
      <c r="BL1389" s="139"/>
    </row>
    <row r="1390" spans="27:64" x14ac:dyDescent="0.2">
      <c r="AA1390" s="139"/>
      <c r="AB1390" s="139"/>
      <c r="AC1390" s="139"/>
      <c r="AD1390" s="139"/>
      <c r="AE1390" s="139"/>
      <c r="AG1390" s="165"/>
      <c r="AN1390" s="139"/>
      <c r="AO1390" s="139"/>
      <c r="AP1390" s="139"/>
      <c r="AQ1390" s="139"/>
      <c r="AR1390" s="139"/>
      <c r="AS1390" s="139"/>
      <c r="AT1390" s="139"/>
      <c r="AU1390" s="139"/>
      <c r="AV1390" s="139"/>
      <c r="AX1390" s="139"/>
      <c r="AY1390" s="139"/>
      <c r="AZ1390" s="139"/>
      <c r="BA1390" s="139"/>
      <c r="BB1390" s="139"/>
      <c r="BC1390" s="139"/>
      <c r="BD1390" s="139"/>
      <c r="BE1390" s="139"/>
      <c r="BF1390" s="139"/>
      <c r="BG1390" s="139"/>
      <c r="BH1390" s="139"/>
      <c r="BI1390" s="139"/>
      <c r="BJ1390" s="139"/>
      <c r="BK1390" s="139"/>
      <c r="BL1390" s="139"/>
    </row>
    <row r="1391" spans="27:64" x14ac:dyDescent="0.2">
      <c r="AA1391" s="139"/>
      <c r="AB1391" s="139"/>
      <c r="AC1391" s="139"/>
      <c r="AD1391" s="139"/>
      <c r="AE1391" s="139"/>
      <c r="AG1391" s="165"/>
      <c r="AN1391" s="139"/>
      <c r="AO1391" s="139"/>
      <c r="AP1391" s="139"/>
      <c r="AQ1391" s="139"/>
      <c r="AR1391" s="139"/>
      <c r="AS1391" s="139"/>
      <c r="AT1391" s="139"/>
      <c r="AU1391" s="139"/>
    </row>
    <row r="1392" spans="27:64" x14ac:dyDescent="0.2">
      <c r="AA1392" s="139"/>
      <c r="AB1392" s="139"/>
      <c r="AC1392" s="139"/>
      <c r="AD1392" s="139"/>
      <c r="AE1392" s="139"/>
      <c r="AG1392" s="165"/>
      <c r="AN1392" s="139"/>
      <c r="AO1392" s="139"/>
      <c r="AP1392" s="139"/>
      <c r="AQ1392" s="139"/>
      <c r="AR1392" s="139"/>
      <c r="AS1392" s="139"/>
      <c r="AT1392" s="139"/>
      <c r="AU1392" s="139"/>
    </row>
    <row r="1393" spans="27:64" x14ac:dyDescent="0.2">
      <c r="AA1393" s="139"/>
      <c r="AB1393" s="139"/>
      <c r="AC1393" s="139"/>
      <c r="AD1393" s="139"/>
      <c r="AE1393" s="139"/>
      <c r="AG1393" s="165"/>
      <c r="AN1393" s="139"/>
      <c r="AO1393" s="139"/>
      <c r="AP1393" s="139"/>
      <c r="AQ1393" s="139"/>
      <c r="AR1393" s="139"/>
      <c r="AS1393" s="139"/>
      <c r="AT1393" s="139"/>
      <c r="AU1393" s="139"/>
    </row>
    <row r="1394" spans="27:64" x14ac:dyDescent="0.2">
      <c r="AA1394" s="139"/>
      <c r="AB1394" s="139"/>
      <c r="AC1394" s="139"/>
      <c r="AD1394" s="139"/>
      <c r="AE1394" s="139"/>
      <c r="AG1394" s="165"/>
      <c r="AN1394" s="139"/>
      <c r="AO1394" s="139"/>
      <c r="AP1394" s="139"/>
      <c r="AQ1394" s="139"/>
      <c r="AR1394" s="139"/>
      <c r="AS1394" s="139"/>
      <c r="AT1394" s="139"/>
      <c r="AU1394" s="139"/>
    </row>
    <row r="1395" spans="27:64" x14ac:dyDescent="0.2">
      <c r="AA1395" s="139"/>
      <c r="AB1395" s="139"/>
      <c r="AC1395" s="139"/>
      <c r="AD1395" s="139"/>
      <c r="AE1395" s="139"/>
      <c r="AG1395" s="165"/>
      <c r="AN1395" s="139"/>
      <c r="AO1395" s="139"/>
      <c r="AP1395" s="139"/>
      <c r="AQ1395" s="139"/>
      <c r="AR1395" s="139"/>
      <c r="AS1395" s="139"/>
      <c r="AT1395" s="139"/>
      <c r="AU1395" s="139"/>
    </row>
    <row r="1396" spans="27:64" x14ac:dyDescent="0.2">
      <c r="AA1396" s="139"/>
      <c r="AB1396" s="139"/>
      <c r="AC1396" s="139"/>
      <c r="AD1396" s="139"/>
      <c r="AE1396" s="139"/>
      <c r="AG1396" s="165"/>
      <c r="AN1396" s="139"/>
      <c r="AO1396" s="139"/>
      <c r="AP1396" s="139"/>
      <c r="AQ1396" s="139"/>
      <c r="AR1396" s="139"/>
      <c r="AS1396" s="139"/>
      <c r="AT1396" s="139"/>
      <c r="AU1396" s="139"/>
    </row>
    <row r="1397" spans="27:64" x14ac:dyDescent="0.2">
      <c r="AA1397" s="139"/>
      <c r="AB1397" s="139"/>
      <c r="AC1397" s="139"/>
      <c r="AD1397" s="139"/>
      <c r="AE1397" s="139"/>
      <c r="AG1397" s="165"/>
      <c r="AN1397" s="139"/>
      <c r="AO1397" s="139"/>
      <c r="AP1397" s="139"/>
      <c r="AQ1397" s="139"/>
      <c r="AR1397" s="139"/>
      <c r="AS1397" s="139"/>
      <c r="AT1397" s="139"/>
      <c r="AU1397" s="139"/>
    </row>
    <row r="1398" spans="27:64" x14ac:dyDescent="0.2">
      <c r="AA1398" s="139"/>
      <c r="AB1398" s="139"/>
      <c r="AC1398" s="139"/>
      <c r="AD1398" s="139"/>
      <c r="AE1398" s="139"/>
      <c r="AG1398" s="165"/>
      <c r="AN1398" s="139"/>
      <c r="AO1398" s="139"/>
      <c r="AP1398" s="139"/>
      <c r="AQ1398" s="139"/>
      <c r="AR1398" s="139"/>
      <c r="AS1398" s="139"/>
      <c r="AT1398" s="139"/>
      <c r="AU1398" s="139"/>
      <c r="AV1398" s="139"/>
      <c r="AX1398" s="139"/>
      <c r="AY1398" s="139"/>
      <c r="AZ1398" s="139"/>
      <c r="BA1398" s="139"/>
      <c r="BB1398" s="139"/>
      <c r="BC1398" s="139"/>
      <c r="BD1398" s="139"/>
      <c r="BE1398" s="139"/>
      <c r="BF1398" s="139"/>
      <c r="BG1398" s="139"/>
      <c r="BH1398" s="139"/>
      <c r="BI1398" s="139"/>
      <c r="BJ1398" s="139"/>
      <c r="BK1398" s="139"/>
      <c r="BL1398" s="139"/>
    </row>
    <row r="1399" spans="27:64" x14ac:dyDescent="0.2">
      <c r="AA1399" s="139"/>
      <c r="AB1399" s="139"/>
      <c r="AC1399" s="139"/>
      <c r="AD1399" s="139"/>
      <c r="AE1399" s="139"/>
      <c r="AG1399" s="165"/>
      <c r="AN1399" s="139"/>
      <c r="AO1399" s="139"/>
      <c r="AP1399" s="139"/>
      <c r="AQ1399" s="139"/>
      <c r="AR1399" s="139"/>
      <c r="AS1399" s="139"/>
      <c r="AT1399" s="139"/>
      <c r="AU1399" s="139"/>
    </row>
    <row r="1400" spans="27:64" x14ac:dyDescent="0.2">
      <c r="AA1400" s="139"/>
      <c r="AB1400" s="139"/>
      <c r="AC1400" s="139"/>
      <c r="AD1400" s="139"/>
      <c r="AE1400" s="139"/>
      <c r="AG1400" s="165"/>
      <c r="AN1400" s="139"/>
      <c r="AO1400" s="139"/>
      <c r="AP1400" s="139"/>
      <c r="AQ1400" s="139"/>
      <c r="AR1400" s="139"/>
      <c r="AS1400" s="139"/>
      <c r="AT1400" s="139"/>
      <c r="AU1400" s="139"/>
    </row>
    <row r="1401" spans="27:64" x14ac:dyDescent="0.2">
      <c r="AA1401" s="139"/>
      <c r="AB1401" s="139"/>
      <c r="AC1401" s="139"/>
      <c r="AD1401" s="139"/>
      <c r="AE1401" s="139"/>
      <c r="AG1401" s="165"/>
      <c r="AN1401" s="139"/>
      <c r="AO1401" s="139"/>
      <c r="AP1401" s="139"/>
      <c r="AQ1401" s="139"/>
      <c r="AR1401" s="139"/>
      <c r="AS1401" s="139"/>
      <c r="AT1401" s="139"/>
      <c r="AU1401" s="139"/>
    </row>
    <row r="1402" spans="27:64" x14ac:dyDescent="0.2">
      <c r="AA1402" s="139"/>
      <c r="AB1402" s="139"/>
      <c r="AC1402" s="139"/>
      <c r="AD1402" s="139"/>
      <c r="AE1402" s="139"/>
      <c r="AG1402" s="165"/>
      <c r="AN1402" s="139"/>
      <c r="AO1402" s="139"/>
      <c r="AP1402" s="139"/>
      <c r="AQ1402" s="139"/>
      <c r="AR1402" s="139"/>
      <c r="AS1402" s="139"/>
      <c r="AT1402" s="139"/>
      <c r="AU1402" s="139"/>
    </row>
    <row r="1403" spans="27:64" x14ac:dyDescent="0.2">
      <c r="AA1403" s="139"/>
      <c r="AB1403" s="139"/>
      <c r="AC1403" s="139"/>
      <c r="AD1403" s="139"/>
      <c r="AE1403" s="139"/>
      <c r="AG1403" s="165"/>
      <c r="AN1403" s="139"/>
      <c r="AO1403" s="139"/>
      <c r="AP1403" s="139"/>
      <c r="AQ1403" s="139"/>
      <c r="AR1403" s="139"/>
      <c r="AS1403" s="139"/>
      <c r="AT1403" s="139"/>
      <c r="AU1403" s="139"/>
    </row>
    <row r="1404" spans="27:64" x14ac:dyDescent="0.2">
      <c r="AA1404" s="139"/>
      <c r="AB1404" s="139"/>
      <c r="AC1404" s="139"/>
      <c r="AD1404" s="139"/>
      <c r="AE1404" s="139"/>
      <c r="AG1404" s="165"/>
      <c r="AN1404" s="139"/>
      <c r="AO1404" s="139"/>
      <c r="AP1404" s="139"/>
      <c r="AQ1404" s="139"/>
      <c r="AR1404" s="139"/>
      <c r="AS1404" s="139"/>
      <c r="AT1404" s="139"/>
      <c r="AU1404" s="139"/>
      <c r="AV1404" s="139"/>
      <c r="AW1404" s="139"/>
      <c r="AX1404" s="139"/>
      <c r="AY1404" s="139"/>
      <c r="AZ1404" s="139"/>
      <c r="BA1404" s="139"/>
      <c r="BB1404" s="139"/>
      <c r="BC1404" s="139"/>
      <c r="BD1404" s="139"/>
      <c r="BE1404" s="139"/>
      <c r="BF1404" s="139"/>
      <c r="BG1404" s="139"/>
      <c r="BH1404" s="139"/>
      <c r="BI1404" s="139"/>
      <c r="BJ1404" s="139"/>
      <c r="BK1404" s="139"/>
      <c r="BL1404" s="139"/>
    </row>
    <row r="1405" spans="27:64" x14ac:dyDescent="0.2">
      <c r="AA1405" s="139"/>
      <c r="AB1405" s="139"/>
      <c r="AC1405" s="139"/>
      <c r="AD1405" s="139"/>
      <c r="AE1405" s="139"/>
      <c r="AG1405" s="165"/>
      <c r="AN1405" s="139"/>
      <c r="AO1405" s="139"/>
      <c r="AP1405" s="139"/>
      <c r="AQ1405" s="139"/>
      <c r="AR1405" s="139"/>
      <c r="AS1405" s="139"/>
      <c r="AT1405" s="139"/>
      <c r="AU1405" s="139"/>
    </row>
    <row r="1406" spans="27:64" x14ac:dyDescent="0.2">
      <c r="AA1406" s="139"/>
      <c r="AB1406" s="139"/>
      <c r="AC1406" s="139"/>
      <c r="AD1406" s="139"/>
      <c r="AE1406" s="139"/>
      <c r="AG1406" s="165"/>
      <c r="AN1406" s="139"/>
      <c r="AO1406" s="139"/>
      <c r="AP1406" s="139"/>
      <c r="AQ1406" s="139"/>
      <c r="AR1406" s="139"/>
      <c r="AS1406" s="139"/>
      <c r="AT1406" s="139"/>
      <c r="AU1406" s="139"/>
    </row>
    <row r="1407" spans="27:64" x14ac:dyDescent="0.2">
      <c r="AA1407" s="139"/>
      <c r="AB1407" s="139"/>
      <c r="AC1407" s="139"/>
      <c r="AD1407" s="139"/>
      <c r="AE1407" s="139"/>
      <c r="AG1407" s="165"/>
      <c r="AN1407" s="139"/>
      <c r="AO1407" s="139"/>
      <c r="AP1407" s="139"/>
      <c r="AQ1407" s="139"/>
      <c r="AR1407" s="139"/>
      <c r="AS1407" s="139"/>
      <c r="AT1407" s="139"/>
      <c r="AU1407" s="139"/>
    </row>
    <row r="1408" spans="27:64" x14ac:dyDescent="0.2">
      <c r="AA1408" s="139"/>
      <c r="AB1408" s="139"/>
      <c r="AC1408" s="139"/>
      <c r="AD1408" s="139"/>
      <c r="AE1408" s="139"/>
      <c r="AG1408" s="165"/>
      <c r="AN1408" s="139"/>
      <c r="AO1408" s="139"/>
      <c r="AP1408" s="139"/>
      <c r="AQ1408" s="139"/>
      <c r="AR1408" s="139"/>
      <c r="AS1408" s="139"/>
      <c r="AT1408" s="139"/>
      <c r="AU1408" s="139"/>
    </row>
    <row r="1409" spans="27:64" x14ac:dyDescent="0.2">
      <c r="AA1409" s="139"/>
      <c r="AB1409" s="139"/>
      <c r="AC1409" s="139"/>
      <c r="AD1409" s="139"/>
      <c r="AE1409" s="139"/>
      <c r="AG1409" s="165"/>
      <c r="AN1409" s="139"/>
      <c r="AO1409" s="139"/>
      <c r="AP1409" s="139"/>
      <c r="AQ1409" s="139"/>
      <c r="AR1409" s="139"/>
      <c r="AS1409" s="139"/>
      <c r="AT1409" s="139"/>
      <c r="AU1409" s="139"/>
    </row>
    <row r="1410" spans="27:64" x14ac:dyDescent="0.2">
      <c r="AA1410" s="139"/>
      <c r="AB1410" s="139"/>
      <c r="AC1410" s="139"/>
      <c r="AD1410" s="139"/>
      <c r="AE1410" s="139"/>
      <c r="AG1410" s="165"/>
      <c r="AN1410" s="139"/>
      <c r="AO1410" s="139"/>
      <c r="AP1410" s="139"/>
      <c r="AQ1410" s="139"/>
      <c r="AR1410" s="139"/>
      <c r="AS1410" s="139"/>
      <c r="AT1410" s="139"/>
      <c r="AU1410" s="139"/>
    </row>
    <row r="1411" spans="27:64" x14ac:dyDescent="0.2">
      <c r="AA1411" s="139"/>
      <c r="AB1411" s="139"/>
      <c r="AC1411" s="139"/>
      <c r="AD1411" s="139"/>
      <c r="AE1411" s="139"/>
      <c r="AG1411" s="165"/>
      <c r="AN1411" s="139"/>
      <c r="AO1411" s="139"/>
      <c r="AP1411" s="139"/>
      <c r="AQ1411" s="139"/>
      <c r="AR1411" s="139"/>
      <c r="AS1411" s="139"/>
      <c r="AT1411" s="139"/>
      <c r="AU1411" s="139"/>
    </row>
    <row r="1412" spans="27:64" x14ac:dyDescent="0.2">
      <c r="AA1412" s="139"/>
      <c r="AB1412" s="139"/>
      <c r="AC1412" s="139"/>
      <c r="AD1412" s="139"/>
      <c r="AE1412" s="139"/>
      <c r="AG1412" s="165"/>
      <c r="AN1412" s="139"/>
      <c r="AO1412" s="139"/>
      <c r="AP1412" s="139"/>
      <c r="AQ1412" s="139"/>
      <c r="AR1412" s="139"/>
      <c r="AS1412" s="139"/>
      <c r="AT1412" s="139"/>
      <c r="AU1412" s="139"/>
    </row>
    <row r="1413" spans="27:64" x14ac:dyDescent="0.2">
      <c r="AA1413" s="139"/>
      <c r="AB1413" s="139"/>
      <c r="AC1413" s="139"/>
      <c r="AD1413" s="139"/>
      <c r="AE1413" s="139"/>
      <c r="AG1413" s="165"/>
      <c r="AN1413" s="139"/>
      <c r="AO1413" s="139"/>
      <c r="AP1413" s="139"/>
      <c r="AQ1413" s="139"/>
      <c r="AR1413" s="139"/>
      <c r="AS1413" s="139"/>
      <c r="AT1413" s="139"/>
      <c r="AU1413" s="139"/>
    </row>
    <row r="1414" spans="27:64" x14ac:dyDescent="0.2">
      <c r="AA1414" s="139"/>
      <c r="AB1414" s="139"/>
      <c r="AC1414" s="139"/>
      <c r="AD1414" s="139"/>
      <c r="AE1414" s="139"/>
      <c r="AG1414" s="165"/>
      <c r="AN1414" s="139"/>
      <c r="AO1414" s="139"/>
      <c r="AP1414" s="139"/>
      <c r="AQ1414" s="139"/>
      <c r="AR1414" s="139"/>
      <c r="AS1414" s="139"/>
      <c r="AT1414" s="139"/>
      <c r="AU1414" s="139"/>
    </row>
    <row r="1415" spans="27:64" x14ac:dyDescent="0.2">
      <c r="AA1415" s="139"/>
      <c r="AB1415" s="139"/>
      <c r="AC1415" s="139"/>
      <c r="AD1415" s="139"/>
      <c r="AE1415" s="139"/>
      <c r="AG1415" s="165"/>
      <c r="AN1415" s="139"/>
      <c r="AO1415" s="139"/>
      <c r="AP1415" s="139"/>
      <c r="AQ1415" s="139"/>
      <c r="AR1415" s="139"/>
      <c r="AS1415" s="139"/>
      <c r="AT1415" s="139"/>
      <c r="AU1415" s="139"/>
    </row>
    <row r="1416" spans="27:64" x14ac:dyDescent="0.2">
      <c r="AA1416" s="139"/>
      <c r="AB1416" s="139"/>
      <c r="AC1416" s="139"/>
      <c r="AD1416" s="139"/>
      <c r="AE1416" s="139"/>
      <c r="AG1416" s="165"/>
      <c r="AN1416" s="139"/>
      <c r="AO1416" s="139"/>
      <c r="AP1416" s="139"/>
      <c r="AQ1416" s="139"/>
      <c r="AR1416" s="139"/>
      <c r="AS1416" s="139"/>
      <c r="AT1416" s="139"/>
      <c r="AU1416" s="139"/>
    </row>
    <row r="1417" spans="27:64" x14ac:dyDescent="0.2">
      <c r="AA1417" s="139"/>
      <c r="AB1417" s="139"/>
      <c r="AC1417" s="139"/>
      <c r="AD1417" s="139"/>
      <c r="AE1417" s="139"/>
      <c r="AG1417" s="165"/>
      <c r="AN1417" s="139"/>
      <c r="AO1417" s="139"/>
      <c r="AP1417" s="139"/>
      <c r="AQ1417" s="139"/>
      <c r="AR1417" s="139"/>
      <c r="AS1417" s="139"/>
      <c r="AT1417" s="139"/>
      <c r="AU1417" s="139"/>
    </row>
    <row r="1418" spans="27:64" x14ac:dyDescent="0.2">
      <c r="AA1418" s="139"/>
      <c r="AB1418" s="139"/>
      <c r="AC1418" s="139"/>
      <c r="AD1418" s="139"/>
      <c r="AE1418" s="139"/>
      <c r="AG1418" s="165"/>
      <c r="AN1418" s="139"/>
      <c r="AO1418" s="139"/>
      <c r="AP1418" s="139"/>
      <c r="AQ1418" s="139"/>
      <c r="AR1418" s="139"/>
      <c r="AS1418" s="139"/>
      <c r="AT1418" s="139"/>
      <c r="AU1418" s="139"/>
      <c r="AV1418" s="139"/>
      <c r="AW1418" s="139"/>
      <c r="AX1418" s="139"/>
      <c r="AY1418" s="139"/>
      <c r="AZ1418" s="139"/>
      <c r="BA1418" s="139"/>
      <c r="BB1418" s="139"/>
      <c r="BC1418" s="139"/>
      <c r="BD1418" s="139"/>
      <c r="BE1418" s="139"/>
      <c r="BF1418" s="139"/>
      <c r="BG1418" s="139"/>
      <c r="BH1418" s="139"/>
      <c r="BI1418" s="139"/>
      <c r="BJ1418" s="139"/>
      <c r="BK1418" s="139"/>
      <c r="BL1418" s="139"/>
    </row>
    <row r="1419" spans="27:64" x14ac:dyDescent="0.2">
      <c r="AA1419" s="139"/>
      <c r="AB1419" s="139"/>
      <c r="AC1419" s="139"/>
      <c r="AD1419" s="139"/>
      <c r="AE1419" s="139"/>
      <c r="AG1419" s="165"/>
      <c r="AN1419" s="139"/>
      <c r="AO1419" s="139"/>
      <c r="AP1419" s="139"/>
      <c r="AQ1419" s="139"/>
      <c r="AR1419" s="139"/>
      <c r="AS1419" s="139"/>
      <c r="AT1419" s="139"/>
      <c r="AU1419" s="139"/>
    </row>
    <row r="1420" spans="27:64" x14ac:dyDescent="0.2">
      <c r="AA1420" s="139"/>
      <c r="AB1420" s="139"/>
      <c r="AC1420" s="139"/>
      <c r="AD1420" s="139"/>
      <c r="AE1420" s="139"/>
      <c r="AG1420" s="165"/>
      <c r="AN1420" s="139"/>
      <c r="AO1420" s="139"/>
      <c r="AP1420" s="139"/>
      <c r="AQ1420" s="139"/>
      <c r="AR1420" s="139"/>
      <c r="AS1420" s="139"/>
      <c r="AT1420" s="139"/>
      <c r="AU1420" s="139"/>
    </row>
    <row r="1421" spans="27:64" x14ac:dyDescent="0.2">
      <c r="AA1421" s="139"/>
      <c r="AB1421" s="139"/>
      <c r="AC1421" s="139"/>
      <c r="AD1421" s="139"/>
      <c r="AE1421" s="139"/>
      <c r="AG1421" s="165"/>
      <c r="AN1421" s="139"/>
      <c r="AO1421" s="139"/>
      <c r="AP1421" s="139"/>
      <c r="AQ1421" s="139"/>
      <c r="AR1421" s="139"/>
      <c r="AS1421" s="139"/>
      <c r="AT1421" s="139"/>
      <c r="AU1421" s="139"/>
    </row>
    <row r="1422" spans="27:64" x14ac:dyDescent="0.2">
      <c r="AA1422" s="139"/>
      <c r="AB1422" s="139"/>
      <c r="AC1422" s="139"/>
      <c r="AD1422" s="139"/>
      <c r="AE1422" s="139"/>
      <c r="AG1422" s="165"/>
      <c r="AN1422" s="139"/>
      <c r="AO1422" s="139"/>
      <c r="AP1422" s="139"/>
      <c r="AQ1422" s="139"/>
      <c r="AR1422" s="139"/>
      <c r="AS1422" s="139"/>
      <c r="AT1422" s="139"/>
      <c r="AU1422" s="139"/>
    </row>
    <row r="1423" spans="27:64" x14ac:dyDescent="0.2">
      <c r="AA1423" s="139"/>
      <c r="AB1423" s="139"/>
      <c r="AC1423" s="139"/>
      <c r="AD1423" s="139"/>
      <c r="AE1423" s="139"/>
      <c r="AG1423" s="165"/>
      <c r="AN1423" s="139"/>
      <c r="AO1423" s="139"/>
      <c r="AP1423" s="139"/>
      <c r="AQ1423" s="139"/>
      <c r="AR1423" s="139"/>
      <c r="AS1423" s="139"/>
      <c r="AT1423" s="139"/>
      <c r="AU1423" s="139"/>
    </row>
    <row r="1424" spans="27:64" x14ac:dyDescent="0.2">
      <c r="AA1424" s="139"/>
      <c r="AB1424" s="139"/>
      <c r="AC1424" s="139"/>
      <c r="AD1424" s="139"/>
      <c r="AE1424" s="139"/>
      <c r="AG1424" s="165"/>
      <c r="AN1424" s="139"/>
      <c r="AO1424" s="139"/>
      <c r="AP1424" s="139"/>
      <c r="AQ1424" s="139"/>
      <c r="AR1424" s="139"/>
      <c r="AS1424" s="139"/>
      <c r="AT1424" s="139"/>
      <c r="AU1424" s="139"/>
    </row>
    <row r="1425" spans="27:64" x14ac:dyDescent="0.2">
      <c r="AA1425" s="139"/>
      <c r="AB1425" s="139"/>
      <c r="AC1425" s="139"/>
      <c r="AD1425" s="139"/>
      <c r="AE1425" s="139"/>
      <c r="AG1425" s="165"/>
      <c r="AN1425" s="139"/>
      <c r="AO1425" s="139"/>
      <c r="AP1425" s="139"/>
      <c r="AQ1425" s="139"/>
      <c r="AR1425" s="139"/>
      <c r="AS1425" s="139"/>
      <c r="AT1425" s="139"/>
      <c r="AU1425" s="139"/>
    </row>
    <row r="1426" spans="27:64" x14ac:dyDescent="0.2">
      <c r="AA1426" s="139"/>
      <c r="AB1426" s="139"/>
      <c r="AC1426" s="139"/>
      <c r="AD1426" s="139"/>
      <c r="AE1426" s="139"/>
      <c r="AG1426" s="165"/>
      <c r="AN1426" s="139"/>
      <c r="AO1426" s="139"/>
      <c r="AP1426" s="139"/>
      <c r="AQ1426" s="139"/>
      <c r="AR1426" s="139"/>
      <c r="AS1426" s="139"/>
      <c r="AT1426" s="139"/>
      <c r="AU1426" s="139"/>
    </row>
    <row r="1427" spans="27:64" x14ac:dyDescent="0.2">
      <c r="AA1427" s="139"/>
      <c r="AB1427" s="139"/>
      <c r="AC1427" s="139"/>
      <c r="AD1427" s="139"/>
      <c r="AE1427" s="139"/>
      <c r="AG1427" s="165"/>
      <c r="AN1427" s="139"/>
      <c r="AO1427" s="139"/>
      <c r="AP1427" s="139"/>
      <c r="AQ1427" s="139"/>
      <c r="AR1427" s="139"/>
      <c r="AS1427" s="139"/>
      <c r="AT1427" s="139"/>
      <c r="AU1427" s="139"/>
    </row>
    <row r="1428" spans="27:64" x14ac:dyDescent="0.2">
      <c r="AA1428" s="139"/>
      <c r="AB1428" s="139"/>
      <c r="AC1428" s="139"/>
      <c r="AD1428" s="139"/>
      <c r="AE1428" s="139"/>
      <c r="AG1428" s="165"/>
      <c r="AN1428" s="139"/>
      <c r="AO1428" s="139"/>
      <c r="AP1428" s="139"/>
      <c r="AQ1428" s="139"/>
      <c r="AR1428" s="139"/>
      <c r="AS1428" s="139"/>
      <c r="AT1428" s="139"/>
      <c r="AU1428" s="139"/>
    </row>
    <row r="1429" spans="27:64" x14ac:dyDescent="0.2">
      <c r="AA1429" s="139"/>
      <c r="AB1429" s="139"/>
      <c r="AC1429" s="139"/>
      <c r="AD1429" s="139"/>
      <c r="AE1429" s="139"/>
      <c r="AG1429" s="165"/>
      <c r="AN1429" s="139"/>
      <c r="AO1429" s="139"/>
      <c r="AP1429" s="139"/>
      <c r="AQ1429" s="139"/>
      <c r="AR1429" s="139"/>
      <c r="AS1429" s="139"/>
      <c r="AT1429" s="139"/>
      <c r="AU1429" s="139"/>
    </row>
    <row r="1430" spans="27:64" x14ac:dyDescent="0.2">
      <c r="AA1430" s="139"/>
      <c r="AB1430" s="139"/>
      <c r="AC1430" s="139"/>
      <c r="AD1430" s="139"/>
      <c r="AE1430" s="139"/>
      <c r="AG1430" s="165"/>
      <c r="AN1430" s="139"/>
      <c r="AO1430" s="139"/>
      <c r="AP1430" s="139"/>
      <c r="AQ1430" s="139"/>
      <c r="AR1430" s="139"/>
      <c r="AS1430" s="139"/>
      <c r="AT1430" s="139"/>
      <c r="AU1430" s="139"/>
    </row>
    <row r="1431" spans="27:64" x14ac:dyDescent="0.2">
      <c r="AA1431" s="139"/>
      <c r="AB1431" s="139"/>
      <c r="AC1431" s="139"/>
      <c r="AD1431" s="139"/>
      <c r="AE1431" s="139"/>
      <c r="AG1431" s="165"/>
      <c r="AN1431" s="139"/>
      <c r="AO1431" s="139"/>
      <c r="AP1431" s="139"/>
      <c r="AQ1431" s="139"/>
      <c r="AR1431" s="139"/>
      <c r="AS1431" s="139"/>
      <c r="AT1431" s="139"/>
      <c r="AU1431" s="139"/>
    </row>
    <row r="1432" spans="27:64" x14ac:dyDescent="0.2">
      <c r="AA1432" s="139"/>
      <c r="AB1432" s="139"/>
      <c r="AC1432" s="139"/>
      <c r="AD1432" s="139"/>
      <c r="AE1432" s="139"/>
      <c r="AG1432" s="165"/>
      <c r="AN1432" s="139"/>
      <c r="AO1432" s="139"/>
      <c r="AP1432" s="139"/>
      <c r="AQ1432" s="139"/>
      <c r="AR1432" s="139"/>
      <c r="AS1432" s="139"/>
      <c r="AT1432" s="139"/>
      <c r="AU1432" s="139"/>
    </row>
    <row r="1433" spans="27:64" x14ac:dyDescent="0.2">
      <c r="AA1433" s="139"/>
      <c r="AB1433" s="139"/>
      <c r="AC1433" s="139"/>
      <c r="AD1433" s="139"/>
      <c r="AE1433" s="139"/>
      <c r="AG1433" s="165"/>
      <c r="AN1433" s="139"/>
      <c r="AO1433" s="139"/>
      <c r="AP1433" s="139"/>
      <c r="AQ1433" s="139"/>
      <c r="AR1433" s="139"/>
      <c r="AS1433" s="139"/>
      <c r="AT1433" s="139"/>
      <c r="AU1433" s="139"/>
    </row>
    <row r="1434" spans="27:64" x14ac:dyDescent="0.2">
      <c r="AA1434" s="139"/>
      <c r="AB1434" s="139"/>
      <c r="AC1434" s="139"/>
      <c r="AD1434" s="139"/>
      <c r="AE1434" s="139"/>
      <c r="AG1434" s="165"/>
      <c r="AN1434" s="139"/>
      <c r="AO1434" s="139"/>
      <c r="AP1434" s="139"/>
      <c r="AQ1434" s="139"/>
      <c r="AR1434" s="139"/>
      <c r="AS1434" s="139"/>
      <c r="AT1434" s="139"/>
      <c r="AU1434" s="139"/>
    </row>
    <row r="1435" spans="27:64" x14ac:dyDescent="0.2">
      <c r="AA1435" s="139"/>
      <c r="AB1435" s="139"/>
      <c r="AC1435" s="139"/>
      <c r="AD1435" s="139"/>
      <c r="AE1435" s="139"/>
      <c r="AG1435" s="165"/>
      <c r="AN1435" s="139"/>
      <c r="AO1435" s="139"/>
      <c r="AP1435" s="139"/>
      <c r="AQ1435" s="139"/>
      <c r="AR1435" s="139"/>
      <c r="AS1435" s="139"/>
      <c r="AT1435" s="139"/>
      <c r="AU1435" s="139"/>
      <c r="AV1435" s="139"/>
      <c r="AW1435" s="139"/>
      <c r="AX1435" s="139"/>
      <c r="AY1435" s="139"/>
      <c r="AZ1435" s="139"/>
      <c r="BA1435" s="139"/>
      <c r="BB1435" s="139"/>
      <c r="BC1435" s="139"/>
      <c r="BD1435" s="139"/>
      <c r="BE1435" s="139"/>
      <c r="BF1435" s="139"/>
      <c r="BG1435" s="139"/>
      <c r="BH1435" s="139"/>
      <c r="BI1435" s="139"/>
      <c r="BJ1435" s="139"/>
      <c r="BK1435" s="139"/>
      <c r="BL1435" s="139"/>
    </row>
    <row r="1436" spans="27:64" x14ac:dyDescent="0.2">
      <c r="AA1436" s="139"/>
      <c r="AB1436" s="139"/>
      <c r="AC1436" s="139"/>
      <c r="AD1436" s="139"/>
      <c r="AE1436" s="139"/>
      <c r="AG1436" s="165"/>
      <c r="AN1436" s="139"/>
      <c r="AO1436" s="139"/>
      <c r="AP1436" s="139"/>
      <c r="AQ1436" s="139"/>
      <c r="AR1436" s="139"/>
      <c r="AS1436" s="139"/>
      <c r="AT1436" s="139"/>
      <c r="AU1436" s="139"/>
    </row>
    <row r="1437" spans="27:64" x14ac:dyDescent="0.2">
      <c r="AA1437" s="139"/>
      <c r="AB1437" s="139"/>
      <c r="AC1437" s="139"/>
      <c r="AD1437" s="139"/>
      <c r="AE1437" s="139"/>
      <c r="AG1437" s="165"/>
      <c r="AN1437" s="139"/>
      <c r="AO1437" s="139"/>
      <c r="AP1437" s="139"/>
      <c r="AQ1437" s="139"/>
      <c r="AR1437" s="139"/>
      <c r="AS1437" s="139"/>
      <c r="AT1437" s="139"/>
      <c r="AU1437" s="139"/>
      <c r="AV1437" s="139"/>
    </row>
    <row r="1438" spans="27:64" x14ac:dyDescent="0.2">
      <c r="AA1438" s="139"/>
      <c r="AB1438" s="139"/>
      <c r="AC1438" s="139"/>
      <c r="AD1438" s="139"/>
      <c r="AE1438" s="139"/>
      <c r="AG1438" s="165"/>
      <c r="AN1438" s="139"/>
      <c r="AO1438" s="139"/>
      <c r="AP1438" s="139"/>
      <c r="AQ1438" s="139"/>
      <c r="AR1438" s="139"/>
      <c r="AS1438" s="139"/>
      <c r="AT1438" s="139"/>
      <c r="AU1438" s="139"/>
      <c r="AV1438" s="139"/>
    </row>
    <row r="1439" spans="27:64" x14ac:dyDescent="0.2">
      <c r="AA1439" s="139"/>
      <c r="AB1439" s="139"/>
      <c r="AC1439" s="139"/>
      <c r="AD1439" s="139"/>
      <c r="AE1439" s="139"/>
      <c r="AG1439" s="165"/>
      <c r="AN1439" s="139"/>
      <c r="AO1439" s="139"/>
      <c r="AP1439" s="139"/>
      <c r="AQ1439" s="139"/>
      <c r="AR1439" s="139"/>
      <c r="AS1439" s="139"/>
      <c r="AT1439" s="139"/>
      <c r="AU1439" s="139"/>
      <c r="AV1439" s="139"/>
    </row>
    <row r="1440" spans="27:64" x14ac:dyDescent="0.2">
      <c r="AA1440" s="139"/>
      <c r="AB1440" s="139"/>
      <c r="AC1440" s="139"/>
      <c r="AD1440" s="139"/>
      <c r="AE1440" s="139"/>
      <c r="AG1440" s="165"/>
      <c r="AN1440" s="139"/>
      <c r="AO1440" s="139"/>
      <c r="AP1440" s="139"/>
      <c r="AQ1440" s="139"/>
      <c r="AR1440" s="139"/>
      <c r="AS1440" s="139"/>
      <c r="AT1440" s="139"/>
      <c r="AU1440" s="139"/>
      <c r="AV1440" s="139"/>
      <c r="AX1440" s="139"/>
    </row>
    <row r="1441" spans="27:64" x14ac:dyDescent="0.2">
      <c r="AA1441" s="139"/>
      <c r="AB1441" s="139"/>
      <c r="AC1441" s="139"/>
      <c r="AD1441" s="139"/>
      <c r="AE1441" s="139"/>
      <c r="AG1441" s="165"/>
      <c r="AN1441" s="139"/>
      <c r="AO1441" s="139"/>
      <c r="AP1441" s="139"/>
      <c r="AQ1441" s="139"/>
      <c r="AR1441" s="139"/>
      <c r="AS1441" s="139"/>
      <c r="AT1441" s="139"/>
      <c r="AU1441" s="139"/>
      <c r="AV1441" s="139"/>
      <c r="AX1441" s="139"/>
    </row>
    <row r="1442" spans="27:64" x14ac:dyDescent="0.2">
      <c r="AA1442" s="139"/>
      <c r="AB1442" s="139"/>
      <c r="AC1442" s="139"/>
      <c r="AD1442" s="139"/>
      <c r="AE1442" s="139"/>
      <c r="AG1442" s="165"/>
      <c r="AN1442" s="139"/>
      <c r="AO1442" s="139"/>
      <c r="AP1442" s="139"/>
      <c r="AQ1442" s="139"/>
      <c r="AR1442" s="139"/>
      <c r="AS1442" s="139"/>
      <c r="AT1442" s="139"/>
      <c r="AU1442" s="139"/>
      <c r="AV1442" s="139"/>
      <c r="AW1442" s="139"/>
      <c r="AX1442" s="139"/>
      <c r="AY1442" s="139"/>
      <c r="AZ1442" s="139"/>
      <c r="BA1442" s="139"/>
      <c r="BB1442" s="139"/>
      <c r="BC1442" s="139"/>
      <c r="BD1442" s="139"/>
      <c r="BE1442" s="139"/>
      <c r="BF1442" s="139"/>
      <c r="BG1442" s="139"/>
      <c r="BH1442" s="139"/>
      <c r="BI1442" s="139"/>
      <c r="BJ1442" s="139"/>
      <c r="BK1442" s="139"/>
      <c r="BL1442" s="139"/>
    </row>
    <row r="1443" spans="27:64" x14ac:dyDescent="0.2">
      <c r="AA1443" s="139"/>
      <c r="AB1443" s="139"/>
      <c r="AC1443" s="139"/>
      <c r="AD1443" s="139"/>
      <c r="AE1443" s="139"/>
      <c r="AG1443" s="165"/>
      <c r="AN1443" s="139"/>
      <c r="AO1443" s="139"/>
      <c r="AP1443" s="139"/>
      <c r="AQ1443" s="139"/>
      <c r="AR1443" s="139"/>
      <c r="AS1443" s="139"/>
      <c r="AT1443" s="139"/>
      <c r="AU1443" s="139"/>
    </row>
    <row r="1444" spans="27:64" x14ac:dyDescent="0.2">
      <c r="AA1444" s="139"/>
      <c r="AB1444" s="139"/>
      <c r="AC1444" s="139"/>
      <c r="AD1444" s="139"/>
      <c r="AE1444" s="139"/>
      <c r="AG1444" s="165"/>
      <c r="AN1444" s="139"/>
      <c r="AO1444" s="139"/>
      <c r="AP1444" s="139"/>
      <c r="AQ1444" s="139"/>
      <c r="AR1444" s="139"/>
      <c r="AS1444" s="139"/>
      <c r="AT1444" s="139"/>
      <c r="AU1444" s="139"/>
    </row>
    <row r="1445" spans="27:64" x14ac:dyDescent="0.2">
      <c r="AA1445" s="139"/>
      <c r="AB1445" s="139"/>
      <c r="AC1445" s="139"/>
      <c r="AD1445" s="139"/>
      <c r="AE1445" s="139"/>
      <c r="AG1445" s="165"/>
      <c r="AN1445" s="139"/>
      <c r="AO1445" s="139"/>
      <c r="AP1445" s="139"/>
      <c r="AQ1445" s="139"/>
      <c r="AR1445" s="139"/>
      <c r="AS1445" s="139"/>
      <c r="AT1445" s="139"/>
      <c r="AU1445" s="139"/>
    </row>
    <row r="1446" spans="27:64" x14ac:dyDescent="0.2">
      <c r="AA1446" s="139"/>
      <c r="AB1446" s="139"/>
      <c r="AC1446" s="139"/>
      <c r="AD1446" s="139"/>
      <c r="AE1446" s="139"/>
      <c r="AG1446" s="165"/>
      <c r="AN1446" s="139"/>
      <c r="AO1446" s="139"/>
      <c r="AP1446" s="139"/>
      <c r="AQ1446" s="139"/>
      <c r="AR1446" s="139"/>
      <c r="AS1446" s="139"/>
      <c r="AT1446" s="139"/>
      <c r="AU1446" s="139"/>
      <c r="AV1446" s="139"/>
      <c r="AW1446" s="139"/>
      <c r="AX1446" s="139"/>
      <c r="AY1446" s="139"/>
      <c r="AZ1446" s="139"/>
      <c r="BA1446" s="139"/>
      <c r="BB1446" s="139"/>
      <c r="BC1446" s="139"/>
      <c r="BD1446" s="139"/>
      <c r="BE1446" s="139"/>
      <c r="BF1446" s="139"/>
      <c r="BG1446" s="139"/>
      <c r="BH1446" s="139"/>
      <c r="BI1446" s="139"/>
      <c r="BJ1446" s="139"/>
      <c r="BK1446" s="139"/>
      <c r="BL1446" s="139"/>
    </row>
    <row r="1447" spans="27:64" x14ac:dyDescent="0.2">
      <c r="AA1447" s="139"/>
      <c r="AB1447" s="139"/>
      <c r="AC1447" s="139"/>
      <c r="AD1447" s="139"/>
      <c r="AE1447" s="139"/>
      <c r="AG1447" s="165"/>
      <c r="AN1447" s="139"/>
      <c r="AO1447" s="139"/>
      <c r="AP1447" s="139"/>
      <c r="AQ1447" s="139"/>
      <c r="AR1447" s="139"/>
      <c r="AS1447" s="139"/>
      <c r="AT1447" s="139"/>
      <c r="AU1447" s="139"/>
      <c r="AV1447" s="139"/>
      <c r="AX1447" s="139"/>
    </row>
    <row r="1448" spans="27:64" x14ac:dyDescent="0.2">
      <c r="AA1448" s="139"/>
      <c r="AB1448" s="139"/>
      <c r="AC1448" s="139"/>
      <c r="AD1448" s="139"/>
      <c r="AE1448" s="139"/>
      <c r="AG1448" s="165"/>
      <c r="AN1448" s="139"/>
      <c r="AO1448" s="139"/>
      <c r="AP1448" s="139"/>
      <c r="AQ1448" s="139"/>
      <c r="AR1448" s="139"/>
      <c r="AS1448" s="139"/>
      <c r="AT1448" s="139"/>
      <c r="AU1448" s="139"/>
      <c r="AV1448" s="139"/>
      <c r="AX1448" s="139"/>
      <c r="AY1448" s="139"/>
      <c r="AZ1448" s="139"/>
      <c r="BA1448" s="139"/>
      <c r="BB1448" s="139"/>
      <c r="BC1448" s="139"/>
      <c r="BD1448" s="139"/>
      <c r="BE1448" s="139"/>
      <c r="BF1448" s="139"/>
      <c r="BG1448" s="139"/>
      <c r="BH1448" s="139"/>
      <c r="BI1448" s="139"/>
      <c r="BJ1448" s="139"/>
      <c r="BK1448" s="139"/>
      <c r="BL1448" s="139"/>
    </row>
    <row r="1449" spans="27:64" x14ac:dyDescent="0.2">
      <c r="AA1449" s="139"/>
      <c r="AB1449" s="139"/>
      <c r="AC1449" s="139"/>
      <c r="AD1449" s="139"/>
      <c r="AE1449" s="139"/>
      <c r="AG1449" s="165"/>
      <c r="AN1449" s="139"/>
      <c r="AO1449" s="139"/>
      <c r="AP1449" s="139"/>
      <c r="AQ1449" s="139"/>
      <c r="AR1449" s="139"/>
      <c r="AS1449" s="139"/>
      <c r="AT1449" s="139"/>
      <c r="AU1449" s="139"/>
      <c r="AV1449" s="139"/>
      <c r="AW1449" s="139"/>
      <c r="AX1449" s="139"/>
      <c r="AY1449" s="139"/>
      <c r="AZ1449" s="139"/>
      <c r="BA1449" s="139"/>
      <c r="BB1449" s="139"/>
      <c r="BC1449" s="139"/>
      <c r="BD1449" s="139"/>
      <c r="BE1449" s="139"/>
      <c r="BF1449" s="139"/>
      <c r="BG1449" s="139"/>
      <c r="BH1449" s="139"/>
      <c r="BI1449" s="139"/>
      <c r="BJ1449" s="139"/>
      <c r="BK1449" s="139"/>
      <c r="BL1449" s="139"/>
    </row>
    <row r="1450" spans="27:64" x14ac:dyDescent="0.2">
      <c r="AA1450" s="139"/>
      <c r="AB1450" s="139"/>
      <c r="AC1450" s="139"/>
      <c r="AD1450" s="139"/>
      <c r="AE1450" s="139"/>
      <c r="AG1450" s="165"/>
      <c r="AN1450" s="139"/>
      <c r="AO1450" s="139"/>
      <c r="AP1450" s="139"/>
      <c r="AQ1450" s="139"/>
      <c r="AR1450" s="139"/>
      <c r="AS1450" s="139"/>
      <c r="AT1450" s="139"/>
      <c r="AU1450" s="139"/>
      <c r="AV1450" s="139"/>
      <c r="AW1450" s="139"/>
      <c r="AX1450" s="139"/>
      <c r="AY1450" s="139"/>
      <c r="AZ1450" s="139"/>
      <c r="BA1450" s="139"/>
      <c r="BB1450" s="139"/>
      <c r="BC1450" s="139"/>
      <c r="BD1450" s="139"/>
      <c r="BE1450" s="139"/>
      <c r="BF1450" s="139"/>
      <c r="BG1450" s="139"/>
      <c r="BH1450" s="139"/>
      <c r="BI1450" s="139"/>
      <c r="BJ1450" s="139"/>
      <c r="BK1450" s="139"/>
      <c r="BL1450" s="139"/>
    </row>
    <row r="1451" spans="27:64" x14ac:dyDescent="0.2">
      <c r="AA1451" s="139"/>
      <c r="AB1451" s="139"/>
      <c r="AC1451" s="139"/>
      <c r="AD1451" s="139"/>
      <c r="AE1451" s="139"/>
      <c r="AG1451" s="165"/>
      <c r="AN1451" s="139"/>
      <c r="AO1451" s="139"/>
      <c r="AP1451" s="139"/>
      <c r="AQ1451" s="139"/>
      <c r="AR1451" s="139"/>
      <c r="AS1451" s="139"/>
      <c r="AT1451" s="139"/>
      <c r="AU1451" s="139"/>
      <c r="AV1451" s="139"/>
    </row>
    <row r="1452" spans="27:64" x14ac:dyDescent="0.2">
      <c r="AA1452" s="139"/>
      <c r="AB1452" s="139"/>
      <c r="AC1452" s="139"/>
      <c r="AD1452" s="139"/>
      <c r="AE1452" s="139"/>
      <c r="AG1452" s="165"/>
      <c r="AN1452" s="139"/>
      <c r="AO1452" s="139"/>
      <c r="AP1452" s="139"/>
      <c r="AQ1452" s="139"/>
      <c r="AR1452" s="139"/>
      <c r="AS1452" s="139"/>
      <c r="AT1452" s="139"/>
      <c r="AU1452" s="139"/>
    </row>
    <row r="1453" spans="27:64" x14ac:dyDescent="0.2">
      <c r="AA1453" s="139"/>
      <c r="AB1453" s="139"/>
      <c r="AC1453" s="139"/>
      <c r="AD1453" s="139"/>
      <c r="AE1453" s="139"/>
      <c r="AG1453" s="165"/>
      <c r="AN1453" s="139"/>
      <c r="AO1453" s="139"/>
      <c r="AP1453" s="139"/>
      <c r="AQ1453" s="139"/>
      <c r="AR1453" s="139"/>
      <c r="AS1453" s="139"/>
      <c r="AT1453" s="139"/>
      <c r="AU1453" s="139"/>
      <c r="AV1453" s="139"/>
      <c r="AX1453" s="139"/>
    </row>
    <row r="1454" spans="27:64" x14ac:dyDescent="0.2">
      <c r="AA1454" s="139"/>
      <c r="AB1454" s="139"/>
      <c r="AC1454" s="139"/>
      <c r="AD1454" s="139"/>
      <c r="AE1454" s="139"/>
      <c r="AG1454" s="165"/>
      <c r="AN1454" s="139"/>
      <c r="AO1454" s="139"/>
      <c r="AP1454" s="139"/>
      <c r="AQ1454" s="139"/>
      <c r="AR1454" s="139"/>
      <c r="AS1454" s="139"/>
      <c r="AT1454" s="139"/>
      <c r="AU1454" s="139"/>
      <c r="AV1454" s="139"/>
      <c r="AX1454" s="139"/>
      <c r="AY1454" s="139"/>
      <c r="AZ1454" s="139"/>
      <c r="BA1454" s="139"/>
      <c r="BB1454" s="139"/>
      <c r="BC1454" s="139"/>
      <c r="BD1454" s="139"/>
      <c r="BE1454" s="139"/>
      <c r="BF1454" s="139"/>
      <c r="BG1454" s="139"/>
      <c r="BH1454" s="139"/>
      <c r="BI1454" s="139"/>
      <c r="BJ1454" s="139"/>
      <c r="BK1454" s="139"/>
      <c r="BL1454" s="139"/>
    </row>
    <row r="1455" spans="27:64" x14ac:dyDescent="0.2">
      <c r="AA1455" s="139"/>
      <c r="AB1455" s="139"/>
      <c r="AC1455" s="139"/>
      <c r="AD1455" s="139"/>
      <c r="AE1455" s="139"/>
      <c r="AG1455" s="165"/>
      <c r="AN1455" s="139"/>
      <c r="AO1455" s="139"/>
      <c r="AP1455" s="139"/>
      <c r="AQ1455" s="139"/>
      <c r="AR1455" s="139"/>
      <c r="AS1455" s="139"/>
      <c r="AT1455" s="139"/>
      <c r="AU1455" s="139"/>
      <c r="AV1455" s="139"/>
      <c r="AW1455" s="139"/>
      <c r="AX1455" s="139"/>
      <c r="AY1455" s="139"/>
      <c r="AZ1455" s="139"/>
      <c r="BA1455" s="139"/>
      <c r="BB1455" s="139"/>
      <c r="BC1455" s="139"/>
      <c r="BD1455" s="139"/>
      <c r="BE1455" s="139"/>
      <c r="BF1455" s="139"/>
      <c r="BG1455" s="139"/>
      <c r="BH1455" s="139"/>
      <c r="BI1455" s="139"/>
      <c r="BJ1455" s="139"/>
      <c r="BK1455" s="139"/>
      <c r="BL1455" s="139"/>
    </row>
    <row r="1456" spans="27:64" x14ac:dyDescent="0.2">
      <c r="AA1456" s="139"/>
      <c r="AB1456" s="139"/>
      <c r="AC1456" s="139"/>
      <c r="AD1456" s="139"/>
      <c r="AE1456" s="139"/>
      <c r="AG1456" s="165"/>
      <c r="AN1456" s="139"/>
      <c r="AO1456" s="139"/>
      <c r="AP1456" s="139"/>
      <c r="AQ1456" s="139"/>
      <c r="AR1456" s="139"/>
      <c r="AS1456" s="139"/>
      <c r="AT1456" s="139"/>
      <c r="AU1456" s="139"/>
      <c r="AV1456" s="139"/>
      <c r="AW1456" s="139"/>
      <c r="AX1456" s="139"/>
      <c r="AY1456" s="139"/>
      <c r="AZ1456" s="139"/>
      <c r="BA1456" s="139"/>
      <c r="BB1456" s="139"/>
      <c r="BC1456" s="139"/>
      <c r="BD1456" s="139"/>
      <c r="BE1456" s="139"/>
      <c r="BF1456" s="139"/>
      <c r="BG1456" s="139"/>
      <c r="BH1456" s="139"/>
      <c r="BI1456" s="139"/>
      <c r="BJ1456" s="139"/>
      <c r="BK1456" s="139"/>
      <c r="BL1456" s="139"/>
    </row>
    <row r="1457" spans="27:64" x14ac:dyDescent="0.2">
      <c r="AA1457" s="139"/>
      <c r="AB1457" s="139"/>
      <c r="AC1457" s="139"/>
      <c r="AD1457" s="139"/>
      <c r="AE1457" s="139"/>
      <c r="AG1457" s="165"/>
      <c r="AN1457" s="139"/>
      <c r="AO1457" s="139"/>
      <c r="AP1457" s="139"/>
      <c r="AQ1457" s="139"/>
      <c r="AR1457" s="139"/>
      <c r="AS1457" s="139"/>
      <c r="AT1457" s="139"/>
      <c r="AU1457" s="139"/>
    </row>
    <row r="1458" spans="27:64" x14ac:dyDescent="0.2">
      <c r="AA1458" s="139"/>
      <c r="AB1458" s="139"/>
      <c r="AC1458" s="139"/>
      <c r="AD1458" s="139"/>
      <c r="AE1458" s="139"/>
      <c r="AG1458" s="165"/>
      <c r="AN1458" s="139"/>
      <c r="AO1458" s="139"/>
      <c r="AP1458" s="139"/>
      <c r="AQ1458" s="139"/>
      <c r="AR1458" s="139"/>
      <c r="AS1458" s="139"/>
      <c r="AT1458" s="139"/>
      <c r="AU1458" s="139"/>
    </row>
    <row r="1459" spans="27:64" x14ac:dyDescent="0.2">
      <c r="AA1459" s="139"/>
      <c r="AB1459" s="139"/>
      <c r="AC1459" s="139"/>
      <c r="AD1459" s="139"/>
      <c r="AE1459" s="139"/>
      <c r="AG1459" s="165"/>
      <c r="AN1459" s="139"/>
      <c r="AO1459" s="139"/>
      <c r="AP1459" s="139"/>
      <c r="AQ1459" s="139"/>
      <c r="AR1459" s="139"/>
      <c r="AS1459" s="139"/>
      <c r="AT1459" s="139"/>
      <c r="AU1459" s="139"/>
      <c r="AV1459" s="139"/>
      <c r="AX1459" s="139"/>
      <c r="AY1459" s="139"/>
      <c r="AZ1459" s="139"/>
      <c r="BA1459" s="139"/>
      <c r="BB1459" s="139"/>
      <c r="BC1459" s="139"/>
      <c r="BD1459" s="139"/>
      <c r="BE1459" s="139"/>
      <c r="BF1459" s="139"/>
      <c r="BG1459" s="139"/>
      <c r="BH1459" s="139"/>
      <c r="BI1459" s="139"/>
      <c r="BJ1459" s="139"/>
      <c r="BK1459" s="139"/>
      <c r="BL1459" s="139"/>
    </row>
    <row r="1460" spans="27:64" x14ac:dyDescent="0.2">
      <c r="AA1460" s="139"/>
      <c r="AB1460" s="139"/>
      <c r="AC1460" s="139"/>
      <c r="AD1460" s="139"/>
      <c r="AE1460" s="139"/>
      <c r="AG1460" s="165"/>
      <c r="AN1460" s="139"/>
      <c r="AO1460" s="139"/>
      <c r="AP1460" s="139"/>
      <c r="AQ1460" s="139"/>
      <c r="AR1460" s="139"/>
      <c r="AS1460" s="139"/>
      <c r="AT1460" s="139"/>
      <c r="AU1460" s="139"/>
      <c r="AV1460" s="139"/>
      <c r="AW1460" s="139"/>
      <c r="AX1460" s="139"/>
      <c r="AY1460" s="139"/>
      <c r="AZ1460" s="139"/>
      <c r="BA1460" s="139"/>
      <c r="BB1460" s="139"/>
      <c r="BC1460" s="139"/>
      <c r="BD1460" s="139"/>
      <c r="BE1460" s="139"/>
      <c r="BF1460" s="139"/>
      <c r="BG1460" s="139"/>
      <c r="BH1460" s="139"/>
      <c r="BI1460" s="139"/>
      <c r="BJ1460" s="139"/>
      <c r="BK1460" s="139"/>
      <c r="BL1460" s="139"/>
    </row>
    <row r="1461" spans="27:64" x14ac:dyDescent="0.2">
      <c r="AA1461" s="139"/>
      <c r="AB1461" s="139"/>
      <c r="AC1461" s="139"/>
      <c r="AD1461" s="139"/>
      <c r="AE1461" s="139"/>
      <c r="AG1461" s="165"/>
      <c r="AN1461" s="139"/>
      <c r="AO1461" s="139"/>
      <c r="AP1461" s="139"/>
      <c r="AQ1461" s="139"/>
      <c r="AR1461" s="139"/>
      <c r="AS1461" s="139"/>
      <c r="AT1461" s="139"/>
      <c r="AU1461" s="139"/>
      <c r="AV1461" s="139"/>
      <c r="AW1461" s="139"/>
      <c r="AX1461" s="139"/>
      <c r="AY1461" s="139"/>
      <c r="AZ1461" s="139"/>
      <c r="BA1461" s="139"/>
      <c r="BB1461" s="139"/>
      <c r="BC1461" s="139"/>
      <c r="BD1461" s="139"/>
      <c r="BE1461" s="139"/>
      <c r="BF1461" s="139"/>
      <c r="BG1461" s="139"/>
      <c r="BH1461" s="139"/>
      <c r="BI1461" s="139"/>
      <c r="BJ1461" s="139"/>
      <c r="BK1461" s="139"/>
      <c r="BL1461" s="139"/>
    </row>
    <row r="1462" spans="27:64" x14ac:dyDescent="0.2">
      <c r="AA1462" s="139"/>
      <c r="AB1462" s="139"/>
      <c r="AC1462" s="139"/>
      <c r="AD1462" s="139"/>
      <c r="AE1462" s="139"/>
      <c r="AG1462" s="165"/>
      <c r="AN1462" s="139"/>
      <c r="AO1462" s="139"/>
      <c r="AP1462" s="139"/>
      <c r="AQ1462" s="139"/>
      <c r="AR1462" s="139"/>
      <c r="AS1462" s="139"/>
      <c r="AT1462" s="139"/>
      <c r="AU1462" s="139"/>
    </row>
    <row r="1463" spans="27:64" x14ac:dyDescent="0.2">
      <c r="AA1463" s="139"/>
      <c r="AB1463" s="139"/>
      <c r="AC1463" s="139"/>
      <c r="AD1463" s="139"/>
      <c r="AE1463" s="139"/>
      <c r="AG1463" s="165"/>
      <c r="AN1463" s="139"/>
      <c r="AO1463" s="139"/>
      <c r="AP1463" s="139"/>
      <c r="AQ1463" s="139"/>
      <c r="AR1463" s="139"/>
      <c r="AS1463" s="139"/>
      <c r="AT1463" s="139"/>
      <c r="AU1463" s="139"/>
      <c r="AV1463" s="139"/>
      <c r="AW1463" s="139"/>
      <c r="AX1463" s="139"/>
      <c r="AY1463" s="139"/>
      <c r="AZ1463" s="139"/>
      <c r="BA1463" s="139"/>
      <c r="BB1463" s="139"/>
      <c r="BC1463" s="139"/>
      <c r="BD1463" s="139"/>
      <c r="BE1463" s="139"/>
      <c r="BF1463" s="139"/>
      <c r="BG1463" s="139"/>
      <c r="BH1463" s="139"/>
      <c r="BI1463" s="139"/>
      <c r="BJ1463" s="139"/>
      <c r="BK1463" s="139"/>
      <c r="BL1463" s="139"/>
    </row>
    <row r="1464" spans="27:64" x14ac:dyDescent="0.2">
      <c r="AA1464" s="139"/>
      <c r="AB1464" s="139"/>
      <c r="AC1464" s="139"/>
      <c r="AD1464" s="139"/>
      <c r="AE1464" s="139"/>
      <c r="AG1464" s="165"/>
      <c r="AN1464" s="139"/>
      <c r="AO1464" s="139"/>
      <c r="AP1464" s="139"/>
      <c r="AQ1464" s="139"/>
      <c r="AR1464" s="139"/>
      <c r="AS1464" s="139"/>
      <c r="AT1464" s="139"/>
      <c r="AU1464" s="139"/>
      <c r="AV1464" s="139"/>
    </row>
    <row r="1465" spans="27:64" x14ac:dyDescent="0.2">
      <c r="AA1465" s="139"/>
      <c r="AB1465" s="139"/>
      <c r="AC1465" s="139"/>
      <c r="AD1465" s="139"/>
      <c r="AE1465" s="139"/>
      <c r="AG1465" s="165"/>
      <c r="AN1465" s="139"/>
      <c r="AO1465" s="139"/>
      <c r="AP1465" s="139"/>
      <c r="AQ1465" s="139"/>
      <c r="AR1465" s="139"/>
      <c r="AS1465" s="139"/>
      <c r="AT1465" s="139"/>
      <c r="AU1465" s="139"/>
      <c r="AV1465" s="139"/>
    </row>
    <row r="1466" spans="27:64" x14ac:dyDescent="0.2">
      <c r="AA1466" s="139"/>
      <c r="AB1466" s="139"/>
      <c r="AC1466" s="139"/>
      <c r="AD1466" s="139"/>
      <c r="AE1466" s="139"/>
      <c r="AG1466" s="165"/>
      <c r="AN1466" s="139"/>
      <c r="AO1466" s="139"/>
      <c r="AP1466" s="139"/>
      <c r="AQ1466" s="139"/>
      <c r="AR1466" s="139"/>
      <c r="AS1466" s="139"/>
      <c r="AT1466" s="139"/>
      <c r="AU1466" s="139"/>
      <c r="AV1466" s="139"/>
    </row>
    <row r="1467" spans="27:64" x14ac:dyDescent="0.2">
      <c r="AA1467" s="139"/>
      <c r="AB1467" s="139"/>
      <c r="AC1467" s="139"/>
      <c r="AD1467" s="139"/>
      <c r="AE1467" s="139"/>
      <c r="AG1467" s="165"/>
      <c r="AN1467" s="139"/>
      <c r="AO1467" s="139"/>
      <c r="AP1467" s="139"/>
      <c r="AQ1467" s="139"/>
      <c r="AR1467" s="139"/>
      <c r="AS1467" s="139"/>
      <c r="AT1467" s="139"/>
      <c r="AU1467" s="139"/>
      <c r="AV1467" s="139"/>
      <c r="AW1467" s="139"/>
      <c r="AX1467" s="139"/>
      <c r="AY1467" s="139"/>
      <c r="AZ1467" s="139"/>
      <c r="BA1467" s="139"/>
      <c r="BB1467" s="139"/>
      <c r="BC1467" s="139"/>
      <c r="BD1467" s="139"/>
      <c r="BE1467" s="139"/>
      <c r="BF1467" s="139"/>
      <c r="BG1467" s="139"/>
      <c r="BH1467" s="139"/>
      <c r="BI1467" s="139"/>
      <c r="BJ1467" s="139"/>
      <c r="BK1467" s="139"/>
      <c r="BL1467" s="139"/>
    </row>
    <row r="1468" spans="27:64" x14ac:dyDescent="0.2">
      <c r="AA1468" s="139"/>
      <c r="AB1468" s="139"/>
      <c r="AC1468" s="139"/>
      <c r="AD1468" s="139"/>
      <c r="AE1468" s="139"/>
      <c r="AG1468" s="165"/>
      <c r="AN1468" s="139"/>
      <c r="AO1468" s="139"/>
      <c r="AP1468" s="139"/>
      <c r="AQ1468" s="139"/>
      <c r="AR1468" s="139"/>
      <c r="AS1468" s="139"/>
      <c r="AT1468" s="139"/>
      <c r="AU1468" s="139"/>
      <c r="AV1468" s="139"/>
      <c r="AW1468" s="139"/>
      <c r="AX1468" s="139"/>
      <c r="AY1468" s="139"/>
      <c r="AZ1468" s="139"/>
      <c r="BA1468" s="139"/>
      <c r="BB1468" s="139"/>
      <c r="BC1468" s="139"/>
      <c r="BD1468" s="139"/>
      <c r="BE1468" s="139"/>
      <c r="BF1468" s="139"/>
      <c r="BG1468" s="139"/>
      <c r="BH1468" s="139"/>
      <c r="BI1468" s="139"/>
      <c r="BJ1468" s="139"/>
      <c r="BK1468" s="139"/>
      <c r="BL1468" s="139"/>
    </row>
    <row r="1469" spans="27:64" x14ac:dyDescent="0.2">
      <c r="AA1469" s="139"/>
      <c r="AB1469" s="139"/>
      <c r="AC1469" s="139"/>
      <c r="AD1469" s="139"/>
      <c r="AE1469" s="139"/>
      <c r="AG1469" s="165"/>
      <c r="AN1469" s="139"/>
      <c r="AO1469" s="139"/>
      <c r="AP1469" s="139"/>
      <c r="AQ1469" s="139"/>
      <c r="AR1469" s="139"/>
      <c r="AS1469" s="139"/>
      <c r="AT1469" s="139"/>
      <c r="AU1469" s="139"/>
    </row>
    <row r="1470" spans="27:64" x14ac:dyDescent="0.2">
      <c r="AA1470" s="139"/>
      <c r="AB1470" s="139"/>
      <c r="AC1470" s="139"/>
      <c r="AD1470" s="139"/>
      <c r="AE1470" s="139"/>
      <c r="AG1470" s="165"/>
      <c r="AN1470" s="139"/>
      <c r="AO1470" s="139"/>
      <c r="AP1470" s="139"/>
      <c r="AQ1470" s="139"/>
      <c r="AR1470" s="139"/>
      <c r="AS1470" s="139"/>
      <c r="AT1470" s="139"/>
      <c r="AU1470" s="139"/>
      <c r="AV1470" s="139"/>
      <c r="AW1470" s="139"/>
      <c r="AX1470" s="139"/>
      <c r="AY1470" s="139"/>
      <c r="AZ1470" s="139"/>
      <c r="BA1470" s="139"/>
      <c r="BB1470" s="139"/>
      <c r="BC1470" s="139"/>
      <c r="BD1470" s="139"/>
      <c r="BE1470" s="139"/>
      <c r="BF1470" s="139"/>
      <c r="BG1470" s="139"/>
      <c r="BH1470" s="139"/>
      <c r="BI1470" s="139"/>
      <c r="BJ1470" s="139"/>
      <c r="BK1470" s="139"/>
      <c r="BL1470" s="139"/>
    </row>
    <row r="1471" spans="27:64" x14ac:dyDescent="0.2">
      <c r="AA1471" s="139"/>
      <c r="AB1471" s="139"/>
      <c r="AC1471" s="139"/>
      <c r="AD1471" s="139"/>
      <c r="AE1471" s="139"/>
      <c r="AG1471" s="165"/>
      <c r="AN1471" s="139"/>
      <c r="AO1471" s="139"/>
      <c r="AP1471" s="139"/>
      <c r="AQ1471" s="139"/>
      <c r="AR1471" s="139"/>
      <c r="AS1471" s="139"/>
      <c r="AT1471" s="139"/>
      <c r="AU1471" s="139"/>
      <c r="AV1471" s="139"/>
    </row>
    <row r="1472" spans="27:64" x14ac:dyDescent="0.2">
      <c r="AA1472" s="139"/>
      <c r="AB1472" s="139"/>
      <c r="AC1472" s="139"/>
      <c r="AD1472" s="139"/>
      <c r="AE1472" s="139"/>
      <c r="AG1472" s="165"/>
      <c r="AN1472" s="139"/>
      <c r="AO1472" s="139"/>
      <c r="AP1472" s="139"/>
      <c r="AQ1472" s="139"/>
      <c r="AR1472" s="139"/>
      <c r="AS1472" s="139"/>
      <c r="AT1472" s="139"/>
      <c r="AU1472" s="139"/>
      <c r="AV1472" s="139"/>
    </row>
    <row r="1473" spans="27:64" x14ac:dyDescent="0.2">
      <c r="AA1473" s="139"/>
      <c r="AB1473" s="139"/>
      <c r="AC1473" s="139"/>
      <c r="AD1473" s="139"/>
      <c r="AE1473" s="139"/>
      <c r="AG1473" s="165"/>
      <c r="AN1473" s="139"/>
      <c r="AO1473" s="139"/>
      <c r="AP1473" s="139"/>
      <c r="AQ1473" s="139"/>
      <c r="AR1473" s="139"/>
      <c r="AS1473" s="139"/>
      <c r="AT1473" s="139"/>
      <c r="AU1473" s="139"/>
    </row>
    <row r="1474" spans="27:64" x14ac:dyDescent="0.2">
      <c r="AA1474" s="139"/>
      <c r="AB1474" s="139"/>
      <c r="AC1474" s="139"/>
      <c r="AD1474" s="139"/>
      <c r="AE1474" s="139"/>
      <c r="AG1474" s="165"/>
      <c r="AN1474" s="139"/>
      <c r="AO1474" s="139"/>
      <c r="AP1474" s="139"/>
      <c r="AQ1474" s="139"/>
      <c r="AR1474" s="139"/>
      <c r="AS1474" s="139"/>
      <c r="AT1474" s="139"/>
      <c r="AU1474" s="139"/>
      <c r="AV1474" s="139"/>
      <c r="AX1474" s="139"/>
      <c r="AY1474" s="139"/>
      <c r="AZ1474" s="139"/>
      <c r="BA1474" s="139"/>
      <c r="BB1474" s="139"/>
      <c r="BC1474" s="139"/>
      <c r="BD1474" s="139"/>
      <c r="BE1474" s="139"/>
      <c r="BF1474" s="139"/>
      <c r="BG1474" s="139"/>
      <c r="BH1474" s="139"/>
      <c r="BI1474" s="139"/>
      <c r="BJ1474" s="139"/>
      <c r="BK1474" s="139"/>
      <c r="BL1474" s="139"/>
    </row>
    <row r="1475" spans="27:64" x14ac:dyDescent="0.2">
      <c r="AA1475" s="139"/>
      <c r="AB1475" s="139"/>
      <c r="AC1475" s="139"/>
      <c r="AD1475" s="139"/>
      <c r="AE1475" s="139"/>
      <c r="AG1475" s="165"/>
      <c r="AN1475" s="139"/>
      <c r="AO1475" s="139"/>
      <c r="AP1475" s="139"/>
      <c r="AQ1475" s="139"/>
      <c r="AR1475" s="139"/>
      <c r="AS1475" s="139"/>
      <c r="AT1475" s="139"/>
      <c r="AU1475" s="139"/>
      <c r="AV1475" s="139"/>
      <c r="AX1475" s="139"/>
    </row>
    <row r="1476" spans="27:64" x14ac:dyDescent="0.2">
      <c r="AA1476" s="139"/>
      <c r="AB1476" s="139"/>
      <c r="AC1476" s="139"/>
      <c r="AD1476" s="139"/>
      <c r="AE1476" s="139"/>
      <c r="AG1476" s="165"/>
      <c r="AN1476" s="139"/>
      <c r="AO1476" s="139"/>
      <c r="AP1476" s="139"/>
      <c r="AQ1476" s="139"/>
      <c r="AR1476" s="139"/>
      <c r="AS1476" s="139"/>
      <c r="AT1476" s="139"/>
      <c r="AU1476" s="139"/>
      <c r="AV1476" s="139"/>
      <c r="AX1476" s="139"/>
    </row>
    <row r="1477" spans="27:64" x14ac:dyDescent="0.2">
      <c r="AA1477" s="139"/>
      <c r="AB1477" s="139"/>
      <c r="AC1477" s="139"/>
      <c r="AD1477" s="139"/>
      <c r="AE1477" s="139"/>
      <c r="AG1477" s="165"/>
      <c r="AN1477" s="139"/>
      <c r="AO1477" s="139"/>
      <c r="AP1477" s="139"/>
      <c r="AQ1477" s="139"/>
      <c r="AR1477" s="139"/>
      <c r="AS1477" s="139"/>
      <c r="AT1477" s="139"/>
      <c r="AU1477" s="139"/>
      <c r="AV1477" s="139"/>
      <c r="AW1477" s="139"/>
      <c r="AX1477" s="139"/>
      <c r="AY1477" s="139"/>
      <c r="AZ1477" s="139"/>
      <c r="BA1477" s="139"/>
      <c r="BB1477" s="139"/>
      <c r="BC1477" s="139"/>
      <c r="BD1477" s="139"/>
      <c r="BE1477" s="139"/>
      <c r="BF1477" s="139"/>
      <c r="BG1477" s="139"/>
      <c r="BH1477" s="139"/>
      <c r="BI1477" s="139"/>
      <c r="BJ1477" s="139"/>
      <c r="BK1477" s="139"/>
      <c r="BL1477" s="139"/>
    </row>
    <row r="1478" spans="27:64" x14ac:dyDescent="0.2">
      <c r="AA1478" s="139"/>
      <c r="AB1478" s="139"/>
      <c r="AC1478" s="139"/>
      <c r="AD1478" s="139"/>
      <c r="AE1478" s="139"/>
      <c r="AG1478" s="165"/>
      <c r="AN1478" s="139"/>
      <c r="AO1478" s="139"/>
      <c r="AP1478" s="139"/>
      <c r="AQ1478" s="139"/>
      <c r="AR1478" s="139"/>
      <c r="AS1478" s="139"/>
      <c r="AT1478" s="139"/>
      <c r="AU1478" s="139"/>
      <c r="AV1478" s="139"/>
      <c r="AW1478" s="139"/>
      <c r="AX1478" s="139"/>
      <c r="AY1478" s="139"/>
      <c r="AZ1478" s="139"/>
      <c r="BA1478" s="139"/>
      <c r="BB1478" s="139"/>
      <c r="BC1478" s="139"/>
      <c r="BD1478" s="139"/>
      <c r="BE1478" s="139"/>
      <c r="BF1478" s="139"/>
      <c r="BG1478" s="139"/>
      <c r="BH1478" s="139"/>
      <c r="BI1478" s="139"/>
      <c r="BJ1478" s="139"/>
      <c r="BK1478" s="139"/>
      <c r="BL1478" s="139"/>
    </row>
    <row r="1479" spans="27:64" x14ac:dyDescent="0.2">
      <c r="AA1479" s="139"/>
      <c r="AB1479" s="139"/>
      <c r="AC1479" s="139"/>
      <c r="AD1479" s="139"/>
      <c r="AE1479" s="139"/>
      <c r="AG1479" s="165"/>
      <c r="AN1479" s="139"/>
      <c r="AO1479" s="139"/>
      <c r="AP1479" s="139"/>
      <c r="AQ1479" s="139"/>
      <c r="AR1479" s="139"/>
      <c r="AS1479" s="139"/>
      <c r="AT1479" s="139"/>
      <c r="AU1479" s="139"/>
      <c r="AV1479" s="139"/>
      <c r="AW1479" s="139"/>
      <c r="AX1479" s="139"/>
      <c r="AY1479" s="139"/>
      <c r="AZ1479" s="139"/>
      <c r="BA1479" s="139"/>
      <c r="BB1479" s="139"/>
      <c r="BC1479" s="139"/>
      <c r="BD1479" s="139"/>
      <c r="BE1479" s="139"/>
      <c r="BF1479" s="139"/>
      <c r="BG1479" s="139"/>
      <c r="BH1479" s="139"/>
      <c r="BI1479" s="139"/>
      <c r="BJ1479" s="139"/>
      <c r="BK1479" s="139"/>
      <c r="BL1479" s="139"/>
    </row>
    <row r="1480" spans="27:64" x14ac:dyDescent="0.2">
      <c r="AA1480" s="139"/>
      <c r="AB1480" s="139"/>
      <c r="AC1480" s="139"/>
      <c r="AD1480" s="139"/>
      <c r="AE1480" s="139"/>
      <c r="AG1480" s="165"/>
      <c r="AN1480" s="139"/>
      <c r="AO1480" s="139"/>
      <c r="AP1480" s="139"/>
      <c r="AQ1480" s="139"/>
      <c r="AR1480" s="139"/>
      <c r="AS1480" s="139"/>
      <c r="AT1480" s="139"/>
      <c r="AU1480" s="139"/>
      <c r="AV1480" s="139"/>
      <c r="AW1480" s="139"/>
      <c r="AX1480" s="139"/>
      <c r="AY1480" s="139"/>
      <c r="AZ1480" s="139"/>
      <c r="BA1480" s="139"/>
      <c r="BB1480" s="139"/>
      <c r="BC1480" s="139"/>
      <c r="BD1480" s="139"/>
      <c r="BE1480" s="139"/>
      <c r="BF1480" s="139"/>
      <c r="BG1480" s="139"/>
      <c r="BH1480" s="139"/>
      <c r="BI1480" s="139"/>
      <c r="BJ1480" s="139"/>
      <c r="BK1480" s="139"/>
      <c r="BL1480" s="139"/>
    </row>
    <row r="1481" spans="27:64" x14ac:dyDescent="0.2">
      <c r="AA1481" s="139"/>
      <c r="AB1481" s="139"/>
      <c r="AC1481" s="139"/>
      <c r="AD1481" s="139"/>
      <c r="AE1481" s="139"/>
      <c r="AG1481" s="165"/>
      <c r="AN1481" s="139"/>
      <c r="AO1481" s="139"/>
      <c r="AP1481" s="139"/>
      <c r="AQ1481" s="139"/>
      <c r="AR1481" s="139"/>
      <c r="AS1481" s="139"/>
      <c r="AT1481" s="139"/>
      <c r="AU1481" s="139"/>
      <c r="AV1481" s="139"/>
    </row>
    <row r="1482" spans="27:64" x14ac:dyDescent="0.2">
      <c r="AA1482" s="139"/>
      <c r="AB1482" s="139"/>
      <c r="AC1482" s="139"/>
      <c r="AD1482" s="139"/>
      <c r="AE1482" s="139"/>
      <c r="AG1482" s="165"/>
      <c r="AN1482" s="139"/>
      <c r="AO1482" s="139"/>
      <c r="AP1482" s="139"/>
      <c r="AQ1482" s="139"/>
      <c r="AR1482" s="139"/>
      <c r="AS1482" s="139"/>
      <c r="AT1482" s="139"/>
      <c r="AU1482" s="139"/>
    </row>
    <row r="1483" spans="27:64" x14ac:dyDescent="0.2">
      <c r="AA1483" s="139"/>
      <c r="AB1483" s="139"/>
      <c r="AC1483" s="139"/>
      <c r="AD1483" s="139"/>
      <c r="AE1483" s="139"/>
      <c r="AG1483" s="165"/>
      <c r="AN1483" s="139"/>
      <c r="AO1483" s="139"/>
      <c r="AP1483" s="139"/>
      <c r="AQ1483" s="139"/>
      <c r="AR1483" s="139"/>
      <c r="AS1483" s="139"/>
      <c r="AT1483" s="139"/>
      <c r="AU1483" s="139"/>
    </row>
    <row r="1484" spans="27:64" x14ac:dyDescent="0.2">
      <c r="AA1484" s="139"/>
      <c r="AB1484" s="139"/>
      <c r="AC1484" s="139"/>
      <c r="AD1484" s="139"/>
      <c r="AE1484" s="139"/>
      <c r="AG1484" s="165"/>
      <c r="AN1484" s="139"/>
      <c r="AO1484" s="139"/>
      <c r="AP1484" s="139"/>
      <c r="AQ1484" s="139"/>
      <c r="AR1484" s="139"/>
      <c r="AS1484" s="139"/>
      <c r="AT1484" s="139"/>
      <c r="AU1484" s="139"/>
      <c r="AV1484" s="139"/>
    </row>
    <row r="1485" spans="27:64" x14ac:dyDescent="0.2">
      <c r="AA1485" s="139"/>
      <c r="AB1485" s="139"/>
      <c r="AC1485" s="139"/>
      <c r="AD1485" s="139"/>
      <c r="AE1485" s="139"/>
      <c r="AG1485" s="165"/>
      <c r="AN1485" s="139"/>
      <c r="AO1485" s="139"/>
      <c r="AP1485" s="139"/>
      <c r="AQ1485" s="139"/>
      <c r="AR1485" s="139"/>
      <c r="AS1485" s="139"/>
      <c r="AT1485" s="139"/>
      <c r="AU1485" s="139"/>
      <c r="AV1485" s="139"/>
      <c r="AW1485" s="139"/>
      <c r="AX1485" s="139"/>
      <c r="AY1485" s="139"/>
      <c r="AZ1485" s="139"/>
      <c r="BA1485" s="139"/>
      <c r="BB1485" s="139"/>
      <c r="BC1485" s="139"/>
      <c r="BD1485" s="139"/>
      <c r="BE1485" s="139"/>
      <c r="BF1485" s="139"/>
      <c r="BG1485" s="139"/>
      <c r="BH1485" s="139"/>
      <c r="BI1485" s="139"/>
      <c r="BJ1485" s="139"/>
      <c r="BK1485" s="139"/>
      <c r="BL1485" s="139"/>
    </row>
    <row r="1486" spans="27:64" x14ac:dyDescent="0.2">
      <c r="AA1486" s="139"/>
      <c r="AB1486" s="139"/>
      <c r="AC1486" s="139"/>
      <c r="AD1486" s="139"/>
      <c r="AE1486" s="139"/>
      <c r="AG1486" s="165"/>
      <c r="AN1486" s="139"/>
      <c r="AO1486" s="139"/>
      <c r="AP1486" s="139"/>
      <c r="AQ1486" s="139"/>
      <c r="AR1486" s="139"/>
      <c r="AS1486" s="139"/>
      <c r="AT1486" s="139"/>
      <c r="AU1486" s="139"/>
      <c r="AV1486" s="139"/>
      <c r="AW1486" s="139"/>
      <c r="AX1486" s="139"/>
      <c r="AY1486" s="139"/>
      <c r="AZ1486" s="139"/>
      <c r="BA1486" s="139"/>
      <c r="BB1486" s="139"/>
      <c r="BC1486" s="139"/>
      <c r="BD1486" s="139"/>
      <c r="BE1486" s="139"/>
      <c r="BF1486" s="139"/>
      <c r="BG1486" s="139"/>
      <c r="BH1486" s="139"/>
      <c r="BI1486" s="139"/>
      <c r="BJ1486" s="139"/>
      <c r="BK1486" s="139"/>
      <c r="BL1486" s="139"/>
    </row>
    <row r="1487" spans="27:64" x14ac:dyDescent="0.2">
      <c r="AA1487" s="139"/>
      <c r="AB1487" s="139"/>
      <c r="AC1487" s="139"/>
      <c r="AD1487" s="139"/>
      <c r="AE1487" s="139"/>
      <c r="AG1487" s="165"/>
      <c r="AN1487" s="139"/>
      <c r="AO1487" s="139"/>
      <c r="AP1487" s="139"/>
      <c r="AQ1487" s="139"/>
      <c r="AR1487" s="139"/>
      <c r="AS1487" s="139"/>
      <c r="AT1487" s="139"/>
      <c r="AU1487" s="139"/>
    </row>
    <row r="1488" spans="27:64" x14ac:dyDescent="0.2">
      <c r="AA1488" s="139"/>
      <c r="AB1488" s="139"/>
      <c r="AC1488" s="139"/>
      <c r="AD1488" s="139"/>
      <c r="AE1488" s="139"/>
      <c r="AG1488" s="165"/>
      <c r="AN1488" s="139"/>
      <c r="AO1488" s="139"/>
      <c r="AP1488" s="139"/>
      <c r="AQ1488" s="139"/>
      <c r="AR1488" s="139"/>
      <c r="AS1488" s="139"/>
      <c r="AT1488" s="139"/>
      <c r="AU1488" s="139"/>
      <c r="AV1488" s="139"/>
      <c r="AX1488" s="139"/>
    </row>
    <row r="1489" spans="27:64" x14ac:dyDescent="0.2">
      <c r="AA1489" s="139"/>
      <c r="AB1489" s="139"/>
      <c r="AC1489" s="139"/>
      <c r="AD1489" s="139"/>
      <c r="AE1489" s="139"/>
      <c r="AG1489" s="165"/>
      <c r="AN1489" s="139"/>
      <c r="AO1489" s="139"/>
      <c r="AP1489" s="139"/>
      <c r="AQ1489" s="139"/>
      <c r="AR1489" s="139"/>
      <c r="AS1489" s="139"/>
      <c r="AT1489" s="139"/>
      <c r="AU1489" s="139"/>
      <c r="AV1489" s="139"/>
    </row>
    <row r="1490" spans="27:64" x14ac:dyDescent="0.2">
      <c r="AA1490" s="139"/>
      <c r="AB1490" s="139"/>
      <c r="AC1490" s="139"/>
      <c r="AD1490" s="139"/>
      <c r="AE1490" s="139"/>
      <c r="AG1490" s="165"/>
      <c r="AN1490" s="139"/>
      <c r="AO1490" s="139"/>
      <c r="AP1490" s="139"/>
      <c r="AQ1490" s="139"/>
      <c r="AR1490" s="139"/>
      <c r="AS1490" s="139"/>
      <c r="AT1490" s="139"/>
      <c r="AU1490" s="139"/>
    </row>
    <row r="1491" spans="27:64" x14ac:dyDescent="0.2">
      <c r="AA1491" s="139"/>
      <c r="AB1491" s="139"/>
      <c r="AC1491" s="139"/>
      <c r="AD1491" s="139"/>
      <c r="AE1491" s="139"/>
      <c r="AG1491" s="165"/>
      <c r="AN1491" s="139"/>
      <c r="AO1491" s="139"/>
      <c r="AP1491" s="139"/>
      <c r="AQ1491" s="139"/>
      <c r="AR1491" s="139"/>
      <c r="AS1491" s="139"/>
      <c r="AT1491" s="139"/>
      <c r="AU1491" s="139"/>
    </row>
    <row r="1492" spans="27:64" x14ac:dyDescent="0.2">
      <c r="AA1492" s="139"/>
      <c r="AB1492" s="139"/>
      <c r="AC1492" s="139"/>
      <c r="AD1492" s="139"/>
      <c r="AE1492" s="139"/>
      <c r="AG1492" s="165"/>
      <c r="AN1492" s="139"/>
      <c r="AO1492" s="139"/>
      <c r="AP1492" s="139"/>
      <c r="AQ1492" s="139"/>
      <c r="AR1492" s="139"/>
      <c r="AS1492" s="139"/>
      <c r="AT1492" s="139"/>
      <c r="AU1492" s="139"/>
    </row>
    <row r="1493" spans="27:64" x14ac:dyDescent="0.2">
      <c r="AA1493" s="139"/>
      <c r="AB1493" s="139"/>
      <c r="AC1493" s="139"/>
      <c r="AD1493" s="139"/>
      <c r="AE1493" s="139"/>
      <c r="AG1493" s="165"/>
      <c r="AN1493" s="139"/>
      <c r="AO1493" s="139"/>
      <c r="AP1493" s="139"/>
      <c r="AQ1493" s="139"/>
      <c r="AR1493" s="139"/>
      <c r="AS1493" s="139"/>
      <c r="AT1493" s="139"/>
      <c r="AU1493" s="139"/>
    </row>
    <row r="1494" spans="27:64" x14ac:dyDescent="0.2">
      <c r="AA1494" s="139"/>
      <c r="AB1494" s="139"/>
      <c r="AC1494" s="139"/>
      <c r="AD1494" s="139"/>
      <c r="AE1494" s="139"/>
      <c r="AG1494" s="165"/>
      <c r="AN1494" s="139"/>
      <c r="AO1494" s="139"/>
      <c r="AP1494" s="139"/>
      <c r="AQ1494" s="139"/>
      <c r="AR1494" s="139"/>
      <c r="AS1494" s="139"/>
      <c r="AT1494" s="139"/>
      <c r="AU1494" s="139"/>
      <c r="AV1494" s="139"/>
      <c r="AW1494" s="139"/>
      <c r="AX1494" s="139"/>
      <c r="AY1494" s="139"/>
      <c r="AZ1494" s="139"/>
      <c r="BA1494" s="139"/>
      <c r="BB1494" s="139"/>
      <c r="BC1494" s="139"/>
      <c r="BD1494" s="139"/>
      <c r="BE1494" s="139"/>
      <c r="BF1494" s="139"/>
      <c r="BG1494" s="139"/>
      <c r="BH1494" s="139"/>
      <c r="BI1494" s="139"/>
      <c r="BJ1494" s="139"/>
      <c r="BK1494" s="139"/>
      <c r="BL1494" s="139"/>
    </row>
    <row r="1495" spans="27:64" x14ac:dyDescent="0.2">
      <c r="AA1495" s="139"/>
      <c r="AB1495" s="139"/>
      <c r="AC1495" s="139"/>
      <c r="AD1495" s="139"/>
      <c r="AE1495" s="139"/>
      <c r="AG1495" s="165"/>
      <c r="AN1495" s="139"/>
      <c r="AO1495" s="139"/>
      <c r="AP1495" s="139"/>
      <c r="AQ1495" s="139"/>
      <c r="AR1495" s="139"/>
      <c r="AS1495" s="139"/>
      <c r="AT1495" s="139"/>
      <c r="AU1495" s="139"/>
    </row>
    <row r="1496" spans="27:64" x14ac:dyDescent="0.2">
      <c r="AA1496" s="139"/>
      <c r="AB1496" s="139"/>
      <c r="AC1496" s="139"/>
      <c r="AD1496" s="139"/>
      <c r="AE1496" s="139"/>
      <c r="AG1496" s="165"/>
      <c r="AN1496" s="139"/>
      <c r="AO1496" s="139"/>
      <c r="AP1496" s="139"/>
      <c r="AQ1496" s="139"/>
      <c r="AR1496" s="139"/>
      <c r="AS1496" s="139"/>
      <c r="AT1496" s="139"/>
      <c r="AU1496" s="139"/>
      <c r="AV1496" s="139"/>
      <c r="AW1496" s="139"/>
      <c r="AX1496" s="139"/>
      <c r="AY1496" s="139"/>
      <c r="AZ1496" s="139"/>
      <c r="BA1496" s="139"/>
      <c r="BB1496" s="139"/>
      <c r="BC1496" s="139"/>
      <c r="BD1496" s="139"/>
      <c r="BE1496" s="139"/>
      <c r="BF1496" s="139"/>
      <c r="BG1496" s="139"/>
      <c r="BH1496" s="139"/>
      <c r="BI1496" s="139"/>
      <c r="BJ1496" s="139"/>
      <c r="BK1496" s="139"/>
      <c r="BL1496" s="139"/>
    </row>
    <row r="1497" spans="27:64" x14ac:dyDescent="0.2">
      <c r="AA1497" s="139"/>
      <c r="AB1497" s="139"/>
      <c r="AC1497" s="139"/>
      <c r="AD1497" s="139"/>
      <c r="AE1497" s="139"/>
      <c r="AG1497" s="165"/>
      <c r="AN1497" s="139"/>
      <c r="AO1497" s="139"/>
      <c r="AP1497" s="139"/>
      <c r="AQ1497" s="139"/>
      <c r="AR1497" s="139"/>
      <c r="AS1497" s="139"/>
      <c r="AT1497" s="139"/>
      <c r="AU1497" s="139"/>
      <c r="AV1497" s="139"/>
      <c r="AX1497" s="139"/>
    </row>
    <row r="1498" spans="27:64" x14ac:dyDescent="0.2">
      <c r="AA1498" s="139"/>
      <c r="AB1498" s="139"/>
      <c r="AC1498" s="139"/>
      <c r="AD1498" s="139"/>
      <c r="AE1498" s="139"/>
      <c r="AG1498" s="165"/>
      <c r="AN1498" s="139"/>
      <c r="AO1498" s="139"/>
      <c r="AP1498" s="139"/>
      <c r="AQ1498" s="139"/>
      <c r="AR1498" s="139"/>
      <c r="AS1498" s="139"/>
      <c r="AT1498" s="139"/>
      <c r="AU1498" s="139"/>
      <c r="AV1498" s="139"/>
    </row>
    <row r="1499" spans="27:64" x14ac:dyDescent="0.2">
      <c r="AA1499" s="139"/>
      <c r="AB1499" s="139"/>
      <c r="AC1499" s="139"/>
      <c r="AD1499" s="139"/>
      <c r="AE1499" s="139"/>
      <c r="AG1499" s="165"/>
      <c r="AN1499" s="139"/>
      <c r="AO1499" s="139"/>
      <c r="AP1499" s="139"/>
      <c r="AQ1499" s="139"/>
      <c r="AR1499" s="139"/>
      <c r="AS1499" s="139"/>
      <c r="AT1499" s="139"/>
      <c r="AU1499" s="139"/>
      <c r="AV1499" s="139"/>
    </row>
    <row r="1500" spans="27:64" x14ac:dyDescent="0.2">
      <c r="AA1500" s="139"/>
      <c r="AB1500" s="139"/>
      <c r="AC1500" s="139"/>
      <c r="AD1500" s="139"/>
      <c r="AE1500" s="139"/>
      <c r="AG1500" s="165"/>
      <c r="AN1500" s="139"/>
      <c r="AO1500" s="139"/>
      <c r="AP1500" s="139"/>
      <c r="AQ1500" s="139"/>
      <c r="AR1500" s="139"/>
      <c r="AS1500" s="139"/>
      <c r="AT1500" s="139"/>
      <c r="AU1500" s="139"/>
      <c r="AV1500" s="139"/>
      <c r="AX1500" s="139"/>
    </row>
    <row r="1501" spans="27:64" x14ac:dyDescent="0.2">
      <c r="AA1501" s="139"/>
      <c r="AB1501" s="139"/>
      <c r="AC1501" s="139"/>
      <c r="AD1501" s="139"/>
      <c r="AE1501" s="139"/>
      <c r="AG1501" s="165"/>
      <c r="AN1501" s="139"/>
      <c r="AO1501" s="139"/>
      <c r="AP1501" s="139"/>
      <c r="AQ1501" s="139"/>
      <c r="AR1501" s="139"/>
      <c r="AS1501" s="139"/>
      <c r="AT1501" s="139"/>
      <c r="AU1501" s="139"/>
      <c r="AV1501" s="139"/>
      <c r="AW1501" s="139"/>
      <c r="AX1501" s="139"/>
      <c r="AY1501" s="139"/>
      <c r="AZ1501" s="139"/>
      <c r="BA1501" s="139"/>
      <c r="BB1501" s="139"/>
      <c r="BC1501" s="139"/>
      <c r="BD1501" s="139"/>
      <c r="BE1501" s="139"/>
      <c r="BF1501" s="139"/>
      <c r="BG1501" s="139"/>
      <c r="BH1501" s="139"/>
      <c r="BI1501" s="139"/>
      <c r="BJ1501" s="139"/>
      <c r="BK1501" s="139"/>
      <c r="BL1501" s="139"/>
    </row>
    <row r="1502" spans="27:64" x14ac:dyDescent="0.2">
      <c r="AA1502" s="139"/>
      <c r="AB1502" s="139"/>
      <c r="AC1502" s="139"/>
      <c r="AD1502" s="139"/>
      <c r="AE1502" s="139"/>
      <c r="AG1502" s="165"/>
      <c r="AN1502" s="139"/>
      <c r="AO1502" s="139"/>
      <c r="AP1502" s="139"/>
      <c r="AQ1502" s="139"/>
      <c r="AR1502" s="139"/>
      <c r="AS1502" s="139"/>
      <c r="AT1502" s="139"/>
      <c r="AU1502" s="139"/>
      <c r="AV1502" s="139"/>
    </row>
    <row r="1503" spans="27:64" x14ac:dyDescent="0.2">
      <c r="AA1503" s="139"/>
      <c r="AB1503" s="139"/>
      <c r="AC1503" s="139"/>
      <c r="AD1503" s="139"/>
      <c r="AE1503" s="139"/>
      <c r="AG1503" s="165"/>
      <c r="AN1503" s="139"/>
      <c r="AO1503" s="139"/>
      <c r="AP1503" s="139"/>
      <c r="AQ1503" s="139"/>
      <c r="AR1503" s="139"/>
      <c r="AS1503" s="139"/>
      <c r="AT1503" s="139"/>
      <c r="AU1503" s="139"/>
      <c r="AV1503" s="139"/>
      <c r="AX1503" s="139"/>
    </row>
    <row r="1504" spans="27:64" x14ac:dyDescent="0.2">
      <c r="AA1504" s="139"/>
      <c r="AB1504" s="139"/>
      <c r="AC1504" s="139"/>
      <c r="AD1504" s="139"/>
      <c r="AE1504" s="139"/>
      <c r="AG1504" s="165"/>
      <c r="AN1504" s="139"/>
      <c r="AO1504" s="139"/>
      <c r="AP1504" s="139"/>
      <c r="AQ1504" s="139"/>
      <c r="AR1504" s="139"/>
      <c r="AS1504" s="139"/>
      <c r="AT1504" s="139"/>
      <c r="AU1504" s="139"/>
      <c r="AV1504" s="139"/>
      <c r="AW1504" s="139"/>
      <c r="AX1504" s="139"/>
      <c r="AY1504" s="139"/>
      <c r="AZ1504" s="139"/>
      <c r="BA1504" s="139"/>
      <c r="BB1504" s="139"/>
      <c r="BC1504" s="139"/>
      <c r="BD1504" s="139"/>
      <c r="BE1504" s="139"/>
      <c r="BF1504" s="139"/>
      <c r="BG1504" s="139"/>
      <c r="BH1504" s="139"/>
      <c r="BI1504" s="139"/>
      <c r="BJ1504" s="139"/>
      <c r="BK1504" s="139"/>
      <c r="BL1504" s="139"/>
    </row>
    <row r="1505" spans="27:64" x14ac:dyDescent="0.2">
      <c r="AA1505" s="139"/>
      <c r="AB1505" s="139"/>
      <c r="AC1505" s="139"/>
      <c r="AD1505" s="139"/>
      <c r="AE1505" s="139"/>
      <c r="AG1505" s="165"/>
      <c r="AN1505" s="139"/>
      <c r="AO1505" s="139"/>
      <c r="AP1505" s="139"/>
      <c r="AQ1505" s="139"/>
      <c r="AR1505" s="139"/>
      <c r="AS1505" s="139"/>
      <c r="AT1505" s="139"/>
      <c r="AU1505" s="139"/>
      <c r="AV1505" s="139"/>
    </row>
    <row r="1506" spans="27:64" x14ac:dyDescent="0.2">
      <c r="AA1506" s="139"/>
      <c r="AB1506" s="139"/>
      <c r="AC1506" s="139"/>
      <c r="AD1506" s="139"/>
      <c r="AE1506" s="139"/>
      <c r="AG1506" s="165"/>
      <c r="AN1506" s="139"/>
      <c r="AO1506" s="139"/>
      <c r="AP1506" s="139"/>
      <c r="AQ1506" s="139"/>
      <c r="AR1506" s="139"/>
      <c r="AS1506" s="139"/>
      <c r="AT1506" s="139"/>
      <c r="AU1506" s="139"/>
      <c r="AV1506" s="139"/>
    </row>
    <row r="1507" spans="27:64" x14ac:dyDescent="0.2">
      <c r="AA1507" s="139"/>
      <c r="AB1507" s="139"/>
      <c r="AC1507" s="139"/>
      <c r="AD1507" s="139"/>
      <c r="AE1507" s="139"/>
      <c r="AG1507" s="165"/>
      <c r="AN1507" s="139"/>
      <c r="AO1507" s="139"/>
      <c r="AP1507" s="139"/>
      <c r="AQ1507" s="139"/>
      <c r="AR1507" s="139"/>
      <c r="AS1507" s="139"/>
      <c r="AT1507" s="139"/>
      <c r="AU1507" s="139"/>
      <c r="AV1507" s="139"/>
      <c r="AX1507" s="139"/>
      <c r="AY1507" s="139"/>
      <c r="AZ1507" s="139"/>
      <c r="BA1507" s="139"/>
      <c r="BB1507" s="139"/>
      <c r="BC1507" s="139"/>
      <c r="BD1507" s="139"/>
      <c r="BE1507" s="139"/>
      <c r="BF1507" s="139"/>
      <c r="BG1507" s="139"/>
      <c r="BH1507" s="139"/>
      <c r="BI1507" s="139"/>
      <c r="BJ1507" s="139"/>
      <c r="BK1507" s="139"/>
      <c r="BL1507" s="139"/>
    </row>
    <row r="1508" spans="27:64" x14ac:dyDescent="0.2">
      <c r="AA1508" s="139"/>
      <c r="AB1508" s="139"/>
      <c r="AC1508" s="139"/>
      <c r="AD1508" s="139"/>
      <c r="AE1508" s="139"/>
      <c r="AG1508" s="165"/>
      <c r="AN1508" s="139"/>
      <c r="AO1508" s="139"/>
      <c r="AP1508" s="139"/>
      <c r="AQ1508" s="139"/>
      <c r="AR1508" s="139"/>
      <c r="AS1508" s="139"/>
      <c r="AT1508" s="139"/>
      <c r="AU1508" s="139"/>
      <c r="AV1508" s="139"/>
    </row>
    <row r="1509" spans="27:64" x14ac:dyDescent="0.2">
      <c r="AA1509" s="139"/>
      <c r="AB1509" s="139"/>
      <c r="AC1509" s="139"/>
      <c r="AD1509" s="139"/>
      <c r="AE1509" s="139"/>
      <c r="AG1509" s="165"/>
      <c r="AN1509" s="139"/>
      <c r="AO1509" s="139"/>
      <c r="AP1509" s="139"/>
      <c r="AQ1509" s="139"/>
      <c r="AR1509" s="139"/>
      <c r="AS1509" s="139"/>
      <c r="AT1509" s="139"/>
      <c r="AU1509" s="139"/>
      <c r="AV1509" s="139"/>
      <c r="AX1509" s="139"/>
      <c r="AY1509" s="139"/>
      <c r="AZ1509" s="139"/>
      <c r="BA1509" s="139"/>
      <c r="BB1509" s="139"/>
      <c r="BC1509" s="139"/>
      <c r="BD1509" s="139"/>
      <c r="BE1509" s="139"/>
      <c r="BF1509" s="139"/>
      <c r="BG1509" s="139"/>
      <c r="BH1509" s="139"/>
      <c r="BI1509" s="139"/>
      <c r="BJ1509" s="139"/>
      <c r="BK1509" s="139"/>
      <c r="BL1509" s="139"/>
    </row>
    <row r="1510" spans="27:64" x14ac:dyDescent="0.2">
      <c r="AA1510" s="139"/>
      <c r="AB1510" s="139"/>
      <c r="AC1510" s="139"/>
      <c r="AD1510" s="139"/>
      <c r="AE1510" s="139"/>
      <c r="AG1510" s="165"/>
      <c r="AN1510" s="139"/>
      <c r="AO1510" s="139"/>
      <c r="AP1510" s="139"/>
      <c r="AQ1510" s="139"/>
      <c r="AR1510" s="139"/>
      <c r="AS1510" s="139"/>
      <c r="AT1510" s="139"/>
      <c r="AU1510" s="139"/>
    </row>
    <row r="1511" spans="27:64" x14ac:dyDescent="0.2">
      <c r="AA1511" s="139"/>
      <c r="AB1511" s="139"/>
      <c r="AC1511" s="139"/>
      <c r="AD1511" s="139"/>
      <c r="AE1511" s="139"/>
      <c r="AG1511" s="165"/>
      <c r="AN1511" s="139"/>
      <c r="AO1511" s="139"/>
      <c r="AP1511" s="139"/>
      <c r="AQ1511" s="139"/>
      <c r="AR1511" s="139"/>
      <c r="AS1511" s="139"/>
      <c r="AT1511" s="139"/>
      <c r="AU1511" s="139"/>
      <c r="AV1511" s="139"/>
      <c r="AX1511" s="139"/>
    </row>
    <row r="1512" spans="27:64" x14ac:dyDescent="0.2">
      <c r="AA1512" s="139"/>
      <c r="AB1512" s="139"/>
      <c r="AC1512" s="139"/>
      <c r="AD1512" s="139"/>
      <c r="AE1512" s="139"/>
      <c r="AG1512" s="165"/>
      <c r="AN1512" s="139"/>
      <c r="AO1512" s="139"/>
      <c r="AP1512" s="139"/>
      <c r="AQ1512" s="139"/>
      <c r="AR1512" s="139"/>
      <c r="AS1512" s="139"/>
      <c r="AT1512" s="139"/>
      <c r="AU1512" s="139"/>
    </row>
    <row r="1513" spans="27:64" x14ac:dyDescent="0.2">
      <c r="AA1513" s="139"/>
      <c r="AB1513" s="139"/>
      <c r="AC1513" s="139"/>
      <c r="AD1513" s="139"/>
      <c r="AE1513" s="139"/>
      <c r="AG1513" s="165"/>
      <c r="AN1513" s="139"/>
      <c r="AO1513" s="139"/>
      <c r="AP1513" s="139"/>
      <c r="AQ1513" s="139"/>
      <c r="AR1513" s="139"/>
      <c r="AS1513" s="139"/>
      <c r="AT1513" s="139"/>
      <c r="AU1513" s="139"/>
      <c r="AV1513" s="139"/>
    </row>
    <row r="1514" spans="27:64" x14ac:dyDescent="0.2">
      <c r="AA1514" s="139"/>
      <c r="AB1514" s="139"/>
      <c r="AC1514" s="139"/>
      <c r="AD1514" s="139"/>
      <c r="AE1514" s="139"/>
      <c r="AG1514" s="165"/>
      <c r="AN1514" s="139"/>
      <c r="AO1514" s="139"/>
      <c r="AP1514" s="139"/>
      <c r="AQ1514" s="139"/>
      <c r="AR1514" s="139"/>
      <c r="AS1514" s="139"/>
      <c r="AT1514" s="139"/>
      <c r="AU1514" s="139"/>
      <c r="AV1514" s="139"/>
      <c r="AW1514" s="139"/>
      <c r="AX1514" s="139"/>
      <c r="AY1514" s="139"/>
      <c r="AZ1514" s="139"/>
      <c r="BA1514" s="139"/>
      <c r="BB1514" s="139"/>
      <c r="BC1514" s="139"/>
      <c r="BD1514" s="139"/>
      <c r="BE1514" s="139"/>
      <c r="BF1514" s="139"/>
      <c r="BG1514" s="139"/>
      <c r="BH1514" s="139"/>
      <c r="BI1514" s="139"/>
      <c r="BJ1514" s="139"/>
      <c r="BK1514" s="139"/>
      <c r="BL1514" s="139"/>
    </row>
    <row r="1515" spans="27:64" x14ac:dyDescent="0.2">
      <c r="AA1515" s="139"/>
      <c r="AB1515" s="139"/>
      <c r="AC1515" s="139"/>
      <c r="AD1515" s="139"/>
      <c r="AE1515" s="139"/>
      <c r="AG1515" s="165"/>
      <c r="AN1515" s="139"/>
      <c r="AO1515" s="139"/>
      <c r="AP1515" s="139"/>
      <c r="AQ1515" s="139"/>
      <c r="AR1515" s="139"/>
      <c r="AS1515" s="139"/>
      <c r="AT1515" s="139"/>
      <c r="AU1515" s="139"/>
    </row>
    <row r="1516" spans="27:64" x14ac:dyDescent="0.2">
      <c r="AA1516" s="139"/>
      <c r="AB1516" s="139"/>
      <c r="AC1516" s="139"/>
      <c r="AD1516" s="139"/>
      <c r="AE1516" s="139"/>
      <c r="AG1516" s="165"/>
      <c r="AN1516" s="139"/>
      <c r="AO1516" s="139"/>
      <c r="AP1516" s="139"/>
      <c r="AQ1516" s="139"/>
      <c r="AR1516" s="139"/>
      <c r="AS1516" s="139"/>
      <c r="AT1516" s="139"/>
      <c r="AU1516" s="139"/>
      <c r="AV1516" s="139"/>
      <c r="AX1516" s="139"/>
    </row>
    <row r="1517" spans="27:64" x14ac:dyDescent="0.2">
      <c r="AA1517" s="139"/>
      <c r="AB1517" s="139"/>
      <c r="AC1517" s="139"/>
      <c r="AD1517" s="139"/>
      <c r="AE1517" s="139"/>
      <c r="AG1517" s="165"/>
      <c r="AN1517" s="139"/>
      <c r="AO1517" s="139"/>
      <c r="AP1517" s="139"/>
      <c r="AQ1517" s="139"/>
      <c r="AR1517" s="139"/>
      <c r="AS1517" s="139"/>
      <c r="AT1517" s="139"/>
      <c r="AU1517" s="139"/>
      <c r="AV1517" s="139"/>
      <c r="AW1517" s="139"/>
      <c r="AX1517" s="139"/>
      <c r="AY1517" s="139"/>
      <c r="AZ1517" s="139"/>
      <c r="BA1517" s="139"/>
      <c r="BB1517" s="139"/>
      <c r="BC1517" s="139"/>
      <c r="BD1517" s="139"/>
      <c r="BE1517" s="139"/>
      <c r="BF1517" s="139"/>
      <c r="BG1517" s="139"/>
      <c r="BH1517" s="139"/>
      <c r="BI1517" s="139"/>
      <c r="BJ1517" s="139"/>
      <c r="BK1517" s="139"/>
      <c r="BL1517" s="139"/>
    </row>
    <row r="1518" spans="27:64" x14ac:dyDescent="0.2">
      <c r="AA1518" s="139"/>
      <c r="AB1518" s="139"/>
      <c r="AC1518" s="139"/>
      <c r="AD1518" s="139"/>
      <c r="AE1518" s="139"/>
      <c r="AG1518" s="165"/>
      <c r="AN1518" s="139"/>
      <c r="AO1518" s="139"/>
      <c r="AP1518" s="139"/>
      <c r="AQ1518" s="139"/>
      <c r="AR1518" s="139"/>
      <c r="AS1518" s="139"/>
      <c r="AT1518" s="139"/>
      <c r="AU1518" s="139"/>
      <c r="AV1518" s="139"/>
      <c r="AW1518" s="139"/>
      <c r="AX1518" s="139"/>
      <c r="AY1518" s="139"/>
      <c r="AZ1518" s="139"/>
      <c r="BA1518" s="139"/>
      <c r="BB1518" s="139"/>
      <c r="BC1518" s="139"/>
      <c r="BD1518" s="139"/>
      <c r="BE1518" s="139"/>
      <c r="BF1518" s="139"/>
      <c r="BG1518" s="139"/>
      <c r="BH1518" s="139"/>
      <c r="BI1518" s="139"/>
      <c r="BJ1518" s="139"/>
      <c r="BK1518" s="139"/>
      <c r="BL1518" s="139"/>
    </row>
    <row r="1519" spans="27:64" x14ac:dyDescent="0.2">
      <c r="AA1519" s="139"/>
      <c r="AB1519" s="139"/>
      <c r="AC1519" s="139"/>
      <c r="AD1519" s="139"/>
      <c r="AE1519" s="139"/>
      <c r="AG1519" s="165"/>
      <c r="AN1519" s="139"/>
      <c r="AO1519" s="139"/>
      <c r="AP1519" s="139"/>
      <c r="AQ1519" s="139"/>
      <c r="AR1519" s="139"/>
      <c r="AS1519" s="139"/>
      <c r="AT1519" s="139"/>
      <c r="AU1519" s="139"/>
      <c r="AV1519" s="139"/>
      <c r="AW1519" s="139"/>
      <c r="AX1519" s="139"/>
      <c r="AY1519" s="139"/>
      <c r="AZ1519" s="139"/>
      <c r="BA1519" s="139"/>
      <c r="BB1519" s="139"/>
      <c r="BC1519" s="139"/>
      <c r="BD1519" s="139"/>
      <c r="BE1519" s="139"/>
      <c r="BF1519" s="139"/>
      <c r="BG1519" s="139"/>
      <c r="BH1519" s="139"/>
      <c r="BI1519" s="139"/>
      <c r="BJ1519" s="139"/>
      <c r="BK1519" s="139"/>
      <c r="BL1519" s="139"/>
    </row>
    <row r="1520" spans="27:64" x14ac:dyDescent="0.2">
      <c r="AA1520" s="139"/>
      <c r="AB1520" s="139"/>
      <c r="AC1520" s="139"/>
      <c r="AD1520" s="139"/>
      <c r="AE1520" s="139"/>
      <c r="AG1520" s="165"/>
      <c r="AN1520" s="139"/>
      <c r="AO1520" s="139"/>
      <c r="AP1520" s="139"/>
      <c r="AQ1520" s="139"/>
      <c r="AR1520" s="139"/>
      <c r="AS1520" s="139"/>
      <c r="AT1520" s="139"/>
      <c r="AU1520" s="139"/>
      <c r="AV1520" s="139"/>
    </row>
    <row r="1521" spans="27:64" x14ac:dyDescent="0.2">
      <c r="AA1521" s="139"/>
      <c r="AB1521" s="139"/>
      <c r="AC1521" s="139"/>
      <c r="AD1521" s="139"/>
      <c r="AE1521" s="139"/>
      <c r="AG1521" s="165"/>
      <c r="AN1521" s="139"/>
      <c r="AO1521" s="139"/>
      <c r="AP1521" s="139"/>
      <c r="AQ1521" s="139"/>
      <c r="AR1521" s="139"/>
      <c r="AS1521" s="139"/>
      <c r="AT1521" s="139"/>
      <c r="AU1521" s="139"/>
      <c r="AV1521" s="139"/>
    </row>
    <row r="1522" spans="27:64" x14ac:dyDescent="0.2">
      <c r="AA1522" s="139"/>
      <c r="AB1522" s="139"/>
      <c r="AC1522" s="139"/>
      <c r="AD1522" s="139"/>
      <c r="AE1522" s="139"/>
      <c r="AG1522" s="165"/>
      <c r="AN1522" s="139"/>
      <c r="AO1522" s="139"/>
      <c r="AP1522" s="139"/>
      <c r="AQ1522" s="139"/>
      <c r="AR1522" s="139"/>
      <c r="AS1522" s="139"/>
      <c r="AT1522" s="139"/>
      <c r="AU1522" s="139"/>
      <c r="AV1522" s="139"/>
      <c r="AX1522" s="139"/>
      <c r="AY1522" s="139"/>
      <c r="AZ1522" s="139"/>
      <c r="BA1522" s="139"/>
      <c r="BB1522" s="139"/>
      <c r="BC1522" s="139"/>
      <c r="BD1522" s="139"/>
      <c r="BE1522" s="139"/>
      <c r="BF1522" s="139"/>
      <c r="BG1522" s="139"/>
      <c r="BH1522" s="139"/>
      <c r="BI1522" s="139"/>
      <c r="BJ1522" s="139"/>
      <c r="BK1522" s="139"/>
      <c r="BL1522" s="139"/>
    </row>
    <row r="1523" spans="27:64" x14ac:dyDescent="0.2">
      <c r="AA1523" s="139"/>
      <c r="AB1523" s="139"/>
      <c r="AC1523" s="139"/>
      <c r="AD1523" s="139"/>
      <c r="AE1523" s="139"/>
      <c r="AG1523" s="165"/>
      <c r="AN1523" s="139"/>
      <c r="AO1523" s="139"/>
      <c r="AP1523" s="139"/>
      <c r="AQ1523" s="139"/>
      <c r="AR1523" s="139"/>
      <c r="AS1523" s="139"/>
      <c r="AT1523" s="139"/>
      <c r="AU1523" s="139"/>
      <c r="AV1523" s="139"/>
    </row>
    <row r="1524" spans="27:64" x14ac:dyDescent="0.2">
      <c r="AA1524" s="139"/>
      <c r="AB1524" s="139"/>
      <c r="AC1524" s="139"/>
      <c r="AD1524" s="139"/>
      <c r="AE1524" s="139"/>
      <c r="AG1524" s="165"/>
      <c r="AN1524" s="139"/>
      <c r="AO1524" s="139"/>
      <c r="AP1524" s="139"/>
      <c r="AQ1524" s="139"/>
      <c r="AR1524" s="139"/>
      <c r="AS1524" s="139"/>
      <c r="AT1524" s="139"/>
      <c r="AU1524" s="139"/>
      <c r="AV1524" s="139"/>
      <c r="AX1524" s="139"/>
      <c r="AY1524" s="139"/>
      <c r="AZ1524" s="139"/>
      <c r="BA1524" s="139"/>
      <c r="BB1524" s="139"/>
      <c r="BC1524" s="139"/>
      <c r="BD1524" s="139"/>
      <c r="BE1524" s="139"/>
      <c r="BF1524" s="139"/>
      <c r="BG1524" s="139"/>
      <c r="BH1524" s="139"/>
      <c r="BI1524" s="139"/>
      <c r="BJ1524" s="139"/>
      <c r="BK1524" s="139"/>
      <c r="BL1524" s="139"/>
    </row>
    <row r="1525" spans="27:64" x14ac:dyDescent="0.2">
      <c r="AA1525" s="139"/>
      <c r="AB1525" s="139"/>
      <c r="AC1525" s="139"/>
      <c r="AD1525" s="139"/>
      <c r="AE1525" s="139"/>
      <c r="AG1525" s="165"/>
      <c r="AN1525" s="139"/>
      <c r="AO1525" s="139"/>
      <c r="AP1525" s="139"/>
      <c r="AQ1525" s="139"/>
      <c r="AR1525" s="139"/>
      <c r="AS1525" s="139"/>
      <c r="AT1525" s="139"/>
      <c r="AU1525" s="139"/>
      <c r="AV1525" s="139"/>
    </row>
    <row r="1526" spans="27:64" x14ac:dyDescent="0.2">
      <c r="AA1526" s="139"/>
      <c r="AB1526" s="139"/>
      <c r="AC1526" s="139"/>
      <c r="AD1526" s="139"/>
      <c r="AE1526" s="139"/>
      <c r="AG1526" s="165"/>
      <c r="AN1526" s="139"/>
      <c r="AO1526" s="139"/>
      <c r="AP1526" s="139"/>
      <c r="AQ1526" s="139"/>
      <c r="AR1526" s="139"/>
      <c r="AS1526" s="139"/>
      <c r="AT1526" s="139"/>
      <c r="AU1526" s="139"/>
      <c r="AV1526" s="139"/>
    </row>
    <row r="1527" spans="27:64" x14ac:dyDescent="0.2">
      <c r="AA1527" s="139"/>
      <c r="AB1527" s="139"/>
      <c r="AC1527" s="139"/>
      <c r="AD1527" s="139"/>
      <c r="AE1527" s="139"/>
      <c r="AG1527" s="165"/>
      <c r="AN1527" s="139"/>
      <c r="AO1527" s="139"/>
      <c r="AP1527" s="139"/>
      <c r="AQ1527" s="139"/>
      <c r="AR1527" s="139"/>
      <c r="AS1527" s="139"/>
      <c r="AT1527" s="139"/>
      <c r="AU1527" s="139"/>
      <c r="AV1527" s="139"/>
      <c r="AX1527" s="139"/>
    </row>
    <row r="1528" spans="27:64" x14ac:dyDescent="0.2">
      <c r="AA1528" s="139"/>
      <c r="AB1528" s="139"/>
      <c r="AC1528" s="139"/>
      <c r="AD1528" s="139"/>
      <c r="AE1528" s="139"/>
      <c r="AG1528" s="165"/>
      <c r="AN1528" s="139"/>
      <c r="AO1528" s="139"/>
      <c r="AP1528" s="139"/>
      <c r="AQ1528" s="139"/>
      <c r="AR1528" s="139"/>
      <c r="AS1528" s="139"/>
      <c r="AT1528" s="139"/>
      <c r="AU1528" s="139"/>
      <c r="AV1528" s="139"/>
    </row>
    <row r="1529" spans="27:64" x14ac:dyDescent="0.2">
      <c r="AA1529" s="139"/>
      <c r="AB1529" s="139"/>
      <c r="AC1529" s="139"/>
      <c r="AD1529" s="139"/>
      <c r="AE1529" s="139"/>
      <c r="AG1529" s="165"/>
      <c r="AN1529" s="139"/>
      <c r="AO1529" s="139"/>
      <c r="AP1529" s="139"/>
      <c r="AQ1529" s="139"/>
      <c r="AR1529" s="139"/>
      <c r="AS1529" s="139"/>
      <c r="AT1529" s="139"/>
      <c r="AU1529" s="139"/>
      <c r="AV1529" s="139"/>
      <c r="AX1529" s="139"/>
    </row>
    <row r="1530" spans="27:64" x14ac:dyDescent="0.2">
      <c r="AA1530" s="139"/>
      <c r="AB1530" s="139"/>
      <c r="AC1530" s="139"/>
      <c r="AD1530" s="139"/>
      <c r="AE1530" s="139"/>
      <c r="AG1530" s="165"/>
      <c r="AN1530" s="139"/>
      <c r="AO1530" s="139"/>
      <c r="AP1530" s="139"/>
      <c r="AQ1530" s="139"/>
      <c r="AR1530" s="139"/>
      <c r="AS1530" s="139"/>
      <c r="AT1530" s="139"/>
      <c r="AU1530" s="139"/>
      <c r="AV1530" s="139"/>
    </row>
    <row r="1531" spans="27:64" x14ac:dyDescent="0.2">
      <c r="AA1531" s="139"/>
      <c r="AB1531" s="139"/>
      <c r="AC1531" s="139"/>
      <c r="AD1531" s="139"/>
      <c r="AE1531" s="139"/>
      <c r="AG1531" s="165"/>
      <c r="AN1531" s="139"/>
      <c r="AO1531" s="139"/>
      <c r="AP1531" s="139"/>
      <c r="AQ1531" s="139"/>
      <c r="AR1531" s="139"/>
      <c r="AS1531" s="139"/>
      <c r="AT1531" s="139"/>
      <c r="AU1531" s="139"/>
      <c r="AV1531" s="139"/>
    </row>
    <row r="1532" spans="27:64" x14ac:dyDescent="0.2">
      <c r="AA1532" s="139"/>
      <c r="AB1532" s="139"/>
      <c r="AC1532" s="139"/>
      <c r="AD1532" s="139"/>
      <c r="AE1532" s="139"/>
      <c r="AG1532" s="165"/>
      <c r="AN1532" s="139"/>
      <c r="AO1532" s="139"/>
      <c r="AP1532" s="139"/>
      <c r="AQ1532" s="139"/>
      <c r="AR1532" s="139"/>
      <c r="AS1532" s="139"/>
      <c r="AT1532" s="139"/>
      <c r="AU1532" s="139"/>
      <c r="AV1532" s="139"/>
    </row>
    <row r="1533" spans="27:64" x14ac:dyDescent="0.2">
      <c r="AA1533" s="139"/>
      <c r="AB1533" s="139"/>
      <c r="AC1533" s="139"/>
      <c r="AD1533" s="139"/>
      <c r="AE1533" s="139"/>
      <c r="AG1533" s="165"/>
      <c r="AN1533" s="139"/>
      <c r="AO1533" s="139"/>
      <c r="AP1533" s="139"/>
      <c r="AQ1533" s="139"/>
      <c r="AR1533" s="139"/>
      <c r="AS1533" s="139"/>
      <c r="AT1533" s="139"/>
      <c r="AU1533" s="139"/>
    </row>
    <row r="1534" spans="27:64" x14ac:dyDescent="0.2">
      <c r="AA1534" s="139"/>
      <c r="AB1534" s="139"/>
      <c r="AC1534" s="139"/>
      <c r="AD1534" s="139"/>
      <c r="AE1534" s="139"/>
      <c r="AG1534" s="165"/>
      <c r="AN1534" s="139"/>
      <c r="AO1534" s="139"/>
      <c r="AP1534" s="139"/>
      <c r="AQ1534" s="139"/>
      <c r="AR1534" s="139"/>
      <c r="AS1534" s="139"/>
      <c r="AT1534" s="139"/>
      <c r="AU1534" s="139"/>
      <c r="AV1534" s="139"/>
    </row>
    <row r="1535" spans="27:64" x14ac:dyDescent="0.2">
      <c r="AA1535" s="139"/>
      <c r="AB1535" s="139"/>
      <c r="AC1535" s="139"/>
      <c r="AD1535" s="139"/>
      <c r="AE1535" s="139"/>
      <c r="AG1535" s="165"/>
      <c r="AN1535" s="139"/>
      <c r="AO1535" s="139"/>
      <c r="AP1535" s="139"/>
      <c r="AQ1535" s="139"/>
      <c r="AR1535" s="139"/>
      <c r="AS1535" s="139"/>
      <c r="AT1535" s="139"/>
      <c r="AU1535" s="139"/>
      <c r="AV1535" s="139"/>
      <c r="AW1535" s="139"/>
      <c r="AX1535" s="139"/>
      <c r="AY1535" s="139"/>
      <c r="AZ1535" s="139"/>
      <c r="BA1535" s="139"/>
      <c r="BB1535" s="139"/>
      <c r="BC1535" s="139"/>
      <c r="BD1535" s="139"/>
      <c r="BE1535" s="139"/>
      <c r="BF1535" s="139"/>
      <c r="BG1535" s="139"/>
      <c r="BH1535" s="139"/>
      <c r="BI1535" s="139"/>
      <c r="BJ1535" s="139"/>
      <c r="BK1535" s="139"/>
      <c r="BL1535" s="139"/>
    </row>
    <row r="1536" spans="27:64" x14ac:dyDescent="0.2">
      <c r="AA1536" s="139"/>
      <c r="AB1536" s="139"/>
      <c r="AC1536" s="139"/>
      <c r="AD1536" s="139"/>
      <c r="AE1536" s="139"/>
      <c r="AG1536" s="165"/>
      <c r="AN1536" s="139"/>
      <c r="AO1536" s="139"/>
      <c r="AP1536" s="139"/>
      <c r="AQ1536" s="139"/>
      <c r="AR1536" s="139"/>
      <c r="AS1536" s="139"/>
      <c r="AT1536" s="139"/>
      <c r="AU1536" s="139"/>
    </row>
    <row r="1537" spans="27:64" x14ac:dyDescent="0.2">
      <c r="AA1537" s="139"/>
      <c r="AB1537" s="139"/>
      <c r="AC1537" s="139"/>
      <c r="AD1537" s="139"/>
      <c r="AE1537" s="139"/>
      <c r="AG1537" s="165"/>
      <c r="AN1537" s="139"/>
      <c r="AO1537" s="139"/>
      <c r="AP1537" s="139"/>
      <c r="AQ1537" s="139"/>
      <c r="AR1537" s="139"/>
      <c r="AS1537" s="139"/>
      <c r="AT1537" s="139"/>
      <c r="AU1537" s="139"/>
    </row>
    <row r="1538" spans="27:64" x14ac:dyDescent="0.2">
      <c r="AA1538" s="139"/>
      <c r="AB1538" s="139"/>
      <c r="AC1538" s="139"/>
      <c r="AD1538" s="139"/>
      <c r="AE1538" s="139"/>
      <c r="AG1538" s="165"/>
      <c r="AN1538" s="139"/>
      <c r="AO1538" s="139"/>
      <c r="AP1538" s="139"/>
      <c r="AQ1538" s="139"/>
      <c r="AR1538" s="139"/>
      <c r="AS1538" s="139"/>
      <c r="AT1538" s="139"/>
      <c r="AU1538" s="139"/>
    </row>
    <row r="1539" spans="27:64" x14ac:dyDescent="0.2">
      <c r="AA1539" s="139"/>
      <c r="AB1539" s="139"/>
      <c r="AC1539" s="139"/>
      <c r="AD1539" s="139"/>
      <c r="AE1539" s="139"/>
      <c r="AG1539" s="165"/>
      <c r="AN1539" s="139"/>
      <c r="AO1539" s="139"/>
      <c r="AP1539" s="139"/>
      <c r="AQ1539" s="139"/>
      <c r="AR1539" s="139"/>
      <c r="AS1539" s="139"/>
      <c r="AT1539" s="139"/>
      <c r="AU1539" s="139"/>
      <c r="AV1539" s="139"/>
    </row>
    <row r="1540" spans="27:64" x14ac:dyDescent="0.2">
      <c r="AA1540" s="139"/>
      <c r="AB1540" s="139"/>
      <c r="AC1540" s="139"/>
      <c r="AD1540" s="139"/>
      <c r="AE1540" s="139"/>
      <c r="AG1540" s="165"/>
      <c r="AN1540" s="139"/>
      <c r="AO1540" s="139"/>
      <c r="AP1540" s="139"/>
      <c r="AQ1540" s="139"/>
      <c r="AR1540" s="139"/>
      <c r="AS1540" s="139"/>
      <c r="AT1540" s="139"/>
      <c r="AU1540" s="139"/>
      <c r="AV1540" s="139"/>
    </row>
    <row r="1541" spans="27:64" x14ac:dyDescent="0.2">
      <c r="AA1541" s="139"/>
      <c r="AB1541" s="139"/>
      <c r="AC1541" s="139"/>
      <c r="AD1541" s="139"/>
      <c r="AE1541" s="139"/>
      <c r="AG1541" s="165"/>
      <c r="AN1541" s="139"/>
      <c r="AO1541" s="139"/>
      <c r="AP1541" s="139"/>
      <c r="AQ1541" s="139"/>
      <c r="AR1541" s="139"/>
      <c r="AS1541" s="139"/>
      <c r="AT1541" s="139"/>
      <c r="AU1541" s="139"/>
      <c r="AV1541" s="139"/>
    </row>
    <row r="1542" spans="27:64" x14ac:dyDescent="0.2">
      <c r="AA1542" s="139"/>
      <c r="AB1542" s="139"/>
      <c r="AC1542" s="139"/>
      <c r="AD1542" s="139"/>
      <c r="AE1542" s="139"/>
      <c r="AG1542" s="165"/>
      <c r="AN1542" s="139"/>
      <c r="AO1542" s="139"/>
      <c r="AP1542" s="139"/>
      <c r="AQ1542" s="139"/>
      <c r="AR1542" s="139"/>
      <c r="AS1542" s="139"/>
      <c r="AT1542" s="139"/>
      <c r="AU1542" s="139"/>
    </row>
    <row r="1543" spans="27:64" x14ac:dyDescent="0.2">
      <c r="AA1543" s="139"/>
      <c r="AB1543" s="139"/>
      <c r="AC1543" s="139"/>
      <c r="AD1543" s="139"/>
      <c r="AE1543" s="139"/>
      <c r="AG1543" s="165"/>
      <c r="AN1543" s="139"/>
      <c r="AO1543" s="139"/>
      <c r="AP1543" s="139"/>
      <c r="AQ1543" s="139"/>
      <c r="AR1543" s="139"/>
      <c r="AS1543" s="139"/>
      <c r="AT1543" s="139"/>
      <c r="AU1543" s="139"/>
      <c r="AV1543" s="139"/>
      <c r="AW1543" s="139"/>
      <c r="AX1543" s="139"/>
      <c r="AY1543" s="139"/>
      <c r="AZ1543" s="139"/>
      <c r="BA1543" s="139"/>
      <c r="BB1543" s="139"/>
      <c r="BC1543" s="139"/>
      <c r="BD1543" s="139"/>
      <c r="BE1543" s="139"/>
      <c r="BF1543" s="139"/>
      <c r="BG1543" s="139"/>
      <c r="BH1543" s="139"/>
      <c r="BI1543" s="139"/>
      <c r="BJ1543" s="139"/>
      <c r="BK1543" s="139"/>
      <c r="BL1543" s="139"/>
    </row>
    <row r="1544" spans="27:64" x14ac:dyDescent="0.2">
      <c r="AA1544" s="139"/>
      <c r="AB1544" s="139"/>
      <c r="AC1544" s="139"/>
      <c r="AD1544" s="139"/>
      <c r="AE1544" s="139"/>
      <c r="AG1544" s="165"/>
      <c r="AN1544" s="139"/>
      <c r="AO1544" s="139"/>
      <c r="AP1544" s="139"/>
      <c r="AQ1544" s="139"/>
      <c r="AR1544" s="139"/>
      <c r="AS1544" s="139"/>
      <c r="AT1544" s="139"/>
      <c r="AU1544" s="139"/>
      <c r="AV1544" s="139"/>
      <c r="AX1544" s="139"/>
      <c r="AY1544" s="139"/>
      <c r="AZ1544" s="139"/>
      <c r="BA1544" s="139"/>
      <c r="BB1544" s="139"/>
      <c r="BC1544" s="139"/>
      <c r="BD1544" s="139"/>
      <c r="BE1544" s="139"/>
      <c r="BF1544" s="139"/>
      <c r="BG1544" s="139"/>
      <c r="BH1544" s="139"/>
      <c r="BI1544" s="139"/>
      <c r="BJ1544" s="139"/>
      <c r="BK1544" s="139"/>
      <c r="BL1544" s="139"/>
    </row>
    <row r="1545" spans="27:64" x14ac:dyDescent="0.2">
      <c r="AA1545" s="139"/>
      <c r="AB1545" s="139"/>
      <c r="AC1545" s="139"/>
      <c r="AD1545" s="139"/>
      <c r="AE1545" s="139"/>
      <c r="AG1545" s="165"/>
      <c r="AN1545" s="139"/>
      <c r="AO1545" s="139"/>
      <c r="AP1545" s="139"/>
      <c r="AQ1545" s="139"/>
      <c r="AR1545" s="139"/>
      <c r="AS1545" s="139"/>
      <c r="AT1545" s="139"/>
      <c r="AU1545" s="139"/>
    </row>
    <row r="1546" spans="27:64" x14ac:dyDescent="0.2">
      <c r="AA1546" s="139"/>
      <c r="AB1546" s="139"/>
      <c r="AC1546" s="139"/>
      <c r="AD1546" s="139"/>
      <c r="AE1546" s="139"/>
      <c r="AG1546" s="165"/>
      <c r="AN1546" s="139"/>
      <c r="AO1546" s="139"/>
      <c r="AP1546" s="139"/>
      <c r="AQ1546" s="139"/>
      <c r="AR1546" s="139"/>
      <c r="AS1546" s="139"/>
      <c r="AT1546" s="139"/>
      <c r="AU1546" s="139"/>
      <c r="AV1546" s="139"/>
    </row>
    <row r="1547" spans="27:64" x14ac:dyDescent="0.2">
      <c r="AA1547" s="139"/>
      <c r="AB1547" s="139"/>
      <c r="AC1547" s="139"/>
      <c r="AD1547" s="139"/>
      <c r="AE1547" s="139"/>
      <c r="AG1547" s="165"/>
      <c r="AN1547" s="139"/>
      <c r="AO1547" s="139"/>
      <c r="AP1547" s="139"/>
      <c r="AQ1547" s="139"/>
      <c r="AR1547" s="139"/>
      <c r="AS1547" s="139"/>
      <c r="AT1547" s="139"/>
      <c r="AU1547" s="139"/>
    </row>
    <row r="1548" spans="27:64" x14ac:dyDescent="0.2">
      <c r="AA1548" s="139"/>
      <c r="AB1548" s="139"/>
      <c r="AC1548" s="139"/>
      <c r="AD1548" s="139"/>
      <c r="AE1548" s="139"/>
      <c r="AG1548" s="165"/>
      <c r="AN1548" s="139"/>
      <c r="AO1548" s="139"/>
      <c r="AP1548" s="139"/>
      <c r="AQ1548" s="139"/>
      <c r="AR1548" s="139"/>
      <c r="AS1548" s="139"/>
      <c r="AT1548" s="139"/>
      <c r="AU1548" s="139"/>
      <c r="AV1548" s="139"/>
      <c r="AW1548" s="139"/>
      <c r="AX1548" s="139"/>
      <c r="AY1548" s="139"/>
      <c r="AZ1548" s="139"/>
      <c r="BA1548" s="139"/>
      <c r="BB1548" s="139"/>
      <c r="BC1548" s="139"/>
      <c r="BD1548" s="139"/>
      <c r="BE1548" s="139"/>
      <c r="BF1548" s="139"/>
      <c r="BG1548" s="139"/>
      <c r="BH1548" s="139"/>
      <c r="BI1548" s="139"/>
      <c r="BJ1548" s="139"/>
      <c r="BK1548" s="139"/>
      <c r="BL1548" s="139"/>
    </row>
    <row r="1549" spans="27:64" x14ac:dyDescent="0.2">
      <c r="AA1549" s="139"/>
      <c r="AB1549" s="139"/>
      <c r="AC1549" s="139"/>
      <c r="AD1549" s="139"/>
      <c r="AE1549" s="139"/>
      <c r="AG1549" s="165"/>
      <c r="AN1549" s="139"/>
      <c r="AO1549" s="139"/>
      <c r="AP1549" s="139"/>
      <c r="AQ1549" s="139"/>
      <c r="AR1549" s="139"/>
      <c r="AS1549" s="139"/>
      <c r="AT1549" s="139"/>
      <c r="AU1549" s="139"/>
    </row>
    <row r="1550" spans="27:64" x14ac:dyDescent="0.2">
      <c r="AA1550" s="139"/>
      <c r="AB1550" s="139"/>
      <c r="AC1550" s="139"/>
      <c r="AD1550" s="139"/>
      <c r="AE1550" s="139"/>
      <c r="AG1550" s="165"/>
      <c r="AN1550" s="139"/>
      <c r="AO1550" s="139"/>
      <c r="AP1550" s="139"/>
      <c r="AQ1550" s="139"/>
      <c r="AR1550" s="139"/>
      <c r="AS1550" s="139"/>
      <c r="AT1550" s="139"/>
      <c r="AU1550" s="139"/>
      <c r="AV1550" s="139"/>
      <c r="AX1550" s="139"/>
    </row>
    <row r="1551" spans="27:64" x14ac:dyDescent="0.2">
      <c r="AA1551" s="139"/>
      <c r="AB1551" s="139"/>
      <c r="AC1551" s="139"/>
      <c r="AD1551" s="139"/>
      <c r="AE1551" s="139"/>
      <c r="AG1551" s="165"/>
      <c r="AN1551" s="139"/>
      <c r="AO1551" s="139"/>
      <c r="AP1551" s="139"/>
      <c r="AQ1551" s="139"/>
      <c r="AR1551" s="139"/>
      <c r="AS1551" s="139"/>
      <c r="AT1551" s="139"/>
      <c r="AU1551" s="139"/>
      <c r="AV1551" s="139"/>
      <c r="AX1551" s="139"/>
    </row>
    <row r="1552" spans="27:64" x14ac:dyDescent="0.2">
      <c r="AA1552" s="139"/>
      <c r="AB1552" s="139"/>
      <c r="AC1552" s="139"/>
      <c r="AD1552" s="139"/>
      <c r="AE1552" s="139"/>
      <c r="AG1552" s="165"/>
      <c r="AN1552" s="139"/>
      <c r="AO1552" s="139"/>
      <c r="AP1552" s="139"/>
      <c r="AQ1552" s="139"/>
      <c r="AR1552" s="139"/>
      <c r="AS1552" s="139"/>
      <c r="AT1552" s="139"/>
      <c r="AU1552" s="139"/>
      <c r="AV1552" s="139"/>
      <c r="AX1552" s="139"/>
    </row>
    <row r="1553" spans="27:64" x14ac:dyDescent="0.2">
      <c r="AA1553" s="139"/>
      <c r="AB1553" s="139"/>
      <c r="AC1553" s="139"/>
      <c r="AD1553" s="139"/>
      <c r="AE1553" s="139"/>
      <c r="AG1553" s="165"/>
      <c r="AN1553" s="139"/>
      <c r="AO1553" s="139"/>
      <c r="AP1553" s="139"/>
      <c r="AQ1553" s="139"/>
      <c r="AR1553" s="139"/>
      <c r="AS1553" s="139"/>
      <c r="AT1553" s="139"/>
      <c r="AU1553" s="139"/>
      <c r="AV1553" s="139"/>
    </row>
    <row r="1554" spans="27:64" x14ac:dyDescent="0.2">
      <c r="AA1554" s="139"/>
      <c r="AB1554" s="139"/>
      <c r="AC1554" s="139"/>
      <c r="AD1554" s="139"/>
      <c r="AE1554" s="139"/>
      <c r="AG1554" s="165"/>
      <c r="AN1554" s="139"/>
      <c r="AO1554" s="139"/>
      <c r="AP1554" s="139"/>
      <c r="AQ1554" s="139"/>
      <c r="AR1554" s="139"/>
      <c r="AS1554" s="139"/>
      <c r="AT1554" s="139"/>
      <c r="AU1554" s="139"/>
    </row>
    <row r="1555" spans="27:64" x14ac:dyDescent="0.2">
      <c r="AA1555" s="139"/>
      <c r="AB1555" s="139"/>
      <c r="AC1555" s="139"/>
      <c r="AD1555" s="139"/>
      <c r="AE1555" s="139"/>
      <c r="AG1555" s="165"/>
      <c r="AN1555" s="139"/>
      <c r="AO1555" s="139"/>
      <c r="AP1555" s="139"/>
      <c r="AQ1555" s="139"/>
      <c r="AR1555" s="139"/>
      <c r="AS1555" s="139"/>
      <c r="AT1555" s="139"/>
      <c r="AU1555" s="139"/>
      <c r="AV1555" s="139"/>
    </row>
    <row r="1556" spans="27:64" x14ac:dyDescent="0.2">
      <c r="AA1556" s="139"/>
      <c r="AB1556" s="139"/>
      <c r="AC1556" s="139"/>
      <c r="AD1556" s="139"/>
      <c r="AE1556" s="139"/>
      <c r="AG1556" s="165"/>
      <c r="AN1556" s="139"/>
      <c r="AO1556" s="139"/>
      <c r="AP1556" s="139"/>
      <c r="AQ1556" s="139"/>
      <c r="AR1556" s="139"/>
      <c r="AS1556" s="139"/>
      <c r="AT1556" s="139"/>
      <c r="AU1556" s="139"/>
      <c r="AV1556" s="139"/>
    </row>
    <row r="1557" spans="27:64" x14ac:dyDescent="0.2">
      <c r="AA1557" s="139"/>
      <c r="AB1557" s="139"/>
      <c r="AC1557" s="139"/>
      <c r="AD1557" s="139"/>
      <c r="AE1557" s="139"/>
      <c r="AG1557" s="165"/>
      <c r="AN1557" s="139"/>
      <c r="AO1557" s="139"/>
      <c r="AP1557" s="139"/>
      <c r="AQ1557" s="139"/>
      <c r="AR1557" s="139"/>
      <c r="AS1557" s="139"/>
      <c r="AT1557" s="139"/>
      <c r="AU1557" s="139"/>
      <c r="AV1557" s="139"/>
      <c r="AW1557" s="139"/>
      <c r="AX1557" s="139"/>
      <c r="AY1557" s="139"/>
      <c r="AZ1557" s="139"/>
      <c r="BA1557" s="139"/>
      <c r="BB1557" s="139"/>
      <c r="BC1557" s="139"/>
      <c r="BD1557" s="139"/>
      <c r="BE1557" s="139"/>
      <c r="BF1557" s="139"/>
      <c r="BG1557" s="139"/>
      <c r="BH1557" s="139"/>
      <c r="BI1557" s="139"/>
      <c r="BJ1557" s="139"/>
      <c r="BK1557" s="139"/>
      <c r="BL1557" s="139"/>
    </row>
    <row r="1558" spans="27:64" x14ac:dyDescent="0.2">
      <c r="AA1558" s="139"/>
      <c r="AB1558" s="139"/>
      <c r="AC1558" s="139"/>
      <c r="AD1558" s="139"/>
      <c r="AE1558" s="139"/>
      <c r="AG1558" s="165"/>
      <c r="AN1558" s="139"/>
      <c r="AO1558" s="139"/>
      <c r="AP1558" s="139"/>
      <c r="AQ1558" s="139"/>
      <c r="AR1558" s="139"/>
      <c r="AS1558" s="139"/>
      <c r="AT1558" s="139"/>
      <c r="AU1558" s="139"/>
    </row>
    <row r="1559" spans="27:64" x14ac:dyDescent="0.2">
      <c r="AA1559" s="139"/>
      <c r="AB1559" s="139"/>
      <c r="AC1559" s="139"/>
      <c r="AD1559" s="139"/>
      <c r="AE1559" s="139"/>
      <c r="AG1559" s="165"/>
      <c r="AN1559" s="139"/>
      <c r="AO1559" s="139"/>
      <c r="AP1559" s="139"/>
      <c r="AQ1559" s="139"/>
      <c r="AR1559" s="139"/>
      <c r="AS1559" s="139"/>
      <c r="AT1559" s="139"/>
      <c r="AU1559" s="139"/>
    </row>
    <row r="1560" spans="27:64" x14ac:dyDescent="0.2">
      <c r="AA1560" s="139"/>
      <c r="AB1560" s="139"/>
      <c r="AC1560" s="139"/>
      <c r="AD1560" s="139"/>
      <c r="AE1560" s="139"/>
      <c r="AG1560" s="165"/>
      <c r="AN1560" s="139"/>
      <c r="AO1560" s="139"/>
      <c r="AP1560" s="139"/>
      <c r="AQ1560" s="139"/>
      <c r="AR1560" s="139"/>
      <c r="AS1560" s="139"/>
      <c r="AT1560" s="139"/>
      <c r="AU1560" s="139"/>
      <c r="AV1560" s="139"/>
      <c r="AW1560" s="139"/>
      <c r="AX1560" s="139"/>
      <c r="AY1560" s="139"/>
      <c r="AZ1560" s="139"/>
      <c r="BA1560" s="139"/>
      <c r="BB1560" s="139"/>
      <c r="BC1560" s="139"/>
      <c r="BD1560" s="139"/>
      <c r="BE1560" s="139"/>
      <c r="BF1560" s="139"/>
      <c r="BG1560" s="139"/>
      <c r="BH1560" s="139"/>
      <c r="BI1560" s="139"/>
      <c r="BJ1560" s="139"/>
      <c r="BK1560" s="139"/>
      <c r="BL1560" s="139"/>
    </row>
    <row r="1561" spans="27:64" x14ac:dyDescent="0.2">
      <c r="AA1561" s="139"/>
      <c r="AB1561" s="139"/>
      <c r="AC1561" s="139"/>
      <c r="AD1561" s="139"/>
      <c r="AE1561" s="139"/>
      <c r="AG1561" s="165"/>
      <c r="AN1561" s="139"/>
      <c r="AO1561" s="139"/>
      <c r="AP1561" s="139"/>
      <c r="AQ1561" s="139"/>
      <c r="AR1561" s="139"/>
      <c r="AS1561" s="139"/>
      <c r="AT1561" s="139"/>
      <c r="AU1561" s="139"/>
      <c r="AV1561" s="139"/>
      <c r="AX1561" s="139"/>
      <c r="AY1561" s="139"/>
      <c r="AZ1561" s="139"/>
      <c r="BA1561" s="139"/>
      <c r="BB1561" s="139"/>
      <c r="BC1561" s="139"/>
      <c r="BD1561" s="139"/>
      <c r="BE1561" s="139"/>
      <c r="BF1561" s="139"/>
      <c r="BG1561" s="139"/>
      <c r="BH1561" s="139"/>
      <c r="BI1561" s="139"/>
      <c r="BJ1561" s="139"/>
      <c r="BK1561" s="139"/>
      <c r="BL1561" s="139"/>
    </row>
    <row r="1562" spans="27:64" x14ac:dyDescent="0.2">
      <c r="AA1562" s="139"/>
      <c r="AB1562" s="139"/>
      <c r="AC1562" s="139"/>
      <c r="AD1562" s="139"/>
      <c r="AE1562" s="139"/>
      <c r="AG1562" s="165"/>
      <c r="AN1562" s="139"/>
      <c r="AO1562" s="139"/>
      <c r="AP1562" s="139"/>
      <c r="AQ1562" s="139"/>
      <c r="AR1562" s="139"/>
      <c r="AS1562" s="139"/>
      <c r="AT1562" s="139"/>
      <c r="AU1562" s="139"/>
      <c r="AV1562" s="139"/>
      <c r="AX1562" s="139"/>
    </row>
    <row r="1563" spans="27:64" x14ac:dyDescent="0.2">
      <c r="AA1563" s="139"/>
      <c r="AB1563" s="139"/>
      <c r="AC1563" s="139"/>
      <c r="AD1563" s="139"/>
      <c r="AE1563" s="139"/>
      <c r="AG1563" s="165"/>
      <c r="AN1563" s="139"/>
      <c r="AO1563" s="139"/>
      <c r="AP1563" s="139"/>
      <c r="AQ1563" s="139"/>
      <c r="AR1563" s="139"/>
      <c r="AS1563" s="139"/>
      <c r="AT1563" s="139"/>
      <c r="AU1563" s="139"/>
    </row>
    <row r="1564" spans="27:64" x14ac:dyDescent="0.2">
      <c r="AA1564" s="139"/>
      <c r="AB1564" s="139"/>
      <c r="AC1564" s="139"/>
      <c r="AD1564" s="139"/>
      <c r="AE1564" s="139"/>
      <c r="AG1564" s="165"/>
      <c r="AN1564" s="139"/>
      <c r="AO1564" s="139"/>
      <c r="AP1564" s="139"/>
      <c r="AQ1564" s="139"/>
      <c r="AR1564" s="139"/>
      <c r="AS1564" s="139"/>
      <c r="AT1564" s="139"/>
      <c r="AU1564" s="139"/>
      <c r="AV1564" s="139"/>
    </row>
    <row r="1565" spans="27:64" x14ac:dyDescent="0.2">
      <c r="AA1565" s="139"/>
      <c r="AB1565" s="139"/>
      <c r="AC1565" s="139"/>
      <c r="AD1565" s="139"/>
      <c r="AE1565" s="139"/>
      <c r="AG1565" s="165"/>
      <c r="AN1565" s="139"/>
      <c r="AO1565" s="139"/>
      <c r="AP1565" s="139"/>
      <c r="AQ1565" s="139"/>
      <c r="AR1565" s="139"/>
      <c r="AS1565" s="139"/>
      <c r="AT1565" s="139"/>
      <c r="AU1565" s="139"/>
      <c r="AV1565" s="139"/>
    </row>
    <row r="1566" spans="27:64" x14ac:dyDescent="0.2">
      <c r="AA1566" s="139"/>
      <c r="AB1566" s="139"/>
      <c r="AC1566" s="139"/>
      <c r="AD1566" s="139"/>
      <c r="AE1566" s="139"/>
      <c r="AG1566" s="165"/>
      <c r="AN1566" s="139"/>
      <c r="AO1566" s="139"/>
      <c r="AP1566" s="139"/>
      <c r="AQ1566" s="139"/>
      <c r="AR1566" s="139"/>
      <c r="AS1566" s="139"/>
      <c r="AT1566" s="139"/>
      <c r="AU1566" s="139"/>
      <c r="AV1566" s="139"/>
      <c r="AX1566" s="139"/>
    </row>
    <row r="1567" spans="27:64" x14ac:dyDescent="0.2">
      <c r="AA1567" s="139"/>
      <c r="AB1567" s="139"/>
      <c r="AC1567" s="139"/>
      <c r="AD1567" s="139"/>
      <c r="AE1567" s="139"/>
      <c r="AG1567" s="165"/>
      <c r="AN1567" s="139"/>
      <c r="AO1567" s="139"/>
      <c r="AP1567" s="139"/>
      <c r="AQ1567" s="139"/>
      <c r="AR1567" s="139"/>
      <c r="AS1567" s="139"/>
      <c r="AT1567" s="139"/>
      <c r="AU1567" s="139"/>
      <c r="AV1567" s="139"/>
      <c r="AX1567" s="139"/>
      <c r="AY1567" s="139"/>
      <c r="AZ1567" s="139"/>
      <c r="BA1567" s="139"/>
      <c r="BB1567" s="139"/>
      <c r="BC1567" s="139"/>
      <c r="BD1567" s="139"/>
      <c r="BE1567" s="139"/>
      <c r="BF1567" s="139"/>
      <c r="BG1567" s="139"/>
      <c r="BH1567" s="139"/>
      <c r="BI1567" s="139"/>
      <c r="BJ1567" s="139"/>
      <c r="BK1567" s="139"/>
      <c r="BL1567" s="139"/>
    </row>
    <row r="1568" spans="27:64" x14ac:dyDescent="0.2">
      <c r="AA1568" s="139"/>
      <c r="AB1568" s="139"/>
      <c r="AC1568" s="139"/>
      <c r="AD1568" s="139"/>
      <c r="AE1568" s="139"/>
      <c r="AG1568" s="165"/>
      <c r="AN1568" s="139"/>
      <c r="AO1568" s="139"/>
      <c r="AP1568" s="139"/>
      <c r="AQ1568" s="139"/>
      <c r="AR1568" s="139"/>
      <c r="AS1568" s="139"/>
      <c r="AT1568" s="139"/>
      <c r="AU1568" s="139"/>
      <c r="AV1568" s="139"/>
    </row>
    <row r="1569" spans="27:64" x14ac:dyDescent="0.2">
      <c r="AA1569" s="139"/>
      <c r="AB1569" s="139"/>
      <c r="AC1569" s="139"/>
      <c r="AD1569" s="139"/>
      <c r="AE1569" s="139"/>
      <c r="AG1569" s="165"/>
      <c r="AN1569" s="139"/>
      <c r="AO1569" s="139"/>
      <c r="AP1569" s="139"/>
      <c r="AQ1569" s="139"/>
      <c r="AR1569" s="139"/>
      <c r="AS1569" s="139"/>
      <c r="AT1569" s="139"/>
      <c r="AU1569" s="139"/>
      <c r="AV1569" s="139"/>
    </row>
    <row r="1570" spans="27:64" x14ac:dyDescent="0.2">
      <c r="AA1570" s="139"/>
      <c r="AB1570" s="139"/>
      <c r="AC1570" s="139"/>
      <c r="AD1570" s="139"/>
      <c r="AE1570" s="139"/>
      <c r="AG1570" s="165"/>
      <c r="AN1570" s="139"/>
      <c r="AO1570" s="139"/>
      <c r="AP1570" s="139"/>
      <c r="AQ1570" s="139"/>
      <c r="AR1570" s="139"/>
      <c r="AS1570" s="139"/>
      <c r="AT1570" s="139"/>
      <c r="AU1570" s="139"/>
      <c r="AV1570" s="139"/>
    </row>
    <row r="1571" spans="27:64" x14ac:dyDescent="0.2">
      <c r="AA1571" s="139"/>
      <c r="AB1571" s="139"/>
      <c r="AC1571" s="139"/>
      <c r="AD1571" s="139"/>
      <c r="AE1571" s="139"/>
      <c r="AG1571" s="165"/>
      <c r="AN1571" s="139"/>
      <c r="AO1571" s="139"/>
      <c r="AP1571" s="139"/>
      <c r="AQ1571" s="139"/>
      <c r="AR1571" s="139"/>
      <c r="AS1571" s="139"/>
      <c r="AT1571" s="139"/>
      <c r="AU1571" s="139"/>
      <c r="AV1571" s="139"/>
      <c r="AX1571" s="139"/>
    </row>
    <row r="1572" spans="27:64" x14ac:dyDescent="0.2">
      <c r="AA1572" s="139"/>
      <c r="AB1572" s="139"/>
      <c r="AC1572" s="139"/>
      <c r="AD1572" s="139"/>
      <c r="AE1572" s="139"/>
      <c r="AG1572" s="165"/>
      <c r="AN1572" s="139"/>
      <c r="AO1572" s="139"/>
      <c r="AP1572" s="139"/>
      <c r="AQ1572" s="139"/>
      <c r="AR1572" s="139"/>
      <c r="AS1572" s="139"/>
      <c r="AT1572" s="139"/>
      <c r="AU1572" s="139"/>
      <c r="AV1572" s="139"/>
      <c r="AX1572" s="139"/>
      <c r="AY1572" s="139"/>
      <c r="AZ1572" s="139"/>
      <c r="BA1572" s="139"/>
      <c r="BB1572" s="139"/>
      <c r="BC1572" s="139"/>
      <c r="BD1572" s="139"/>
      <c r="BE1572" s="139"/>
      <c r="BF1572" s="139"/>
      <c r="BG1572" s="139"/>
      <c r="BH1572" s="139"/>
      <c r="BI1572" s="139"/>
      <c r="BJ1572" s="139"/>
      <c r="BK1572" s="139"/>
      <c r="BL1572" s="139"/>
    </row>
    <row r="1573" spans="27:64" x14ac:dyDescent="0.2">
      <c r="AA1573" s="139"/>
      <c r="AB1573" s="139"/>
      <c r="AC1573" s="139"/>
      <c r="AD1573" s="139"/>
      <c r="AE1573" s="139"/>
      <c r="AG1573" s="165"/>
      <c r="AN1573" s="139"/>
      <c r="AO1573" s="139"/>
      <c r="AP1573" s="139"/>
      <c r="AQ1573" s="139"/>
      <c r="AR1573" s="139"/>
      <c r="AS1573" s="139"/>
      <c r="AT1573" s="139"/>
      <c r="AU1573" s="139"/>
    </row>
    <row r="1574" spans="27:64" x14ac:dyDescent="0.2">
      <c r="AA1574" s="139"/>
      <c r="AB1574" s="139"/>
      <c r="AC1574" s="139"/>
      <c r="AD1574" s="139"/>
      <c r="AE1574" s="139"/>
      <c r="AG1574" s="165"/>
      <c r="AN1574" s="139"/>
      <c r="AO1574" s="139"/>
      <c r="AP1574" s="139"/>
      <c r="AQ1574" s="139"/>
      <c r="AR1574" s="139"/>
      <c r="AS1574" s="139"/>
      <c r="AT1574" s="139"/>
      <c r="AU1574" s="139"/>
      <c r="AV1574" s="139"/>
    </row>
    <row r="1575" spans="27:64" x14ac:dyDescent="0.2">
      <c r="AA1575" s="139"/>
      <c r="AB1575" s="139"/>
      <c r="AC1575" s="139"/>
      <c r="AD1575" s="139"/>
      <c r="AE1575" s="139"/>
      <c r="AG1575" s="165"/>
      <c r="AN1575" s="139"/>
      <c r="AO1575" s="139"/>
      <c r="AP1575" s="139"/>
      <c r="AQ1575" s="139"/>
      <c r="AR1575" s="139"/>
      <c r="AS1575" s="139"/>
      <c r="AT1575" s="139"/>
      <c r="AU1575" s="139"/>
      <c r="AV1575" s="139"/>
    </row>
    <row r="1576" spans="27:64" x14ac:dyDescent="0.2">
      <c r="AA1576" s="139"/>
      <c r="AB1576" s="139"/>
      <c r="AC1576" s="139"/>
      <c r="AD1576" s="139"/>
      <c r="AE1576" s="139"/>
      <c r="AG1576" s="165"/>
      <c r="AN1576" s="139"/>
      <c r="AO1576" s="139"/>
      <c r="AP1576" s="139"/>
      <c r="AQ1576" s="139"/>
      <c r="AR1576" s="139"/>
      <c r="AS1576" s="139"/>
      <c r="AT1576" s="139"/>
      <c r="AU1576" s="139"/>
      <c r="AV1576" s="139"/>
      <c r="AX1576" s="139"/>
    </row>
    <row r="1577" spans="27:64" x14ac:dyDescent="0.2">
      <c r="AA1577" s="139"/>
      <c r="AB1577" s="139"/>
      <c r="AC1577" s="139"/>
      <c r="AD1577" s="139"/>
      <c r="AE1577" s="139"/>
      <c r="AG1577" s="165"/>
      <c r="AN1577" s="139"/>
      <c r="AO1577" s="139"/>
      <c r="AP1577" s="139"/>
      <c r="AQ1577" s="139"/>
      <c r="AR1577" s="139"/>
      <c r="AS1577" s="139"/>
      <c r="AT1577" s="139"/>
      <c r="AU1577" s="139"/>
      <c r="AV1577" s="139"/>
    </row>
    <row r="1578" spans="27:64" x14ac:dyDescent="0.2">
      <c r="AA1578" s="139"/>
      <c r="AB1578" s="139"/>
      <c r="AC1578" s="139"/>
      <c r="AD1578" s="139"/>
      <c r="AE1578" s="139"/>
      <c r="AG1578" s="165"/>
      <c r="AN1578" s="139"/>
      <c r="AO1578" s="139"/>
      <c r="AP1578" s="139"/>
      <c r="AQ1578" s="139"/>
      <c r="AR1578" s="139"/>
      <c r="AS1578" s="139"/>
      <c r="AT1578" s="139"/>
      <c r="AU1578" s="139"/>
    </row>
    <row r="1579" spans="27:64" x14ac:dyDescent="0.2">
      <c r="AA1579" s="139"/>
      <c r="AB1579" s="139"/>
      <c r="AC1579" s="139"/>
      <c r="AD1579" s="139"/>
      <c r="AE1579" s="139"/>
      <c r="AG1579" s="165"/>
      <c r="AN1579" s="139"/>
      <c r="AO1579" s="139"/>
      <c r="AP1579" s="139"/>
      <c r="AQ1579" s="139"/>
      <c r="AR1579" s="139"/>
      <c r="AS1579" s="139"/>
      <c r="AT1579" s="139"/>
      <c r="AU1579" s="139"/>
    </row>
    <row r="1580" spans="27:64" x14ac:dyDescent="0.2">
      <c r="AA1580" s="139"/>
      <c r="AB1580" s="139"/>
      <c r="AC1580" s="139"/>
      <c r="AD1580" s="139"/>
      <c r="AE1580" s="139"/>
      <c r="AG1580" s="165"/>
      <c r="AN1580" s="139"/>
      <c r="AO1580" s="139"/>
      <c r="AP1580" s="139"/>
      <c r="AQ1580" s="139"/>
      <c r="AR1580" s="139"/>
      <c r="AS1580" s="139"/>
      <c r="AT1580" s="139"/>
      <c r="AU1580" s="139"/>
      <c r="AV1580" s="139"/>
      <c r="AW1580" s="139"/>
      <c r="AX1580" s="139"/>
      <c r="AY1580" s="139"/>
      <c r="AZ1580" s="139"/>
      <c r="BA1580" s="139"/>
      <c r="BB1580" s="139"/>
      <c r="BC1580" s="139"/>
      <c r="BD1580" s="139"/>
      <c r="BE1580" s="139"/>
      <c r="BF1580" s="139"/>
      <c r="BG1580" s="139"/>
      <c r="BH1580" s="139"/>
      <c r="BI1580" s="139"/>
      <c r="BJ1580" s="139"/>
      <c r="BK1580" s="139"/>
      <c r="BL1580" s="139"/>
    </row>
    <row r="1581" spans="27:64" x14ac:dyDescent="0.2">
      <c r="AA1581" s="139"/>
      <c r="AB1581" s="139"/>
      <c r="AC1581" s="139"/>
      <c r="AD1581" s="139"/>
      <c r="AE1581" s="139"/>
      <c r="AG1581" s="165"/>
      <c r="AN1581" s="139"/>
      <c r="AO1581" s="139"/>
      <c r="AP1581" s="139"/>
      <c r="AQ1581" s="139"/>
      <c r="AR1581" s="139"/>
      <c r="AS1581" s="139"/>
      <c r="AT1581" s="139"/>
      <c r="AU1581" s="139"/>
    </row>
    <row r="1582" spans="27:64" x14ac:dyDescent="0.2">
      <c r="AA1582" s="139"/>
      <c r="AB1582" s="139"/>
      <c r="AC1582" s="139"/>
      <c r="AD1582" s="139"/>
      <c r="AE1582" s="139"/>
      <c r="AG1582" s="165"/>
      <c r="AN1582" s="139"/>
      <c r="AO1582" s="139"/>
      <c r="AP1582" s="139"/>
      <c r="AQ1582" s="139"/>
      <c r="AR1582" s="139"/>
      <c r="AS1582" s="139"/>
      <c r="AT1582" s="139"/>
      <c r="AU1582" s="139"/>
      <c r="AV1582" s="139"/>
      <c r="AW1582" s="139"/>
      <c r="AX1582" s="139"/>
      <c r="AY1582" s="139"/>
      <c r="AZ1582" s="139"/>
      <c r="BA1582" s="139"/>
      <c r="BB1582" s="139"/>
      <c r="BC1582" s="139"/>
      <c r="BD1582" s="139"/>
      <c r="BE1582" s="139"/>
      <c r="BF1582" s="139"/>
      <c r="BG1582" s="139"/>
      <c r="BH1582" s="139"/>
      <c r="BI1582" s="139"/>
      <c r="BJ1582" s="139"/>
      <c r="BK1582" s="139"/>
      <c r="BL1582" s="139"/>
    </row>
    <row r="1583" spans="27:64" x14ac:dyDescent="0.2">
      <c r="AA1583" s="139"/>
      <c r="AB1583" s="139"/>
      <c r="AC1583" s="139"/>
      <c r="AD1583" s="139"/>
      <c r="AE1583" s="139"/>
      <c r="AG1583" s="165"/>
      <c r="AN1583" s="139"/>
      <c r="AO1583" s="139"/>
      <c r="AP1583" s="139"/>
      <c r="AQ1583" s="139"/>
      <c r="AR1583" s="139"/>
      <c r="AS1583" s="139"/>
      <c r="AT1583" s="139"/>
      <c r="AU1583" s="139"/>
      <c r="AV1583" s="139"/>
      <c r="AX1583" s="139"/>
      <c r="AY1583" s="139"/>
      <c r="AZ1583" s="139"/>
      <c r="BA1583" s="139"/>
      <c r="BB1583" s="139"/>
      <c r="BC1583" s="139"/>
      <c r="BD1583" s="139"/>
      <c r="BE1583" s="139"/>
      <c r="BF1583" s="139"/>
      <c r="BG1583" s="139"/>
      <c r="BH1583" s="139"/>
      <c r="BI1583" s="139"/>
      <c r="BJ1583" s="139"/>
      <c r="BK1583" s="139"/>
      <c r="BL1583" s="139"/>
    </row>
    <row r="1584" spans="27:64" x14ac:dyDescent="0.2">
      <c r="AA1584" s="139"/>
      <c r="AB1584" s="139"/>
      <c r="AC1584" s="139"/>
      <c r="AD1584" s="139"/>
      <c r="AE1584" s="139"/>
      <c r="AG1584" s="165"/>
      <c r="AN1584" s="139"/>
      <c r="AO1584" s="139"/>
      <c r="AP1584" s="139"/>
      <c r="AQ1584" s="139"/>
      <c r="AR1584" s="139"/>
      <c r="AS1584" s="139"/>
      <c r="AT1584" s="139"/>
      <c r="AU1584" s="139"/>
      <c r="AV1584" s="139"/>
      <c r="AW1584" s="139"/>
      <c r="AX1584" s="139"/>
      <c r="AY1584" s="139"/>
      <c r="AZ1584" s="139"/>
      <c r="BA1584" s="139"/>
      <c r="BB1584" s="139"/>
      <c r="BC1584" s="139"/>
      <c r="BD1584" s="139"/>
      <c r="BE1584" s="139"/>
      <c r="BF1584" s="139"/>
      <c r="BG1584" s="139"/>
      <c r="BH1584" s="139"/>
      <c r="BI1584" s="139"/>
      <c r="BJ1584" s="139"/>
      <c r="BK1584" s="139"/>
      <c r="BL1584" s="139"/>
    </row>
    <row r="1585" spans="27:64" x14ac:dyDescent="0.2">
      <c r="AA1585" s="139"/>
      <c r="AB1585" s="139"/>
      <c r="AC1585" s="139"/>
      <c r="AD1585" s="139"/>
      <c r="AE1585" s="139"/>
      <c r="AG1585" s="165"/>
      <c r="AN1585" s="139"/>
      <c r="AO1585" s="139"/>
      <c r="AP1585" s="139"/>
      <c r="AQ1585" s="139"/>
      <c r="AR1585" s="139"/>
      <c r="AS1585" s="139"/>
      <c r="AT1585" s="139"/>
      <c r="AU1585" s="139"/>
      <c r="AV1585" s="139"/>
      <c r="AX1585" s="139"/>
      <c r="AY1585" s="139"/>
      <c r="AZ1585" s="139"/>
      <c r="BA1585" s="139"/>
      <c r="BB1585" s="139"/>
      <c r="BC1585" s="139"/>
      <c r="BD1585" s="139"/>
      <c r="BE1585" s="139"/>
      <c r="BF1585" s="139"/>
      <c r="BG1585" s="139"/>
      <c r="BH1585" s="139"/>
      <c r="BI1585" s="139"/>
      <c r="BJ1585" s="139"/>
      <c r="BK1585" s="139"/>
      <c r="BL1585" s="139"/>
    </row>
    <row r="1586" spans="27:64" x14ac:dyDescent="0.2">
      <c r="AA1586" s="139"/>
      <c r="AB1586" s="139"/>
      <c r="AC1586" s="139"/>
      <c r="AD1586" s="139"/>
      <c r="AE1586" s="139"/>
      <c r="AG1586" s="165"/>
      <c r="AN1586" s="139"/>
      <c r="AO1586" s="139"/>
      <c r="AP1586" s="139"/>
      <c r="AQ1586" s="139"/>
      <c r="AR1586" s="139"/>
      <c r="AS1586" s="139"/>
      <c r="AT1586" s="139"/>
      <c r="AU1586" s="139"/>
      <c r="AV1586" s="139"/>
      <c r="AW1586" s="139"/>
      <c r="AX1586" s="139"/>
      <c r="AY1586" s="139"/>
      <c r="AZ1586" s="139"/>
      <c r="BA1586" s="139"/>
      <c r="BB1586" s="139"/>
      <c r="BC1586" s="139"/>
      <c r="BD1586" s="139"/>
      <c r="BE1586" s="139"/>
      <c r="BF1586" s="139"/>
      <c r="BG1586" s="139"/>
      <c r="BH1586" s="139"/>
      <c r="BI1586" s="139"/>
      <c r="BJ1586" s="139"/>
      <c r="BK1586" s="139"/>
      <c r="BL1586" s="139"/>
    </row>
    <row r="1587" spans="27:64" x14ac:dyDescent="0.2">
      <c r="AA1587" s="139"/>
      <c r="AB1587" s="139"/>
      <c r="AC1587" s="139"/>
      <c r="AD1587" s="139"/>
      <c r="AE1587" s="139"/>
      <c r="AG1587" s="165"/>
      <c r="AN1587" s="139"/>
      <c r="AO1587" s="139"/>
      <c r="AP1587" s="139"/>
      <c r="AQ1587" s="139"/>
      <c r="AR1587" s="139"/>
      <c r="AS1587" s="139"/>
      <c r="AT1587" s="139"/>
      <c r="AU1587" s="139"/>
      <c r="AV1587" s="139"/>
      <c r="AX1587" s="139"/>
    </row>
    <row r="1588" spans="27:64" x14ac:dyDescent="0.2">
      <c r="AA1588" s="139"/>
      <c r="AB1588" s="139"/>
      <c r="AC1588" s="139"/>
      <c r="AD1588" s="139"/>
      <c r="AE1588" s="139"/>
      <c r="AG1588" s="165"/>
      <c r="AN1588" s="139"/>
      <c r="AO1588" s="139"/>
      <c r="AP1588" s="139"/>
      <c r="AQ1588" s="139"/>
      <c r="AR1588" s="139"/>
      <c r="AS1588" s="139"/>
      <c r="AT1588" s="139"/>
      <c r="AU1588" s="139"/>
      <c r="AV1588" s="139"/>
      <c r="AW1588" s="139"/>
      <c r="AX1588" s="139"/>
      <c r="AY1588" s="139"/>
      <c r="AZ1588" s="139"/>
      <c r="BA1588" s="139"/>
      <c r="BB1588" s="139"/>
      <c r="BC1588" s="139"/>
      <c r="BD1588" s="139"/>
      <c r="BE1588" s="139"/>
      <c r="BF1588" s="139"/>
      <c r="BG1588" s="139"/>
      <c r="BH1588" s="139"/>
      <c r="BI1588" s="139"/>
      <c r="BJ1588" s="139"/>
      <c r="BK1588" s="139"/>
      <c r="BL1588" s="139"/>
    </row>
    <row r="1589" spans="27:64" x14ac:dyDescent="0.2">
      <c r="AA1589" s="139"/>
      <c r="AB1589" s="139"/>
      <c r="AC1589" s="139"/>
      <c r="AD1589" s="139"/>
      <c r="AE1589" s="139"/>
      <c r="AG1589" s="165"/>
      <c r="AN1589" s="139"/>
      <c r="AO1589" s="139"/>
      <c r="AP1589" s="139"/>
      <c r="AQ1589" s="139"/>
      <c r="AR1589" s="139"/>
      <c r="AS1589" s="139"/>
      <c r="AT1589" s="139"/>
      <c r="AU1589" s="139"/>
      <c r="AV1589" s="139"/>
      <c r="AX1589" s="139"/>
    </row>
    <row r="1590" spans="27:64" x14ac:dyDescent="0.2">
      <c r="AA1590" s="139"/>
      <c r="AB1590" s="139"/>
      <c r="AC1590" s="139"/>
      <c r="AD1590" s="139"/>
      <c r="AE1590" s="139"/>
      <c r="AG1590" s="165"/>
      <c r="AN1590" s="139"/>
      <c r="AO1590" s="139"/>
      <c r="AP1590" s="139"/>
      <c r="AQ1590" s="139"/>
      <c r="AR1590" s="139"/>
      <c r="AS1590" s="139"/>
      <c r="AT1590" s="139"/>
      <c r="AU1590" s="139"/>
      <c r="AV1590" s="139"/>
      <c r="AW1590" s="139"/>
      <c r="AX1590" s="139"/>
      <c r="AY1590" s="139"/>
      <c r="AZ1590" s="139"/>
      <c r="BA1590" s="139"/>
      <c r="BB1590" s="139"/>
      <c r="BC1590" s="139"/>
      <c r="BD1590" s="139"/>
      <c r="BE1590" s="139"/>
      <c r="BF1590" s="139"/>
      <c r="BG1590" s="139"/>
      <c r="BH1590" s="139"/>
      <c r="BI1590" s="139"/>
      <c r="BJ1590" s="139"/>
      <c r="BK1590" s="139"/>
      <c r="BL1590" s="139"/>
    </row>
    <row r="1591" spans="27:64" x14ac:dyDescent="0.2">
      <c r="AA1591" s="139"/>
      <c r="AB1591" s="139"/>
      <c r="AC1591" s="139"/>
      <c r="AD1591" s="139"/>
      <c r="AE1591" s="139"/>
      <c r="AG1591" s="165"/>
      <c r="AN1591" s="139"/>
      <c r="AO1591" s="139"/>
      <c r="AP1591" s="139"/>
      <c r="AQ1591" s="139"/>
      <c r="AR1591" s="139"/>
      <c r="AS1591" s="139"/>
      <c r="AT1591" s="139"/>
      <c r="AU1591" s="139"/>
      <c r="AV1591" s="139"/>
      <c r="AW1591" s="139"/>
      <c r="AX1591" s="139"/>
      <c r="AY1591" s="139"/>
      <c r="AZ1591" s="139"/>
      <c r="BA1591" s="139"/>
      <c r="BB1591" s="139"/>
      <c r="BC1591" s="139"/>
      <c r="BD1591" s="139"/>
      <c r="BE1591" s="139"/>
      <c r="BF1591" s="139"/>
      <c r="BG1591" s="139"/>
      <c r="BH1591" s="139"/>
      <c r="BI1591" s="139"/>
      <c r="BJ1591" s="139"/>
      <c r="BK1591" s="139"/>
      <c r="BL1591" s="139"/>
    </row>
    <row r="1592" spans="27:64" x14ac:dyDescent="0.2">
      <c r="AA1592" s="139"/>
      <c r="AB1592" s="139"/>
      <c r="AC1592" s="139"/>
      <c r="AD1592" s="139"/>
      <c r="AE1592" s="139"/>
      <c r="AG1592" s="165"/>
      <c r="AN1592" s="139"/>
      <c r="AO1592" s="139"/>
      <c r="AP1592" s="139"/>
      <c r="AQ1592" s="139"/>
      <c r="AR1592" s="139"/>
      <c r="AS1592" s="139"/>
      <c r="AT1592" s="139"/>
      <c r="AU1592" s="139"/>
      <c r="AV1592" s="139"/>
      <c r="AW1592" s="139"/>
      <c r="AX1592" s="139"/>
      <c r="AY1592" s="139"/>
      <c r="AZ1592" s="139"/>
      <c r="BA1592" s="139"/>
      <c r="BB1592" s="139"/>
      <c r="BC1592" s="139"/>
      <c r="BD1592" s="139"/>
      <c r="BE1592" s="139"/>
      <c r="BF1592" s="139"/>
      <c r="BG1592" s="139"/>
      <c r="BH1592" s="139"/>
      <c r="BI1592" s="139"/>
      <c r="BJ1592" s="139"/>
      <c r="BK1592" s="139"/>
      <c r="BL1592" s="139"/>
    </row>
    <row r="1593" spans="27:64" x14ac:dyDescent="0.2">
      <c r="AA1593" s="139"/>
      <c r="AB1593" s="139"/>
      <c r="AC1593" s="139"/>
      <c r="AD1593" s="139"/>
      <c r="AE1593" s="139"/>
      <c r="AG1593" s="165"/>
      <c r="AN1593" s="139"/>
      <c r="AO1593" s="139"/>
      <c r="AP1593" s="139"/>
      <c r="AQ1593" s="139"/>
      <c r="AR1593" s="139"/>
      <c r="AS1593" s="139"/>
      <c r="AT1593" s="139"/>
      <c r="AU1593" s="139"/>
      <c r="AV1593" s="139"/>
      <c r="AW1593" s="139"/>
      <c r="AX1593" s="139"/>
      <c r="AY1593" s="139"/>
      <c r="AZ1593" s="139"/>
      <c r="BA1593" s="139"/>
      <c r="BB1593" s="139"/>
      <c r="BC1593" s="139"/>
      <c r="BD1593" s="139"/>
      <c r="BE1593" s="139"/>
      <c r="BF1593" s="139"/>
      <c r="BG1593" s="139"/>
      <c r="BH1593" s="139"/>
      <c r="BI1593" s="139"/>
      <c r="BJ1593" s="139"/>
      <c r="BK1593" s="139"/>
      <c r="BL1593" s="139"/>
    </row>
    <row r="1594" spans="27:64" x14ac:dyDescent="0.2">
      <c r="AA1594" s="139"/>
      <c r="AB1594" s="139"/>
      <c r="AC1594" s="139"/>
      <c r="AD1594" s="139"/>
      <c r="AE1594" s="139"/>
      <c r="AG1594" s="165"/>
      <c r="AN1594" s="139"/>
      <c r="AO1594" s="139"/>
      <c r="AP1594" s="139"/>
      <c r="AQ1594" s="139"/>
      <c r="AR1594" s="139"/>
      <c r="AS1594" s="139"/>
      <c r="AT1594" s="139"/>
      <c r="AU1594" s="139"/>
      <c r="AV1594" s="139"/>
      <c r="AX1594" s="139"/>
    </row>
    <row r="1595" spans="27:64" x14ac:dyDescent="0.2">
      <c r="AA1595" s="139"/>
      <c r="AB1595" s="139"/>
      <c r="AC1595" s="139"/>
      <c r="AD1595" s="139"/>
      <c r="AE1595" s="139"/>
      <c r="AG1595" s="165"/>
      <c r="AN1595" s="139"/>
      <c r="AO1595" s="139"/>
      <c r="AP1595" s="139"/>
      <c r="AQ1595" s="139"/>
      <c r="AR1595" s="139"/>
      <c r="AS1595" s="139"/>
      <c r="AT1595" s="139"/>
      <c r="AU1595" s="139"/>
    </row>
    <row r="1596" spans="27:64" x14ac:dyDescent="0.2">
      <c r="AA1596" s="139"/>
      <c r="AB1596" s="139"/>
      <c r="AC1596" s="139"/>
      <c r="AD1596" s="139"/>
      <c r="AE1596" s="139"/>
      <c r="AG1596" s="165"/>
      <c r="AN1596" s="139"/>
      <c r="AO1596" s="139"/>
      <c r="AP1596" s="139"/>
      <c r="AQ1596" s="139"/>
      <c r="AR1596" s="139"/>
      <c r="AS1596" s="139"/>
      <c r="AT1596" s="139"/>
      <c r="AU1596" s="139"/>
    </row>
    <row r="1597" spans="27:64" x14ac:dyDescent="0.2">
      <c r="AA1597" s="139"/>
      <c r="AB1597" s="139"/>
      <c r="AC1597" s="139"/>
      <c r="AD1597" s="139"/>
      <c r="AE1597" s="139"/>
      <c r="AG1597" s="165"/>
      <c r="AN1597" s="139"/>
      <c r="AO1597" s="139"/>
      <c r="AP1597" s="139"/>
      <c r="AQ1597" s="139"/>
      <c r="AR1597" s="139"/>
      <c r="AS1597" s="139"/>
      <c r="AT1597" s="139"/>
      <c r="AU1597" s="139"/>
    </row>
    <row r="1598" spans="27:64" x14ac:dyDescent="0.2">
      <c r="AA1598" s="139"/>
      <c r="AB1598" s="139"/>
      <c r="AC1598" s="139"/>
      <c r="AD1598" s="139"/>
      <c r="AE1598" s="139"/>
      <c r="AG1598" s="165"/>
      <c r="AN1598" s="139"/>
      <c r="AO1598" s="139"/>
      <c r="AP1598" s="139"/>
      <c r="AQ1598" s="139"/>
      <c r="AR1598" s="139"/>
      <c r="AS1598" s="139"/>
      <c r="AT1598" s="139"/>
      <c r="AU1598" s="139"/>
      <c r="AV1598" s="139"/>
    </row>
    <row r="1599" spans="27:64" x14ac:dyDescent="0.2">
      <c r="AA1599" s="139"/>
      <c r="AB1599" s="139"/>
      <c r="AC1599" s="139"/>
      <c r="AD1599" s="139"/>
      <c r="AE1599" s="139"/>
      <c r="AG1599" s="165"/>
      <c r="AN1599" s="139"/>
      <c r="AO1599" s="139"/>
      <c r="AP1599" s="139"/>
      <c r="AQ1599" s="139"/>
      <c r="AR1599" s="139"/>
      <c r="AS1599" s="139"/>
      <c r="AT1599" s="139"/>
      <c r="AU1599" s="139"/>
      <c r="AV1599" s="139"/>
      <c r="AX1599" s="139"/>
    </row>
    <row r="1600" spans="27:64" x14ac:dyDescent="0.2">
      <c r="AA1600" s="139"/>
      <c r="AB1600" s="139"/>
      <c r="AC1600" s="139"/>
      <c r="AD1600" s="139"/>
      <c r="AE1600" s="139"/>
      <c r="AG1600" s="165"/>
      <c r="AN1600" s="139"/>
      <c r="AO1600" s="139"/>
      <c r="AP1600" s="139"/>
      <c r="AQ1600" s="139"/>
      <c r="AR1600" s="139"/>
      <c r="AS1600" s="139"/>
      <c r="AT1600" s="139"/>
      <c r="AU1600" s="139"/>
      <c r="AV1600" s="139"/>
      <c r="AW1600" s="139"/>
      <c r="AX1600" s="139"/>
      <c r="AY1600" s="139"/>
      <c r="AZ1600" s="139"/>
      <c r="BA1600" s="139"/>
      <c r="BB1600" s="139"/>
      <c r="BC1600" s="139"/>
      <c r="BD1600" s="139"/>
      <c r="BE1600" s="139"/>
      <c r="BF1600" s="139"/>
      <c r="BG1600" s="139"/>
      <c r="BH1600" s="139"/>
      <c r="BI1600" s="139"/>
      <c r="BJ1600" s="139"/>
      <c r="BK1600" s="139"/>
      <c r="BL1600" s="139"/>
    </row>
    <row r="1601" spans="27:64" x14ac:dyDescent="0.2">
      <c r="AA1601" s="139"/>
      <c r="AB1601" s="139"/>
      <c r="AC1601" s="139"/>
      <c r="AD1601" s="139"/>
      <c r="AE1601" s="139"/>
      <c r="AG1601" s="165"/>
      <c r="AN1601" s="139"/>
      <c r="AO1601" s="139"/>
      <c r="AP1601" s="139"/>
      <c r="AQ1601" s="139"/>
      <c r="AR1601" s="139"/>
      <c r="AS1601" s="139"/>
      <c r="AT1601" s="139"/>
      <c r="AU1601" s="139"/>
      <c r="AV1601" s="139"/>
    </row>
    <row r="1602" spans="27:64" x14ac:dyDescent="0.2">
      <c r="AA1602" s="139"/>
      <c r="AB1602" s="139"/>
      <c r="AC1602" s="139"/>
      <c r="AD1602" s="139"/>
      <c r="AE1602" s="139"/>
      <c r="AG1602" s="165"/>
      <c r="AN1602" s="139"/>
      <c r="AO1602" s="139"/>
      <c r="AP1602" s="139"/>
      <c r="AQ1602" s="139"/>
      <c r="AR1602" s="139"/>
      <c r="AS1602" s="139"/>
      <c r="AT1602" s="139"/>
      <c r="AU1602" s="139"/>
      <c r="AV1602" s="139"/>
      <c r="AX1602" s="139"/>
    </row>
    <row r="1603" spans="27:64" x14ac:dyDescent="0.2">
      <c r="AA1603" s="139"/>
      <c r="AB1603" s="139"/>
      <c r="AC1603" s="139"/>
      <c r="AD1603" s="139"/>
      <c r="AE1603" s="139"/>
      <c r="AG1603" s="165"/>
      <c r="AN1603" s="139"/>
      <c r="AO1603" s="139"/>
      <c r="AP1603" s="139"/>
      <c r="AQ1603" s="139"/>
      <c r="AR1603" s="139"/>
      <c r="AS1603" s="139"/>
      <c r="AT1603" s="139"/>
      <c r="AU1603" s="139"/>
    </row>
    <row r="1604" spans="27:64" x14ac:dyDescent="0.2">
      <c r="AA1604" s="139"/>
      <c r="AB1604" s="139"/>
      <c r="AC1604" s="139"/>
      <c r="AD1604" s="139"/>
      <c r="AE1604" s="139"/>
      <c r="AG1604" s="165"/>
      <c r="AN1604" s="139"/>
      <c r="AO1604" s="139"/>
      <c r="AP1604" s="139"/>
      <c r="AQ1604" s="139"/>
      <c r="AR1604" s="139"/>
      <c r="AS1604" s="139"/>
      <c r="AT1604" s="139"/>
      <c r="AU1604" s="139"/>
      <c r="AV1604" s="139"/>
      <c r="AX1604" s="139"/>
    </row>
    <row r="1605" spans="27:64" x14ac:dyDescent="0.2">
      <c r="AA1605" s="139"/>
      <c r="AB1605" s="139"/>
      <c r="AC1605" s="139"/>
      <c r="AD1605" s="139"/>
      <c r="AE1605" s="139"/>
      <c r="AG1605" s="165"/>
      <c r="AN1605" s="139"/>
      <c r="AO1605" s="139"/>
      <c r="AP1605" s="139"/>
      <c r="AQ1605" s="139"/>
      <c r="AR1605" s="139"/>
      <c r="AS1605" s="139"/>
      <c r="AT1605" s="139"/>
      <c r="AU1605" s="139"/>
    </row>
    <row r="1606" spans="27:64" x14ac:dyDescent="0.2">
      <c r="AA1606" s="139"/>
      <c r="AB1606" s="139"/>
      <c r="AC1606" s="139"/>
      <c r="AD1606" s="139"/>
      <c r="AE1606" s="139"/>
      <c r="AG1606" s="165"/>
      <c r="AN1606" s="139"/>
      <c r="AO1606" s="139"/>
      <c r="AP1606" s="139"/>
      <c r="AQ1606" s="139"/>
      <c r="AR1606" s="139"/>
      <c r="AS1606" s="139"/>
      <c r="AT1606" s="139"/>
      <c r="AU1606" s="139"/>
      <c r="AV1606" s="139"/>
    </row>
    <row r="1607" spans="27:64" x14ac:dyDescent="0.2">
      <c r="AA1607" s="139"/>
      <c r="AB1607" s="139"/>
      <c r="AC1607" s="139"/>
      <c r="AD1607" s="139"/>
      <c r="AE1607" s="139"/>
      <c r="AG1607" s="165"/>
      <c r="AN1607" s="139"/>
      <c r="AO1607" s="139"/>
      <c r="AP1607" s="139"/>
      <c r="AQ1607" s="139"/>
      <c r="AR1607" s="139"/>
      <c r="AS1607" s="139"/>
      <c r="AT1607" s="139"/>
      <c r="AU1607" s="139"/>
      <c r="AV1607" s="139"/>
      <c r="AW1607" s="139"/>
      <c r="AX1607" s="139"/>
      <c r="AY1607" s="139"/>
      <c r="AZ1607" s="139"/>
      <c r="BA1607" s="139"/>
      <c r="BB1607" s="139"/>
      <c r="BC1607" s="139"/>
      <c r="BD1607" s="139"/>
      <c r="BE1607" s="139"/>
      <c r="BF1607" s="139"/>
      <c r="BG1607" s="139"/>
      <c r="BH1607" s="139"/>
      <c r="BI1607" s="139"/>
      <c r="BJ1607" s="139"/>
      <c r="BK1607" s="139"/>
      <c r="BL1607" s="139"/>
    </row>
    <row r="1608" spans="27:64" x14ac:dyDescent="0.2">
      <c r="AA1608" s="139"/>
      <c r="AB1608" s="139"/>
      <c r="AC1608" s="139"/>
      <c r="AD1608" s="139"/>
      <c r="AE1608" s="139"/>
      <c r="AG1608" s="165"/>
      <c r="AN1608" s="139"/>
      <c r="AO1608" s="139"/>
      <c r="AP1608" s="139"/>
      <c r="AQ1608" s="139"/>
      <c r="AR1608" s="139"/>
      <c r="AS1608" s="139"/>
      <c r="AT1608" s="139"/>
      <c r="AU1608" s="139"/>
    </row>
    <row r="1609" spans="27:64" x14ac:dyDescent="0.2">
      <c r="AA1609" s="139"/>
      <c r="AB1609" s="139"/>
      <c r="AC1609" s="139"/>
      <c r="AD1609" s="139"/>
      <c r="AE1609" s="139"/>
      <c r="AG1609" s="165"/>
      <c r="AN1609" s="139"/>
      <c r="AO1609" s="139"/>
      <c r="AP1609" s="139"/>
      <c r="AQ1609" s="139"/>
      <c r="AR1609" s="139"/>
      <c r="AS1609" s="139"/>
      <c r="AT1609" s="139"/>
      <c r="AU1609" s="139"/>
      <c r="AV1609" s="139"/>
    </row>
    <row r="1610" spans="27:64" x14ac:dyDescent="0.2">
      <c r="AA1610" s="139"/>
      <c r="AB1610" s="139"/>
      <c r="AC1610" s="139"/>
      <c r="AD1610" s="139"/>
      <c r="AE1610" s="139"/>
      <c r="AG1610" s="165"/>
      <c r="AN1610" s="139"/>
      <c r="AO1610" s="139"/>
      <c r="AP1610" s="139"/>
      <c r="AQ1610" s="139"/>
      <c r="AR1610" s="139"/>
      <c r="AS1610" s="139"/>
      <c r="AT1610" s="139"/>
      <c r="AU1610" s="139"/>
    </row>
    <row r="1611" spans="27:64" x14ac:dyDescent="0.2">
      <c r="AA1611" s="139"/>
      <c r="AB1611" s="139"/>
      <c r="AC1611" s="139"/>
      <c r="AD1611" s="139"/>
      <c r="AE1611" s="139"/>
      <c r="AG1611" s="165"/>
      <c r="AN1611" s="139"/>
      <c r="AO1611" s="139"/>
      <c r="AP1611" s="139"/>
      <c r="AQ1611" s="139"/>
      <c r="AR1611" s="139"/>
      <c r="AS1611" s="139"/>
      <c r="AT1611" s="139"/>
      <c r="AU1611" s="139"/>
      <c r="AV1611" s="139"/>
      <c r="AX1611" s="139"/>
    </row>
    <row r="1612" spans="27:64" x14ac:dyDescent="0.2">
      <c r="AA1612" s="139"/>
      <c r="AB1612" s="139"/>
      <c r="AC1612" s="139"/>
      <c r="AD1612" s="139"/>
      <c r="AE1612" s="139"/>
      <c r="AG1612" s="165"/>
      <c r="AN1612" s="139"/>
      <c r="AO1612" s="139"/>
      <c r="AP1612" s="139"/>
      <c r="AQ1612" s="139"/>
      <c r="AR1612" s="139"/>
      <c r="AS1612" s="139"/>
      <c r="AT1612" s="139"/>
      <c r="AU1612" s="139"/>
      <c r="AV1612" s="139"/>
    </row>
    <row r="1613" spans="27:64" x14ac:dyDescent="0.2">
      <c r="AA1613" s="139"/>
      <c r="AB1613" s="139"/>
      <c r="AC1613" s="139"/>
      <c r="AD1613" s="139"/>
      <c r="AE1613" s="139"/>
      <c r="AG1613" s="165"/>
      <c r="AN1613" s="139"/>
      <c r="AO1613" s="139"/>
      <c r="AP1613" s="139"/>
      <c r="AQ1613" s="139"/>
      <c r="AR1613" s="139"/>
      <c r="AS1613" s="139"/>
      <c r="AT1613" s="139"/>
      <c r="AU1613" s="139"/>
    </row>
    <row r="1614" spans="27:64" x14ac:dyDescent="0.2">
      <c r="AA1614" s="139"/>
      <c r="AB1614" s="139"/>
      <c r="AC1614" s="139"/>
      <c r="AD1614" s="139"/>
      <c r="AE1614" s="139"/>
      <c r="AG1614" s="165"/>
      <c r="AN1614" s="139"/>
      <c r="AO1614" s="139"/>
      <c r="AP1614" s="139"/>
      <c r="AQ1614" s="139"/>
      <c r="AR1614" s="139"/>
      <c r="AS1614" s="139"/>
      <c r="AT1614" s="139"/>
      <c r="AU1614" s="139"/>
    </row>
    <row r="1615" spans="27:64" x14ac:dyDescent="0.2">
      <c r="AA1615" s="139"/>
      <c r="AB1615" s="139"/>
      <c r="AC1615" s="139"/>
      <c r="AD1615" s="139"/>
      <c r="AE1615" s="139"/>
      <c r="AG1615" s="165"/>
      <c r="AN1615" s="139"/>
      <c r="AO1615" s="139"/>
      <c r="AP1615" s="139"/>
      <c r="AQ1615" s="139"/>
      <c r="AR1615" s="139"/>
      <c r="AS1615" s="139"/>
      <c r="AT1615" s="139"/>
      <c r="AU1615" s="139"/>
      <c r="AV1615" s="139"/>
      <c r="AX1615" s="139"/>
      <c r="AY1615" s="139"/>
      <c r="AZ1615" s="139"/>
      <c r="BA1615" s="139"/>
      <c r="BB1615" s="139"/>
      <c r="BC1615" s="139"/>
      <c r="BD1615" s="139"/>
      <c r="BE1615" s="139"/>
      <c r="BF1615" s="139"/>
      <c r="BG1615" s="139"/>
      <c r="BH1615" s="139"/>
      <c r="BI1615" s="139"/>
      <c r="BJ1615" s="139"/>
      <c r="BK1615" s="139"/>
      <c r="BL1615" s="139"/>
    </row>
    <row r="1616" spans="27:64" x14ac:dyDescent="0.2">
      <c r="AA1616" s="139"/>
      <c r="AB1616" s="139"/>
      <c r="AC1616" s="139"/>
      <c r="AD1616" s="139"/>
      <c r="AE1616" s="139"/>
      <c r="AG1616" s="165"/>
      <c r="AN1616" s="139"/>
      <c r="AO1616" s="139"/>
      <c r="AP1616" s="139"/>
      <c r="AQ1616" s="139"/>
      <c r="AR1616" s="139"/>
      <c r="AS1616" s="139"/>
      <c r="AT1616" s="139"/>
      <c r="AU1616" s="139"/>
      <c r="AV1616" s="139"/>
    </row>
    <row r="1617" spans="27:64" x14ac:dyDescent="0.2">
      <c r="AA1617" s="139"/>
      <c r="AB1617" s="139"/>
      <c r="AC1617" s="139"/>
      <c r="AD1617" s="139"/>
      <c r="AE1617" s="139"/>
      <c r="AG1617" s="165"/>
      <c r="AN1617" s="139"/>
      <c r="AO1617" s="139"/>
      <c r="AP1617" s="139"/>
      <c r="AQ1617" s="139"/>
      <c r="AR1617" s="139"/>
      <c r="AS1617" s="139"/>
      <c r="AT1617" s="139"/>
      <c r="AU1617" s="139"/>
      <c r="AV1617" s="139"/>
    </row>
    <row r="1618" spans="27:64" x14ac:dyDescent="0.2">
      <c r="AA1618" s="139"/>
      <c r="AB1618" s="139"/>
      <c r="AC1618" s="139"/>
      <c r="AD1618" s="139"/>
      <c r="AE1618" s="139"/>
      <c r="AG1618" s="165"/>
      <c r="AN1618" s="139"/>
      <c r="AO1618" s="139"/>
      <c r="AP1618" s="139"/>
      <c r="AQ1618" s="139"/>
      <c r="AR1618" s="139"/>
      <c r="AS1618" s="139"/>
      <c r="AT1618" s="139"/>
      <c r="AU1618" s="139"/>
      <c r="AV1618" s="139"/>
    </row>
    <row r="1619" spans="27:64" x14ac:dyDescent="0.2">
      <c r="AA1619" s="139"/>
      <c r="AB1619" s="139"/>
      <c r="AC1619" s="139"/>
      <c r="AD1619" s="139"/>
      <c r="AE1619" s="139"/>
      <c r="AG1619" s="165"/>
      <c r="AN1619" s="139"/>
      <c r="AO1619" s="139"/>
      <c r="AP1619" s="139"/>
      <c r="AQ1619" s="139"/>
      <c r="AR1619" s="139"/>
      <c r="AS1619" s="139"/>
      <c r="AT1619" s="139"/>
      <c r="AU1619" s="139"/>
      <c r="AV1619" s="139"/>
      <c r="AX1619" s="139"/>
    </row>
    <row r="1620" spans="27:64" x14ac:dyDescent="0.2">
      <c r="AA1620" s="139"/>
      <c r="AB1620" s="139"/>
      <c r="AC1620" s="139"/>
      <c r="AD1620" s="139"/>
      <c r="AE1620" s="139"/>
      <c r="AG1620" s="165"/>
      <c r="AN1620" s="139"/>
      <c r="AO1620" s="139"/>
      <c r="AP1620" s="139"/>
      <c r="AQ1620" s="139"/>
      <c r="AR1620" s="139"/>
      <c r="AS1620" s="139"/>
      <c r="AT1620" s="139"/>
      <c r="AU1620" s="139"/>
      <c r="AV1620" s="139"/>
    </row>
    <row r="1621" spans="27:64" x14ac:dyDescent="0.2">
      <c r="AA1621" s="139"/>
      <c r="AB1621" s="139"/>
      <c r="AC1621" s="139"/>
      <c r="AD1621" s="139"/>
      <c r="AE1621" s="139"/>
      <c r="AG1621" s="165"/>
      <c r="AN1621" s="139"/>
      <c r="AO1621" s="139"/>
      <c r="AP1621" s="139"/>
      <c r="AQ1621" s="139"/>
      <c r="AR1621" s="139"/>
      <c r="AS1621" s="139"/>
      <c r="AT1621" s="139"/>
      <c r="AU1621" s="139"/>
      <c r="AV1621" s="139"/>
    </row>
    <row r="1622" spans="27:64" x14ac:dyDescent="0.2">
      <c r="AA1622" s="139"/>
      <c r="AB1622" s="139"/>
      <c r="AC1622" s="139"/>
      <c r="AD1622" s="139"/>
      <c r="AE1622" s="139"/>
      <c r="AG1622" s="165"/>
      <c r="AN1622" s="139"/>
      <c r="AO1622" s="139"/>
      <c r="AP1622" s="139"/>
      <c r="AQ1622" s="139"/>
      <c r="AR1622" s="139"/>
      <c r="AS1622" s="139"/>
      <c r="AT1622" s="139"/>
      <c r="AU1622" s="139"/>
      <c r="AV1622" s="139"/>
      <c r="AW1622" s="139"/>
      <c r="AX1622" s="139"/>
      <c r="AY1622" s="139"/>
      <c r="AZ1622" s="139"/>
      <c r="BA1622" s="139"/>
      <c r="BB1622" s="139"/>
      <c r="BC1622" s="139"/>
      <c r="BD1622" s="139"/>
      <c r="BE1622" s="139"/>
      <c r="BF1622" s="139"/>
      <c r="BG1622" s="139"/>
      <c r="BH1622" s="139"/>
      <c r="BI1622" s="139"/>
      <c r="BJ1622" s="139"/>
      <c r="BK1622" s="139"/>
      <c r="BL1622" s="139"/>
    </row>
    <row r="1623" spans="27:64" x14ac:dyDescent="0.2">
      <c r="AA1623" s="139"/>
      <c r="AB1623" s="139"/>
      <c r="AC1623" s="139"/>
      <c r="AD1623" s="139"/>
      <c r="AE1623" s="139"/>
      <c r="AG1623" s="165"/>
      <c r="AN1623" s="139"/>
      <c r="AO1623" s="139"/>
      <c r="AP1623" s="139"/>
      <c r="AQ1623" s="139"/>
      <c r="AR1623" s="139"/>
      <c r="AS1623" s="139"/>
      <c r="AT1623" s="139"/>
      <c r="AU1623" s="139"/>
      <c r="AV1623" s="139"/>
      <c r="AX1623" s="139"/>
      <c r="AY1623" s="139"/>
      <c r="AZ1623" s="139"/>
      <c r="BA1623" s="139"/>
      <c r="BB1623" s="139"/>
      <c r="BC1623" s="139"/>
      <c r="BD1623" s="139"/>
      <c r="BE1623" s="139"/>
      <c r="BF1623" s="139"/>
      <c r="BG1623" s="139"/>
      <c r="BH1623" s="139"/>
      <c r="BI1623" s="139"/>
      <c r="BJ1623" s="139"/>
      <c r="BK1623" s="139"/>
      <c r="BL1623" s="139"/>
    </row>
    <row r="1624" spans="27:64" x14ac:dyDescent="0.2">
      <c r="AA1624" s="139"/>
      <c r="AB1624" s="139"/>
      <c r="AC1624" s="139"/>
      <c r="AD1624" s="139"/>
      <c r="AE1624" s="139"/>
      <c r="AG1624" s="165"/>
      <c r="AN1624" s="139"/>
      <c r="AO1624" s="139"/>
      <c r="AP1624" s="139"/>
      <c r="AQ1624" s="139"/>
      <c r="AR1624" s="139"/>
      <c r="AS1624" s="139"/>
      <c r="AT1624" s="139"/>
      <c r="AU1624" s="139"/>
      <c r="AV1624" s="139"/>
      <c r="AX1624" s="139"/>
    </row>
    <row r="1625" spans="27:64" x14ac:dyDescent="0.2">
      <c r="AA1625" s="139"/>
      <c r="AB1625" s="139"/>
      <c r="AC1625" s="139"/>
      <c r="AD1625" s="139"/>
      <c r="AE1625" s="139"/>
      <c r="AG1625" s="165"/>
      <c r="AN1625" s="139"/>
      <c r="AO1625" s="139"/>
      <c r="AP1625" s="139"/>
      <c r="AQ1625" s="139"/>
      <c r="AR1625" s="139"/>
      <c r="AS1625" s="139"/>
      <c r="AT1625" s="139"/>
      <c r="AU1625" s="139"/>
      <c r="AV1625" s="139"/>
      <c r="AW1625" s="139"/>
      <c r="AX1625" s="139"/>
      <c r="AY1625" s="139"/>
      <c r="AZ1625" s="139"/>
      <c r="BA1625" s="139"/>
      <c r="BB1625" s="139"/>
      <c r="BC1625" s="139"/>
      <c r="BD1625" s="139"/>
      <c r="BE1625" s="139"/>
      <c r="BF1625" s="139"/>
      <c r="BG1625" s="139"/>
      <c r="BH1625" s="139"/>
      <c r="BI1625" s="139"/>
      <c r="BJ1625" s="139"/>
      <c r="BK1625" s="139"/>
      <c r="BL1625" s="139"/>
    </row>
    <row r="1626" spans="27:64" x14ac:dyDescent="0.2">
      <c r="AA1626" s="139"/>
      <c r="AB1626" s="139"/>
      <c r="AC1626" s="139"/>
      <c r="AD1626" s="139"/>
      <c r="AE1626" s="139"/>
      <c r="AG1626" s="165"/>
      <c r="AN1626" s="139"/>
      <c r="AO1626" s="139"/>
      <c r="AP1626" s="139"/>
      <c r="AQ1626" s="139"/>
      <c r="AR1626" s="139"/>
      <c r="AS1626" s="139"/>
      <c r="AT1626" s="139"/>
      <c r="AU1626" s="139"/>
    </row>
    <row r="1627" spans="27:64" x14ac:dyDescent="0.2">
      <c r="AA1627" s="139"/>
      <c r="AB1627" s="139"/>
      <c r="AC1627" s="139"/>
      <c r="AD1627" s="139"/>
      <c r="AE1627" s="139"/>
      <c r="AG1627" s="165"/>
      <c r="AN1627" s="139"/>
      <c r="AO1627" s="139"/>
      <c r="AP1627" s="139"/>
      <c r="AQ1627" s="139"/>
      <c r="AR1627" s="139"/>
      <c r="AS1627" s="139"/>
      <c r="AT1627" s="139"/>
      <c r="AU1627" s="139"/>
    </row>
    <row r="1628" spans="27:64" x14ac:dyDescent="0.2">
      <c r="AA1628" s="139"/>
      <c r="AB1628" s="139"/>
      <c r="AC1628" s="139"/>
      <c r="AD1628" s="139"/>
      <c r="AE1628" s="139"/>
      <c r="AG1628" s="165"/>
      <c r="AN1628" s="139"/>
      <c r="AO1628" s="139"/>
      <c r="AP1628" s="139"/>
      <c r="AQ1628" s="139"/>
      <c r="AR1628" s="139"/>
      <c r="AS1628" s="139"/>
      <c r="AT1628" s="139"/>
      <c r="AU1628" s="139"/>
      <c r="AV1628" s="139"/>
      <c r="AX1628" s="139"/>
      <c r="AY1628" s="139"/>
      <c r="AZ1628" s="139"/>
      <c r="BA1628" s="139"/>
      <c r="BB1628" s="139"/>
      <c r="BC1628" s="139"/>
      <c r="BD1628" s="139"/>
      <c r="BE1628" s="139"/>
      <c r="BF1628" s="139"/>
      <c r="BG1628" s="139"/>
      <c r="BH1628" s="139"/>
      <c r="BI1628" s="139"/>
      <c r="BJ1628" s="139"/>
      <c r="BK1628" s="139"/>
      <c r="BL1628" s="139"/>
    </row>
    <row r="1629" spans="27:64" x14ac:dyDescent="0.2">
      <c r="AA1629" s="139"/>
      <c r="AB1629" s="139"/>
      <c r="AC1629" s="139"/>
      <c r="AD1629" s="139"/>
      <c r="AE1629" s="139"/>
      <c r="AG1629" s="165"/>
      <c r="AN1629" s="139"/>
      <c r="AO1629" s="139"/>
      <c r="AP1629" s="139"/>
      <c r="AQ1629" s="139"/>
      <c r="AR1629" s="139"/>
      <c r="AS1629" s="139"/>
      <c r="AT1629" s="139"/>
      <c r="AU1629" s="139"/>
      <c r="AV1629" s="139"/>
    </row>
    <row r="1630" spans="27:64" x14ac:dyDescent="0.2">
      <c r="AA1630" s="139"/>
      <c r="AB1630" s="139"/>
      <c r="AC1630" s="139"/>
      <c r="AD1630" s="139"/>
      <c r="AE1630" s="139"/>
      <c r="AG1630" s="165"/>
      <c r="AN1630" s="139"/>
      <c r="AO1630" s="139"/>
      <c r="AP1630" s="139"/>
      <c r="AQ1630" s="139"/>
      <c r="AR1630" s="139"/>
      <c r="AS1630" s="139"/>
      <c r="AT1630" s="139"/>
      <c r="AU1630" s="139"/>
      <c r="AV1630" s="139"/>
      <c r="AW1630" s="139"/>
      <c r="AX1630" s="139"/>
      <c r="AY1630" s="139"/>
      <c r="AZ1630" s="139"/>
      <c r="BA1630" s="139"/>
      <c r="BB1630" s="139"/>
      <c r="BC1630" s="139"/>
      <c r="BD1630" s="139"/>
      <c r="BE1630" s="139"/>
      <c r="BF1630" s="139"/>
      <c r="BG1630" s="139"/>
      <c r="BH1630" s="139"/>
      <c r="BI1630" s="139"/>
      <c r="BJ1630" s="139"/>
      <c r="BK1630" s="139"/>
      <c r="BL1630" s="139"/>
    </row>
    <row r="1631" spans="27:64" x14ac:dyDescent="0.2">
      <c r="AA1631" s="139"/>
      <c r="AB1631" s="139"/>
      <c r="AC1631" s="139"/>
      <c r="AD1631" s="139"/>
      <c r="AE1631" s="139"/>
      <c r="AG1631" s="165"/>
      <c r="AN1631" s="139"/>
      <c r="AO1631" s="139"/>
      <c r="AP1631" s="139"/>
      <c r="AQ1631" s="139"/>
      <c r="AR1631" s="139"/>
      <c r="AS1631" s="139"/>
      <c r="AT1631" s="139"/>
      <c r="AU1631" s="139"/>
    </row>
    <row r="1632" spans="27:64" x14ac:dyDescent="0.2">
      <c r="AA1632" s="139"/>
      <c r="AB1632" s="139"/>
      <c r="AC1632" s="139"/>
      <c r="AD1632" s="139"/>
      <c r="AE1632" s="139"/>
      <c r="AG1632" s="165"/>
      <c r="AN1632" s="139"/>
      <c r="AO1632" s="139"/>
      <c r="AP1632" s="139"/>
      <c r="AQ1632" s="139"/>
      <c r="AR1632" s="139"/>
      <c r="AS1632" s="139"/>
      <c r="AT1632" s="139"/>
      <c r="AU1632" s="139"/>
      <c r="AV1632" s="139"/>
      <c r="AW1632" s="139"/>
      <c r="AX1632" s="139"/>
      <c r="AY1632" s="139"/>
      <c r="AZ1632" s="139"/>
      <c r="BA1632" s="139"/>
      <c r="BB1632" s="139"/>
      <c r="BC1632" s="139"/>
      <c r="BD1632" s="139"/>
      <c r="BE1632" s="139"/>
      <c r="BF1632" s="139"/>
      <c r="BG1632" s="139"/>
      <c r="BH1632" s="139"/>
      <c r="BI1632" s="139"/>
      <c r="BJ1632" s="139"/>
      <c r="BK1632" s="139"/>
      <c r="BL1632" s="139"/>
    </row>
    <row r="1633" spans="27:64" x14ac:dyDescent="0.2">
      <c r="AA1633" s="139"/>
      <c r="AB1633" s="139"/>
      <c r="AC1633" s="139"/>
      <c r="AD1633" s="139"/>
      <c r="AE1633" s="139"/>
      <c r="AG1633" s="165"/>
      <c r="AN1633" s="139"/>
      <c r="AO1633" s="139"/>
      <c r="AP1633" s="139"/>
      <c r="AQ1633" s="139"/>
      <c r="AR1633" s="139"/>
      <c r="AS1633" s="139"/>
      <c r="AT1633" s="139"/>
      <c r="AU1633" s="139"/>
    </row>
    <row r="1634" spans="27:64" x14ac:dyDescent="0.2">
      <c r="AA1634" s="139"/>
      <c r="AB1634" s="139"/>
      <c r="AC1634" s="139"/>
      <c r="AD1634" s="139"/>
      <c r="AE1634" s="139"/>
      <c r="AG1634" s="165"/>
      <c r="AN1634" s="139"/>
      <c r="AO1634" s="139"/>
      <c r="AP1634" s="139"/>
      <c r="AQ1634" s="139"/>
      <c r="AR1634" s="139"/>
      <c r="AS1634" s="139"/>
      <c r="AT1634" s="139"/>
      <c r="AU1634" s="139"/>
    </row>
    <row r="1635" spans="27:64" x14ac:dyDescent="0.2">
      <c r="AA1635" s="139"/>
      <c r="AB1635" s="139"/>
      <c r="AC1635" s="139"/>
      <c r="AD1635" s="139"/>
      <c r="AE1635" s="139"/>
      <c r="AG1635" s="165"/>
      <c r="AN1635" s="139"/>
      <c r="AO1635" s="139"/>
      <c r="AP1635" s="139"/>
      <c r="AQ1635" s="139"/>
      <c r="AR1635" s="139"/>
      <c r="AS1635" s="139"/>
      <c r="AT1635" s="139"/>
      <c r="AU1635" s="139"/>
    </row>
    <row r="1636" spans="27:64" x14ac:dyDescent="0.2">
      <c r="AA1636" s="139"/>
      <c r="AB1636" s="139"/>
      <c r="AC1636" s="139"/>
      <c r="AD1636" s="139"/>
      <c r="AE1636" s="139"/>
      <c r="AG1636" s="165"/>
      <c r="AN1636" s="139"/>
      <c r="AO1636" s="139"/>
      <c r="AP1636" s="139"/>
      <c r="AQ1636" s="139"/>
      <c r="AR1636" s="139"/>
      <c r="AS1636" s="139"/>
      <c r="AT1636" s="139"/>
      <c r="AU1636" s="139"/>
    </row>
    <row r="1637" spans="27:64" x14ac:dyDescent="0.2">
      <c r="AA1637" s="139"/>
      <c r="AB1637" s="139"/>
      <c r="AC1637" s="139"/>
      <c r="AD1637" s="139"/>
      <c r="AE1637" s="139"/>
      <c r="AG1637" s="165"/>
      <c r="AN1637" s="139"/>
      <c r="AO1637" s="139"/>
      <c r="AP1637" s="139"/>
      <c r="AQ1637" s="139"/>
      <c r="AR1637" s="139"/>
      <c r="AS1637" s="139"/>
      <c r="AT1637" s="139"/>
      <c r="AU1637" s="139"/>
    </row>
    <row r="1638" spans="27:64" x14ac:dyDescent="0.2">
      <c r="AA1638" s="139"/>
      <c r="AB1638" s="139"/>
      <c r="AC1638" s="139"/>
      <c r="AD1638" s="139"/>
      <c r="AE1638" s="139"/>
      <c r="AG1638" s="165"/>
      <c r="AN1638" s="139"/>
      <c r="AO1638" s="139"/>
      <c r="AP1638" s="139"/>
      <c r="AQ1638" s="139"/>
      <c r="AR1638" s="139"/>
      <c r="AS1638" s="139"/>
      <c r="AT1638" s="139"/>
      <c r="AU1638" s="139"/>
      <c r="AV1638" s="139"/>
      <c r="AX1638" s="139"/>
    </row>
    <row r="1639" spans="27:64" x14ac:dyDescent="0.2">
      <c r="AA1639" s="139"/>
      <c r="AB1639" s="139"/>
      <c r="AC1639" s="139"/>
      <c r="AD1639" s="139"/>
      <c r="AE1639" s="139"/>
      <c r="AG1639" s="165"/>
      <c r="AN1639" s="139"/>
      <c r="AO1639" s="139"/>
      <c r="AP1639" s="139"/>
      <c r="AQ1639" s="139"/>
      <c r="AR1639" s="139"/>
      <c r="AS1639" s="139"/>
      <c r="AT1639" s="139"/>
      <c r="AU1639" s="139"/>
      <c r="AV1639" s="139"/>
      <c r="AX1639" s="139"/>
    </row>
    <row r="1640" spans="27:64" x14ac:dyDescent="0.2">
      <c r="AA1640" s="139"/>
      <c r="AB1640" s="139"/>
      <c r="AC1640" s="139"/>
      <c r="AD1640" s="139"/>
      <c r="AE1640" s="139"/>
      <c r="AG1640" s="165"/>
      <c r="AN1640" s="139"/>
      <c r="AO1640" s="139"/>
      <c r="AP1640" s="139"/>
      <c r="AQ1640" s="139"/>
      <c r="AR1640" s="139"/>
      <c r="AS1640" s="139"/>
      <c r="AT1640" s="139"/>
      <c r="AU1640" s="139"/>
      <c r="AV1640" s="139"/>
      <c r="AW1640" s="139"/>
      <c r="AX1640" s="139"/>
      <c r="AY1640" s="139"/>
      <c r="AZ1640" s="139"/>
      <c r="BA1640" s="139"/>
      <c r="BB1640" s="139"/>
      <c r="BC1640" s="139"/>
      <c r="BD1640" s="139"/>
      <c r="BE1640" s="139"/>
      <c r="BF1640" s="139"/>
      <c r="BG1640" s="139"/>
      <c r="BH1640" s="139"/>
      <c r="BI1640" s="139"/>
      <c r="BJ1640" s="139"/>
      <c r="BK1640" s="139"/>
      <c r="BL1640" s="139"/>
    </row>
    <row r="1641" spans="27:64" x14ac:dyDescent="0.2">
      <c r="AA1641" s="139"/>
      <c r="AB1641" s="139"/>
      <c r="AC1641" s="139"/>
      <c r="AD1641" s="139"/>
      <c r="AE1641" s="139"/>
      <c r="AG1641" s="165"/>
      <c r="AN1641" s="139"/>
      <c r="AO1641" s="139"/>
      <c r="AP1641" s="139"/>
      <c r="AQ1641" s="139"/>
      <c r="AR1641" s="139"/>
      <c r="AS1641" s="139"/>
      <c r="AT1641" s="139"/>
      <c r="AU1641" s="139"/>
    </row>
    <row r="1642" spans="27:64" x14ac:dyDescent="0.2">
      <c r="AA1642" s="139"/>
      <c r="AB1642" s="139"/>
      <c r="AC1642" s="139"/>
      <c r="AD1642" s="139"/>
      <c r="AE1642" s="139"/>
      <c r="AG1642" s="165"/>
      <c r="AN1642" s="139"/>
      <c r="AO1642" s="139"/>
      <c r="AP1642" s="139"/>
      <c r="AQ1642" s="139"/>
      <c r="AR1642" s="139"/>
      <c r="AS1642" s="139"/>
      <c r="AT1642" s="139"/>
      <c r="AU1642" s="139"/>
      <c r="AV1642" s="139"/>
      <c r="AX1642" s="139"/>
      <c r="AY1642" s="139"/>
      <c r="AZ1642" s="139"/>
      <c r="BA1642" s="139"/>
      <c r="BB1642" s="139"/>
      <c r="BC1642" s="139"/>
      <c r="BD1642" s="139"/>
      <c r="BE1642" s="139"/>
      <c r="BF1642" s="139"/>
      <c r="BG1642" s="139"/>
      <c r="BH1642" s="139"/>
      <c r="BI1642" s="139"/>
      <c r="BJ1642" s="139"/>
      <c r="BK1642" s="139"/>
      <c r="BL1642" s="139"/>
    </row>
    <row r="1643" spans="27:64" x14ac:dyDescent="0.2">
      <c r="AA1643" s="139"/>
      <c r="AB1643" s="139"/>
      <c r="AC1643" s="139"/>
      <c r="AD1643" s="139"/>
      <c r="AE1643" s="139"/>
      <c r="AG1643" s="165"/>
      <c r="AN1643" s="139"/>
      <c r="AO1643" s="139"/>
      <c r="AP1643" s="139"/>
      <c r="AQ1643" s="139"/>
      <c r="AR1643" s="139"/>
      <c r="AS1643" s="139"/>
      <c r="AT1643" s="139"/>
      <c r="AU1643" s="139"/>
      <c r="AV1643" s="10"/>
    </row>
    <row r="1644" spans="27:64" x14ac:dyDescent="0.2">
      <c r="AA1644" s="139"/>
      <c r="AB1644" s="139"/>
      <c r="AC1644" s="139"/>
      <c r="AD1644" s="139"/>
      <c r="AE1644" s="139"/>
      <c r="AG1644" s="165"/>
      <c r="AN1644" s="139"/>
      <c r="AO1644" s="139"/>
      <c r="AP1644" s="139"/>
      <c r="AQ1644" s="139"/>
      <c r="AR1644" s="139"/>
      <c r="AS1644" s="139"/>
      <c r="AT1644" s="139"/>
      <c r="AU1644" s="139"/>
      <c r="AV1644" s="139"/>
    </row>
    <row r="1645" spans="27:64" x14ac:dyDescent="0.2">
      <c r="AA1645" s="139"/>
      <c r="AB1645" s="139"/>
      <c r="AC1645" s="139"/>
      <c r="AD1645" s="139"/>
      <c r="AE1645" s="139"/>
      <c r="AG1645" s="165"/>
      <c r="AN1645" s="139"/>
      <c r="AO1645" s="139"/>
      <c r="AP1645" s="139"/>
      <c r="AQ1645" s="139"/>
      <c r="AR1645" s="139"/>
      <c r="AS1645" s="139"/>
      <c r="AT1645" s="139"/>
      <c r="AU1645" s="139"/>
      <c r="AV1645" s="139"/>
      <c r="AX1645" s="139"/>
      <c r="AY1645" s="139"/>
      <c r="AZ1645" s="139"/>
      <c r="BA1645" s="139"/>
      <c r="BB1645" s="139"/>
      <c r="BC1645" s="139"/>
      <c r="BD1645" s="139"/>
      <c r="BE1645" s="139"/>
      <c r="BF1645" s="139"/>
      <c r="BG1645" s="139"/>
      <c r="BH1645" s="139"/>
      <c r="BI1645" s="139"/>
      <c r="BJ1645" s="139"/>
      <c r="BK1645" s="139"/>
      <c r="BL1645" s="139"/>
    </row>
    <row r="1646" spans="27:64" x14ac:dyDescent="0.2">
      <c r="AA1646" s="139"/>
      <c r="AB1646" s="139"/>
      <c r="AC1646" s="139"/>
      <c r="AD1646" s="139"/>
      <c r="AE1646" s="139"/>
      <c r="AG1646" s="165"/>
      <c r="AN1646" s="139"/>
      <c r="AO1646" s="139"/>
      <c r="AP1646" s="139"/>
      <c r="AQ1646" s="139"/>
      <c r="AR1646" s="139"/>
      <c r="AS1646" s="139"/>
      <c r="AT1646" s="139"/>
      <c r="AU1646" s="139"/>
      <c r="AV1646" s="139"/>
    </row>
    <row r="1647" spans="27:64" x14ac:dyDescent="0.2">
      <c r="AA1647" s="139"/>
      <c r="AB1647" s="139"/>
      <c r="AC1647" s="139"/>
      <c r="AD1647" s="139"/>
      <c r="AE1647" s="139"/>
      <c r="AG1647" s="165"/>
      <c r="AN1647" s="139"/>
      <c r="AO1647" s="139"/>
      <c r="AP1647" s="139"/>
      <c r="AQ1647" s="139"/>
      <c r="AR1647" s="139"/>
      <c r="AS1647" s="139"/>
      <c r="AT1647" s="139"/>
      <c r="AU1647" s="139"/>
      <c r="AV1647" s="139"/>
    </row>
    <row r="1648" spans="27:64" x14ac:dyDescent="0.2">
      <c r="AA1648" s="139"/>
      <c r="AB1648" s="139"/>
      <c r="AC1648" s="139"/>
      <c r="AD1648" s="139"/>
      <c r="AE1648" s="139"/>
      <c r="AG1648" s="165"/>
      <c r="AN1648" s="139"/>
      <c r="AO1648" s="139"/>
      <c r="AP1648" s="139"/>
      <c r="AQ1648" s="139"/>
      <c r="AR1648" s="139"/>
      <c r="AS1648" s="139"/>
      <c r="AT1648" s="139"/>
      <c r="AU1648" s="139"/>
    </row>
    <row r="1649" spans="27:64" x14ac:dyDescent="0.2">
      <c r="AA1649" s="139"/>
      <c r="AB1649" s="139"/>
      <c r="AC1649" s="139"/>
      <c r="AD1649" s="139"/>
      <c r="AE1649" s="139"/>
      <c r="AG1649" s="165"/>
      <c r="AN1649" s="139"/>
      <c r="AO1649" s="139"/>
      <c r="AP1649" s="139"/>
      <c r="AQ1649" s="139"/>
      <c r="AR1649" s="139"/>
      <c r="AS1649" s="139"/>
      <c r="AT1649" s="139"/>
      <c r="AU1649" s="139"/>
    </row>
    <row r="1650" spans="27:64" x14ac:dyDescent="0.2">
      <c r="AA1650" s="139"/>
      <c r="AB1650" s="139"/>
      <c r="AC1650" s="139"/>
      <c r="AD1650" s="139"/>
      <c r="AE1650" s="139"/>
      <c r="AG1650" s="165"/>
      <c r="AN1650" s="139"/>
      <c r="AO1650" s="139"/>
      <c r="AP1650" s="139"/>
      <c r="AQ1650" s="139"/>
      <c r="AR1650" s="139"/>
      <c r="AS1650" s="139"/>
      <c r="AT1650" s="139"/>
      <c r="AU1650" s="139"/>
    </row>
    <row r="1651" spans="27:64" x14ac:dyDescent="0.2">
      <c r="AA1651" s="139"/>
      <c r="AB1651" s="139"/>
      <c r="AC1651" s="139"/>
      <c r="AD1651" s="139"/>
      <c r="AE1651" s="139"/>
      <c r="AG1651" s="165"/>
      <c r="AN1651" s="139"/>
      <c r="AO1651" s="139"/>
      <c r="AP1651" s="139"/>
      <c r="AQ1651" s="139"/>
      <c r="AR1651" s="139"/>
      <c r="AS1651" s="139"/>
      <c r="AT1651" s="139"/>
      <c r="AU1651" s="139"/>
    </row>
    <row r="1652" spans="27:64" x14ac:dyDescent="0.2">
      <c r="AA1652" s="139"/>
      <c r="AB1652" s="139"/>
      <c r="AC1652" s="139"/>
      <c r="AD1652" s="139"/>
      <c r="AE1652" s="139"/>
      <c r="AG1652" s="165"/>
      <c r="AN1652" s="139"/>
      <c r="AO1652" s="139"/>
      <c r="AP1652" s="139"/>
      <c r="AQ1652" s="139"/>
      <c r="AR1652" s="139"/>
      <c r="AS1652" s="139"/>
      <c r="AT1652" s="139"/>
      <c r="AU1652" s="139"/>
    </row>
    <row r="1653" spans="27:64" x14ac:dyDescent="0.2">
      <c r="AA1653" s="139"/>
      <c r="AB1653" s="139"/>
      <c r="AC1653" s="139"/>
      <c r="AD1653" s="139"/>
      <c r="AE1653" s="139"/>
      <c r="AG1653" s="165"/>
      <c r="AN1653" s="139"/>
      <c r="AO1653" s="139"/>
      <c r="AP1653" s="139"/>
      <c r="AQ1653" s="139"/>
      <c r="AR1653" s="139"/>
      <c r="AS1653" s="139"/>
      <c r="AT1653" s="139"/>
      <c r="AU1653" s="139"/>
    </row>
    <row r="1654" spans="27:64" x14ac:dyDescent="0.2">
      <c r="AA1654" s="139"/>
      <c r="AB1654" s="139"/>
      <c r="AC1654" s="139"/>
      <c r="AD1654" s="139"/>
      <c r="AE1654" s="139"/>
      <c r="AG1654" s="165"/>
      <c r="AN1654" s="139"/>
      <c r="AO1654" s="139"/>
      <c r="AP1654" s="139"/>
      <c r="AQ1654" s="139"/>
      <c r="AR1654" s="139"/>
      <c r="AS1654" s="139"/>
      <c r="AT1654" s="139"/>
      <c r="AU1654" s="139"/>
    </row>
    <row r="1655" spans="27:64" x14ac:dyDescent="0.2">
      <c r="AA1655" s="139"/>
      <c r="AB1655" s="139"/>
      <c r="AC1655" s="139"/>
      <c r="AD1655" s="139"/>
      <c r="AE1655" s="139"/>
      <c r="AG1655" s="165"/>
      <c r="AN1655" s="139"/>
      <c r="AO1655" s="139"/>
      <c r="AP1655" s="139"/>
      <c r="AQ1655" s="139"/>
      <c r="AR1655" s="139"/>
      <c r="AS1655" s="139"/>
      <c r="AT1655" s="139"/>
      <c r="AU1655" s="139"/>
      <c r="AV1655" s="139"/>
    </row>
    <row r="1656" spans="27:64" x14ac:dyDescent="0.2">
      <c r="AA1656" s="139"/>
      <c r="AB1656" s="139"/>
      <c r="AC1656" s="139"/>
      <c r="AD1656" s="139"/>
      <c r="AE1656" s="139"/>
      <c r="AG1656" s="165"/>
      <c r="AN1656" s="139"/>
      <c r="AO1656" s="139"/>
      <c r="AP1656" s="139"/>
      <c r="AQ1656" s="139"/>
      <c r="AR1656" s="139"/>
      <c r="AS1656" s="139"/>
      <c r="AT1656" s="139"/>
      <c r="AU1656" s="139"/>
      <c r="AV1656" s="139"/>
      <c r="AW1656" s="139"/>
      <c r="AX1656" s="139"/>
      <c r="AY1656" s="139"/>
      <c r="AZ1656" s="139"/>
      <c r="BA1656" s="139"/>
      <c r="BB1656" s="139"/>
      <c r="BC1656" s="139"/>
      <c r="BD1656" s="139"/>
      <c r="BE1656" s="139"/>
      <c r="BF1656" s="139"/>
      <c r="BG1656" s="139"/>
      <c r="BH1656" s="139"/>
      <c r="BI1656" s="139"/>
      <c r="BJ1656" s="139"/>
      <c r="BK1656" s="139"/>
      <c r="BL1656" s="139"/>
    </row>
    <row r="1657" spans="27:64" x14ac:dyDescent="0.2">
      <c r="AA1657" s="139"/>
      <c r="AB1657" s="139"/>
      <c r="AC1657" s="139"/>
      <c r="AD1657" s="139"/>
      <c r="AE1657" s="139"/>
      <c r="AG1657" s="165"/>
      <c r="AN1657" s="139"/>
      <c r="AO1657" s="139"/>
      <c r="AP1657" s="139"/>
      <c r="AQ1657" s="139"/>
      <c r="AR1657" s="139"/>
      <c r="AS1657" s="139"/>
      <c r="AT1657" s="139"/>
      <c r="AU1657" s="139"/>
    </row>
    <row r="1658" spans="27:64" x14ac:dyDescent="0.2">
      <c r="AA1658" s="139"/>
      <c r="AB1658" s="139"/>
      <c r="AC1658" s="139"/>
      <c r="AD1658" s="139"/>
      <c r="AE1658" s="139"/>
      <c r="AG1658" s="165"/>
      <c r="AN1658" s="139"/>
      <c r="AO1658" s="139"/>
      <c r="AP1658" s="139"/>
      <c r="AQ1658" s="139"/>
      <c r="AR1658" s="139"/>
      <c r="AS1658" s="139"/>
      <c r="AT1658" s="139"/>
      <c r="AU1658" s="139"/>
    </row>
    <row r="1659" spans="27:64" x14ac:dyDescent="0.2">
      <c r="AA1659" s="139"/>
      <c r="AB1659" s="139"/>
      <c r="AC1659" s="139"/>
      <c r="AD1659" s="139"/>
      <c r="AE1659" s="139"/>
      <c r="AG1659" s="165"/>
      <c r="AN1659" s="139"/>
      <c r="AO1659" s="139"/>
      <c r="AP1659" s="139"/>
      <c r="AQ1659" s="139"/>
      <c r="AR1659" s="139"/>
      <c r="AS1659" s="139"/>
      <c r="AT1659" s="139"/>
      <c r="AU1659" s="139"/>
    </row>
    <row r="1660" spans="27:64" x14ac:dyDescent="0.2">
      <c r="AA1660" s="139"/>
      <c r="AB1660" s="139"/>
      <c r="AC1660" s="139"/>
      <c r="AD1660" s="139"/>
      <c r="AE1660" s="139"/>
      <c r="AG1660" s="165"/>
      <c r="AN1660" s="139"/>
      <c r="AO1660" s="139"/>
      <c r="AP1660" s="139"/>
      <c r="AQ1660" s="139"/>
      <c r="AR1660" s="139"/>
      <c r="AS1660" s="139"/>
      <c r="AT1660" s="139"/>
      <c r="AU1660" s="139"/>
    </row>
    <row r="1661" spans="27:64" x14ac:dyDescent="0.2">
      <c r="AA1661" s="139"/>
      <c r="AB1661" s="139"/>
      <c r="AC1661" s="139"/>
      <c r="AD1661" s="139"/>
      <c r="AE1661" s="139"/>
      <c r="AG1661" s="165"/>
      <c r="AN1661" s="139"/>
      <c r="AO1661" s="139"/>
      <c r="AP1661" s="139"/>
      <c r="AQ1661" s="139"/>
      <c r="AR1661" s="139"/>
      <c r="AS1661" s="139"/>
      <c r="AT1661" s="139"/>
      <c r="AU1661" s="139"/>
      <c r="AV1661" s="139"/>
      <c r="AW1661" s="139"/>
      <c r="AX1661" s="139"/>
      <c r="AY1661" s="139"/>
      <c r="AZ1661" s="139"/>
      <c r="BA1661" s="139"/>
      <c r="BB1661" s="139"/>
      <c r="BC1661" s="139"/>
      <c r="BD1661" s="139"/>
      <c r="BE1661" s="139"/>
      <c r="BF1661" s="139"/>
      <c r="BG1661" s="139"/>
      <c r="BH1661" s="139"/>
      <c r="BI1661" s="139"/>
      <c r="BJ1661" s="139"/>
      <c r="BK1661" s="139"/>
      <c r="BL1661" s="139"/>
    </row>
    <row r="1662" spans="27:64" x14ac:dyDescent="0.2">
      <c r="AA1662" s="139"/>
      <c r="AB1662" s="139"/>
      <c r="AC1662" s="139"/>
      <c r="AD1662" s="139"/>
      <c r="AE1662" s="139"/>
      <c r="AG1662" s="165"/>
      <c r="AN1662" s="139"/>
      <c r="AO1662" s="139"/>
      <c r="AP1662" s="139"/>
      <c r="AQ1662" s="139"/>
      <c r="AR1662" s="139"/>
      <c r="AS1662" s="139"/>
      <c r="AT1662" s="139"/>
      <c r="AU1662" s="139"/>
    </row>
    <row r="1663" spans="27:64" x14ac:dyDescent="0.2">
      <c r="AA1663" s="139"/>
      <c r="AB1663" s="139"/>
      <c r="AC1663" s="139"/>
      <c r="AD1663" s="139"/>
      <c r="AE1663" s="139"/>
      <c r="AG1663" s="165"/>
      <c r="AN1663" s="139"/>
      <c r="AO1663" s="139"/>
      <c r="AP1663" s="139"/>
      <c r="AQ1663" s="139"/>
      <c r="AR1663" s="139"/>
      <c r="AS1663" s="139"/>
      <c r="AT1663" s="139"/>
      <c r="AU1663" s="139"/>
    </row>
    <row r="1664" spans="27:64" x14ac:dyDescent="0.2">
      <c r="AA1664" s="139"/>
      <c r="AB1664" s="139"/>
      <c r="AC1664" s="139"/>
      <c r="AD1664" s="139"/>
      <c r="AE1664" s="139"/>
      <c r="AG1664" s="165"/>
      <c r="AN1664" s="139"/>
      <c r="AO1664" s="139"/>
      <c r="AP1664" s="139"/>
      <c r="AQ1664" s="139"/>
      <c r="AR1664" s="139"/>
      <c r="AS1664" s="139"/>
      <c r="AT1664" s="139"/>
      <c r="AU1664" s="139"/>
      <c r="AV1664" s="139"/>
      <c r="AX1664" s="139"/>
    </row>
    <row r="1665" spans="27:64" x14ac:dyDescent="0.2">
      <c r="AA1665" s="139"/>
      <c r="AB1665" s="139"/>
      <c r="AC1665" s="139"/>
      <c r="AD1665" s="139"/>
      <c r="AE1665" s="139"/>
      <c r="AG1665" s="165"/>
      <c r="AN1665" s="139"/>
      <c r="AO1665" s="139"/>
      <c r="AP1665" s="139"/>
      <c r="AQ1665" s="139"/>
      <c r="AR1665" s="139"/>
      <c r="AS1665" s="139"/>
      <c r="AT1665" s="139"/>
      <c r="AU1665" s="139"/>
      <c r="AV1665" s="139"/>
      <c r="AX1665" s="139"/>
      <c r="AY1665" s="139"/>
      <c r="AZ1665" s="139"/>
      <c r="BA1665" s="139"/>
      <c r="BB1665" s="139"/>
      <c r="BC1665" s="139"/>
      <c r="BD1665" s="139"/>
      <c r="BE1665" s="139"/>
      <c r="BF1665" s="139"/>
      <c r="BG1665" s="139"/>
      <c r="BH1665" s="139"/>
      <c r="BI1665" s="139"/>
      <c r="BJ1665" s="139"/>
      <c r="BK1665" s="139"/>
      <c r="BL1665" s="139"/>
    </row>
    <row r="1666" spans="27:64" x14ac:dyDescent="0.2">
      <c r="AA1666" s="139"/>
      <c r="AB1666" s="139"/>
      <c r="AC1666" s="139"/>
      <c r="AD1666" s="139"/>
      <c r="AE1666" s="139"/>
      <c r="AG1666" s="165"/>
      <c r="AN1666" s="139"/>
      <c r="AO1666" s="139"/>
      <c r="AP1666" s="139"/>
      <c r="AQ1666" s="139"/>
      <c r="AR1666" s="139"/>
      <c r="AS1666" s="139"/>
      <c r="AT1666" s="139"/>
      <c r="AU1666" s="139"/>
      <c r="AV1666" s="139"/>
      <c r="AW1666" s="139"/>
      <c r="AX1666" s="139"/>
      <c r="AY1666" s="139"/>
      <c r="AZ1666" s="139"/>
      <c r="BA1666" s="139"/>
      <c r="BB1666" s="139"/>
      <c r="BC1666" s="139"/>
      <c r="BD1666" s="139"/>
      <c r="BE1666" s="139"/>
      <c r="BF1666" s="139"/>
      <c r="BG1666" s="139"/>
      <c r="BH1666" s="139"/>
      <c r="BI1666" s="139"/>
      <c r="BJ1666" s="139"/>
      <c r="BK1666" s="139"/>
      <c r="BL1666" s="139"/>
    </row>
    <row r="1667" spans="27:64" x14ac:dyDescent="0.2">
      <c r="AA1667" s="139"/>
      <c r="AB1667" s="139"/>
      <c r="AC1667" s="139"/>
      <c r="AD1667" s="139"/>
      <c r="AE1667" s="139"/>
      <c r="AG1667" s="165"/>
      <c r="AN1667" s="139"/>
      <c r="AO1667" s="139"/>
      <c r="AP1667" s="139"/>
      <c r="AQ1667" s="139"/>
      <c r="AR1667" s="139"/>
      <c r="AS1667" s="139"/>
      <c r="AT1667" s="139"/>
      <c r="AU1667" s="139"/>
      <c r="AV1667" s="139"/>
    </row>
    <row r="1668" spans="27:64" x14ac:dyDescent="0.2">
      <c r="AA1668" s="139"/>
      <c r="AB1668" s="139"/>
      <c r="AC1668" s="139"/>
      <c r="AD1668" s="139"/>
      <c r="AE1668" s="139"/>
      <c r="AG1668" s="165"/>
      <c r="AN1668" s="139"/>
      <c r="AO1668" s="139"/>
      <c r="AP1668" s="139"/>
      <c r="AQ1668" s="139"/>
      <c r="AR1668" s="139"/>
      <c r="AS1668" s="139"/>
      <c r="AT1668" s="139"/>
      <c r="AU1668" s="139"/>
    </row>
    <row r="1669" spans="27:64" x14ac:dyDescent="0.2">
      <c r="AA1669" s="139"/>
      <c r="AB1669" s="139"/>
      <c r="AC1669" s="139"/>
      <c r="AD1669" s="139"/>
      <c r="AE1669" s="139"/>
      <c r="AG1669" s="165"/>
      <c r="AN1669" s="139"/>
      <c r="AO1669" s="139"/>
      <c r="AP1669" s="139"/>
      <c r="AQ1669" s="139"/>
      <c r="AR1669" s="139"/>
      <c r="AS1669" s="139"/>
      <c r="AT1669" s="139"/>
      <c r="AU1669" s="139"/>
      <c r="AV1669" s="139"/>
    </row>
    <row r="1670" spans="27:64" x14ac:dyDescent="0.2">
      <c r="AA1670" s="139"/>
      <c r="AB1670" s="139"/>
      <c r="AC1670" s="139"/>
      <c r="AD1670" s="139"/>
      <c r="AE1670" s="139"/>
      <c r="AG1670" s="165"/>
      <c r="AN1670" s="139"/>
      <c r="AO1670" s="139"/>
      <c r="AP1670" s="139"/>
      <c r="AQ1670" s="139"/>
      <c r="AR1670" s="139"/>
      <c r="AS1670" s="139"/>
      <c r="AT1670" s="139"/>
      <c r="AU1670" s="139"/>
      <c r="AV1670" s="139"/>
    </row>
    <row r="1671" spans="27:64" x14ac:dyDescent="0.2">
      <c r="AA1671" s="139"/>
      <c r="AB1671" s="139"/>
      <c r="AC1671" s="139"/>
      <c r="AD1671" s="139"/>
      <c r="AE1671" s="139"/>
      <c r="AG1671" s="165"/>
      <c r="AN1671" s="139"/>
      <c r="AO1671" s="139"/>
      <c r="AP1671" s="139"/>
      <c r="AQ1671" s="139"/>
      <c r="AR1671" s="139"/>
      <c r="AS1671" s="139"/>
      <c r="AT1671" s="139"/>
      <c r="AU1671" s="139"/>
    </row>
    <row r="1672" spans="27:64" x14ac:dyDescent="0.2">
      <c r="AA1672" s="139"/>
      <c r="AB1672" s="139"/>
      <c r="AC1672" s="139"/>
      <c r="AD1672" s="139"/>
      <c r="AE1672" s="139"/>
      <c r="AG1672" s="165"/>
      <c r="AN1672" s="139"/>
      <c r="AO1672" s="139"/>
      <c r="AP1672" s="139"/>
      <c r="AQ1672" s="139"/>
      <c r="AR1672" s="139"/>
      <c r="AS1672" s="139"/>
      <c r="AT1672" s="139"/>
      <c r="AU1672" s="139"/>
      <c r="AV1672" s="139"/>
      <c r="AX1672" s="139"/>
    </row>
    <row r="1673" spans="27:64" x14ac:dyDescent="0.2">
      <c r="AA1673" s="139"/>
      <c r="AB1673" s="139"/>
      <c r="AC1673" s="139"/>
      <c r="AD1673" s="139"/>
      <c r="AE1673" s="139"/>
      <c r="AG1673" s="165"/>
      <c r="AN1673" s="139"/>
      <c r="AO1673" s="139"/>
      <c r="AP1673" s="139"/>
      <c r="AQ1673" s="139"/>
      <c r="AR1673" s="139"/>
      <c r="AS1673" s="139"/>
      <c r="AT1673" s="139"/>
      <c r="AU1673" s="139"/>
    </row>
    <row r="1674" spans="27:64" x14ac:dyDescent="0.2">
      <c r="AA1674" s="139"/>
      <c r="AB1674" s="139"/>
      <c r="AC1674" s="139"/>
      <c r="AD1674" s="139"/>
      <c r="AE1674" s="139"/>
      <c r="AG1674" s="165"/>
      <c r="AN1674" s="139"/>
      <c r="AO1674" s="139"/>
      <c r="AP1674" s="139"/>
      <c r="AQ1674" s="139"/>
      <c r="AR1674" s="139"/>
      <c r="AS1674" s="139"/>
      <c r="AT1674" s="139"/>
      <c r="AU1674" s="139"/>
    </row>
    <row r="1675" spans="27:64" x14ac:dyDescent="0.2">
      <c r="AA1675" s="139"/>
      <c r="AB1675" s="139"/>
      <c r="AC1675" s="139"/>
      <c r="AD1675" s="139"/>
      <c r="AE1675" s="139"/>
      <c r="AG1675" s="165"/>
      <c r="AN1675" s="139"/>
      <c r="AO1675" s="139"/>
      <c r="AP1675" s="139"/>
      <c r="AQ1675" s="139"/>
      <c r="AR1675" s="139"/>
      <c r="AS1675" s="139"/>
      <c r="AT1675" s="139"/>
      <c r="AU1675" s="139"/>
    </row>
    <row r="1676" spans="27:64" x14ac:dyDescent="0.2">
      <c r="AA1676" s="139"/>
      <c r="AB1676" s="139"/>
      <c r="AC1676" s="139"/>
      <c r="AD1676" s="139"/>
      <c r="AE1676" s="139"/>
      <c r="AG1676" s="165"/>
      <c r="AN1676" s="139"/>
      <c r="AO1676" s="139"/>
      <c r="AP1676" s="139"/>
      <c r="AQ1676" s="139"/>
      <c r="AR1676" s="139"/>
      <c r="AS1676" s="139"/>
      <c r="AT1676" s="139"/>
      <c r="AU1676" s="139"/>
      <c r="AV1676" s="139"/>
      <c r="AX1676" s="139"/>
    </row>
    <row r="1677" spans="27:64" x14ac:dyDescent="0.2">
      <c r="AA1677" s="139"/>
      <c r="AB1677" s="139"/>
      <c r="AC1677" s="139"/>
      <c r="AD1677" s="139"/>
      <c r="AE1677" s="139"/>
      <c r="AG1677" s="165"/>
      <c r="AN1677" s="139"/>
      <c r="AO1677" s="139"/>
      <c r="AP1677" s="139"/>
      <c r="AQ1677" s="139"/>
      <c r="AR1677" s="139"/>
      <c r="AS1677" s="139"/>
      <c r="AT1677" s="139"/>
      <c r="AU1677" s="139"/>
      <c r="AV1677" s="139"/>
    </row>
    <row r="1678" spans="27:64" x14ac:dyDescent="0.2">
      <c r="AA1678" s="139"/>
      <c r="AB1678" s="139"/>
      <c r="AC1678" s="139"/>
      <c r="AD1678" s="139"/>
      <c r="AE1678" s="139"/>
      <c r="AG1678" s="165"/>
      <c r="AN1678" s="139"/>
      <c r="AO1678" s="139"/>
      <c r="AP1678" s="139"/>
      <c r="AQ1678" s="139"/>
      <c r="AR1678" s="139"/>
      <c r="AS1678" s="139"/>
      <c r="AT1678" s="139"/>
      <c r="AU1678" s="139"/>
      <c r="AV1678" s="139"/>
      <c r="AW1678" s="139"/>
      <c r="AX1678" s="139"/>
      <c r="AY1678" s="139"/>
      <c r="AZ1678" s="139"/>
      <c r="BA1678" s="139"/>
      <c r="BB1678" s="139"/>
      <c r="BC1678" s="139"/>
      <c r="BD1678" s="139"/>
      <c r="BE1678" s="139"/>
      <c r="BF1678" s="139"/>
      <c r="BG1678" s="139"/>
      <c r="BH1678" s="139"/>
      <c r="BI1678" s="139"/>
      <c r="BJ1678" s="139"/>
      <c r="BK1678" s="139"/>
      <c r="BL1678" s="139"/>
    </row>
    <row r="1679" spans="27:64" x14ac:dyDescent="0.2">
      <c r="AA1679" s="139"/>
      <c r="AB1679" s="139"/>
      <c r="AC1679" s="139"/>
      <c r="AD1679" s="139"/>
      <c r="AE1679" s="139"/>
      <c r="AG1679" s="165"/>
      <c r="AN1679" s="139"/>
      <c r="AO1679" s="139"/>
      <c r="AP1679" s="139"/>
      <c r="AQ1679" s="139"/>
      <c r="AR1679" s="139"/>
      <c r="AS1679" s="139"/>
      <c r="AT1679" s="139"/>
      <c r="AU1679" s="139"/>
      <c r="AV1679" s="139"/>
      <c r="AW1679" s="139"/>
      <c r="AX1679" s="139"/>
      <c r="AY1679" s="139"/>
      <c r="AZ1679" s="139"/>
      <c r="BA1679" s="139"/>
      <c r="BB1679" s="139"/>
      <c r="BC1679" s="139"/>
      <c r="BD1679" s="139"/>
      <c r="BE1679" s="139"/>
      <c r="BF1679" s="139"/>
      <c r="BG1679" s="139"/>
      <c r="BH1679" s="139"/>
      <c r="BI1679" s="139"/>
      <c r="BJ1679" s="139"/>
      <c r="BK1679" s="139"/>
      <c r="BL1679" s="139"/>
    </row>
    <row r="1680" spans="27:64" x14ac:dyDescent="0.2">
      <c r="AA1680" s="139"/>
      <c r="AB1680" s="139"/>
      <c r="AC1680" s="139"/>
      <c r="AD1680" s="139"/>
      <c r="AE1680" s="139"/>
      <c r="AG1680" s="165"/>
      <c r="AN1680" s="139"/>
      <c r="AO1680" s="139"/>
      <c r="AP1680" s="139"/>
      <c r="AQ1680" s="139"/>
      <c r="AR1680" s="139"/>
      <c r="AS1680" s="139"/>
      <c r="AT1680" s="139"/>
      <c r="AU1680" s="139"/>
      <c r="AV1680" s="139"/>
      <c r="AW1680" s="139"/>
      <c r="AX1680" s="139"/>
      <c r="AY1680" s="139"/>
      <c r="AZ1680" s="139"/>
      <c r="BA1680" s="139"/>
      <c r="BB1680" s="139"/>
      <c r="BC1680" s="139"/>
      <c r="BD1680" s="139"/>
      <c r="BE1680" s="139"/>
      <c r="BF1680" s="139"/>
      <c r="BG1680" s="139"/>
      <c r="BH1680" s="139"/>
      <c r="BI1680" s="139"/>
      <c r="BJ1680" s="139"/>
      <c r="BK1680" s="139"/>
      <c r="BL1680" s="139"/>
    </row>
    <row r="1681" spans="27:64" x14ac:dyDescent="0.2">
      <c r="AA1681" s="139"/>
      <c r="AB1681" s="139"/>
      <c r="AC1681" s="139"/>
      <c r="AD1681" s="139"/>
      <c r="AE1681" s="139"/>
      <c r="AG1681" s="165"/>
      <c r="AN1681" s="139"/>
      <c r="AO1681" s="139"/>
      <c r="AP1681" s="139"/>
      <c r="AQ1681" s="139"/>
      <c r="AR1681" s="139"/>
      <c r="AS1681" s="139"/>
      <c r="AT1681" s="139"/>
      <c r="AU1681" s="139"/>
      <c r="AV1681" s="139"/>
      <c r="AW1681" s="139"/>
      <c r="AX1681" s="139"/>
      <c r="AY1681" s="139"/>
      <c r="AZ1681" s="139"/>
      <c r="BA1681" s="139"/>
      <c r="BB1681" s="139"/>
      <c r="BC1681" s="139"/>
      <c r="BD1681" s="139"/>
      <c r="BE1681" s="139"/>
      <c r="BF1681" s="139"/>
      <c r="BG1681" s="139"/>
      <c r="BH1681" s="139"/>
      <c r="BI1681" s="139"/>
      <c r="BJ1681" s="139"/>
      <c r="BK1681" s="139"/>
      <c r="BL1681" s="139"/>
    </row>
    <row r="1682" spans="27:64" x14ac:dyDescent="0.2">
      <c r="AA1682" s="139"/>
      <c r="AB1682" s="139"/>
      <c r="AC1682" s="139"/>
      <c r="AD1682" s="139"/>
      <c r="AE1682" s="139"/>
      <c r="AG1682" s="165"/>
      <c r="AN1682" s="139"/>
      <c r="AO1682" s="139"/>
      <c r="AP1682" s="139"/>
      <c r="AQ1682" s="139"/>
      <c r="AR1682" s="139"/>
      <c r="AS1682" s="139"/>
      <c r="AT1682" s="139"/>
      <c r="AU1682" s="139"/>
      <c r="AV1682" s="139"/>
      <c r="AX1682" s="139"/>
    </row>
    <row r="1683" spans="27:64" x14ac:dyDescent="0.2">
      <c r="AA1683" s="139"/>
      <c r="AB1683" s="139"/>
      <c r="AC1683" s="139"/>
      <c r="AD1683" s="139"/>
      <c r="AE1683" s="139"/>
      <c r="AG1683" s="165"/>
      <c r="AN1683" s="139"/>
      <c r="AO1683" s="139"/>
      <c r="AP1683" s="139"/>
      <c r="AQ1683" s="139"/>
      <c r="AR1683" s="139"/>
      <c r="AS1683" s="139"/>
      <c r="AT1683" s="139"/>
      <c r="AU1683" s="139"/>
      <c r="AV1683" s="139"/>
      <c r="AW1683" s="139"/>
      <c r="AX1683" s="139"/>
      <c r="AY1683" s="139"/>
      <c r="AZ1683" s="139"/>
      <c r="BA1683" s="139"/>
      <c r="BB1683" s="139"/>
      <c r="BC1683" s="139"/>
      <c r="BD1683" s="139"/>
      <c r="BE1683" s="139"/>
      <c r="BF1683" s="139"/>
      <c r="BG1683" s="139"/>
      <c r="BH1683" s="139"/>
      <c r="BI1683" s="139"/>
      <c r="BJ1683" s="139"/>
      <c r="BK1683" s="139"/>
      <c r="BL1683" s="139"/>
    </row>
    <row r="1684" spans="27:64" x14ac:dyDescent="0.2">
      <c r="AA1684" s="139"/>
      <c r="AB1684" s="139"/>
      <c r="AC1684" s="139"/>
      <c r="AD1684" s="139"/>
      <c r="AE1684" s="139"/>
      <c r="AG1684" s="165"/>
      <c r="AN1684" s="139"/>
      <c r="AO1684" s="139"/>
      <c r="AP1684" s="139"/>
      <c r="AQ1684" s="139"/>
      <c r="AR1684" s="139"/>
      <c r="AS1684" s="139"/>
      <c r="AT1684" s="139"/>
      <c r="AU1684" s="139"/>
      <c r="AV1684" s="139"/>
      <c r="AW1684" s="139"/>
      <c r="AX1684" s="139"/>
      <c r="AY1684" s="139"/>
      <c r="AZ1684" s="139"/>
      <c r="BA1684" s="139"/>
      <c r="BB1684" s="139"/>
      <c r="BC1684" s="139"/>
      <c r="BD1684" s="139"/>
      <c r="BE1684" s="139"/>
      <c r="BF1684" s="139"/>
      <c r="BG1684" s="139"/>
      <c r="BH1684" s="139"/>
      <c r="BI1684" s="139"/>
      <c r="BJ1684" s="139"/>
      <c r="BK1684" s="139"/>
      <c r="BL1684" s="139"/>
    </row>
    <row r="1685" spans="27:64" x14ac:dyDescent="0.2">
      <c r="AA1685" s="139"/>
      <c r="AB1685" s="139"/>
      <c r="AC1685" s="139"/>
      <c r="AD1685" s="139"/>
      <c r="AE1685" s="139"/>
      <c r="AG1685" s="165"/>
      <c r="AN1685" s="139"/>
      <c r="AO1685" s="139"/>
      <c r="AP1685" s="139"/>
      <c r="AQ1685" s="139"/>
      <c r="AR1685" s="139"/>
      <c r="AS1685" s="139"/>
      <c r="AT1685" s="139"/>
      <c r="AU1685" s="139"/>
      <c r="AV1685" s="139"/>
      <c r="AX1685" s="139"/>
    </row>
    <row r="1686" spans="27:64" x14ac:dyDescent="0.2">
      <c r="AA1686" s="139"/>
      <c r="AB1686" s="139"/>
      <c r="AC1686" s="139"/>
      <c r="AD1686" s="139"/>
      <c r="AE1686" s="139"/>
      <c r="AG1686" s="165"/>
      <c r="AN1686" s="139"/>
      <c r="AO1686" s="139"/>
      <c r="AP1686" s="139"/>
      <c r="AQ1686" s="139"/>
      <c r="AR1686" s="139"/>
      <c r="AS1686" s="139"/>
      <c r="AT1686" s="139"/>
      <c r="AU1686" s="139"/>
      <c r="AV1686" s="139"/>
      <c r="AX1686" s="139"/>
    </row>
    <row r="1687" spans="27:64" x14ac:dyDescent="0.2">
      <c r="AA1687" s="139"/>
      <c r="AB1687" s="139"/>
      <c r="AC1687" s="139"/>
      <c r="AD1687" s="139"/>
      <c r="AE1687" s="139"/>
      <c r="AG1687" s="165"/>
      <c r="AN1687" s="139"/>
      <c r="AO1687" s="139"/>
      <c r="AP1687" s="139"/>
      <c r="AQ1687" s="139"/>
      <c r="AR1687" s="139"/>
      <c r="AS1687" s="139"/>
      <c r="AT1687" s="139"/>
      <c r="AU1687" s="139"/>
      <c r="AV1687" s="139"/>
      <c r="AX1687" s="139"/>
      <c r="AY1687" s="139"/>
      <c r="AZ1687" s="139"/>
      <c r="BA1687" s="139"/>
      <c r="BB1687" s="139"/>
      <c r="BC1687" s="139"/>
      <c r="BD1687" s="139"/>
      <c r="BE1687" s="139"/>
      <c r="BF1687" s="139"/>
      <c r="BG1687" s="139"/>
      <c r="BH1687" s="139"/>
      <c r="BI1687" s="139"/>
      <c r="BJ1687" s="139"/>
      <c r="BK1687" s="139"/>
      <c r="BL1687" s="139"/>
    </row>
    <row r="1688" spans="27:64" x14ac:dyDescent="0.2">
      <c r="AA1688" s="139"/>
      <c r="AB1688" s="139"/>
      <c r="AC1688" s="139"/>
      <c r="AD1688" s="139"/>
      <c r="AE1688" s="139"/>
      <c r="AG1688" s="165"/>
      <c r="AN1688" s="139"/>
      <c r="AO1688" s="139"/>
      <c r="AP1688" s="139"/>
      <c r="AQ1688" s="139"/>
      <c r="AR1688" s="139"/>
      <c r="AS1688" s="139"/>
      <c r="AT1688" s="139"/>
      <c r="AU1688" s="139"/>
      <c r="AV1688" s="139"/>
      <c r="AW1688" s="139"/>
      <c r="AX1688" s="139"/>
      <c r="AY1688" s="139"/>
      <c r="AZ1688" s="139"/>
      <c r="BA1688" s="139"/>
      <c r="BB1688" s="139"/>
      <c r="BC1688" s="139"/>
      <c r="BD1688" s="139"/>
      <c r="BE1688" s="139"/>
      <c r="BF1688" s="139"/>
      <c r="BG1688" s="139"/>
      <c r="BH1688" s="139"/>
      <c r="BI1688" s="139"/>
      <c r="BJ1688" s="139"/>
      <c r="BK1688" s="139"/>
      <c r="BL1688" s="139"/>
    </row>
    <row r="1689" spans="27:64" x14ac:dyDescent="0.2">
      <c r="AA1689" s="139"/>
      <c r="AB1689" s="139"/>
      <c r="AC1689" s="139"/>
      <c r="AD1689" s="139"/>
      <c r="AE1689" s="139"/>
      <c r="AG1689" s="165"/>
      <c r="AN1689" s="139"/>
      <c r="AO1689" s="139"/>
      <c r="AP1689" s="139"/>
      <c r="AQ1689" s="139"/>
      <c r="AR1689" s="139"/>
      <c r="AS1689" s="139"/>
      <c r="AT1689" s="139"/>
      <c r="AU1689" s="139"/>
      <c r="AV1689" s="139"/>
      <c r="AW1689" s="139"/>
      <c r="AX1689" s="139"/>
      <c r="AY1689" s="139"/>
      <c r="AZ1689" s="139"/>
      <c r="BA1689" s="139"/>
      <c r="BB1689" s="139"/>
      <c r="BC1689" s="139"/>
      <c r="BD1689" s="139"/>
      <c r="BE1689" s="139"/>
      <c r="BF1689" s="139"/>
      <c r="BG1689" s="139"/>
      <c r="BH1689" s="139"/>
      <c r="BI1689" s="139"/>
      <c r="BJ1689" s="139"/>
      <c r="BK1689" s="139"/>
      <c r="BL1689" s="139"/>
    </row>
    <row r="1690" spans="27:64" x14ac:dyDescent="0.2">
      <c r="AA1690" s="139"/>
      <c r="AB1690" s="139"/>
      <c r="AC1690" s="139"/>
      <c r="AD1690" s="139"/>
      <c r="AE1690" s="139"/>
      <c r="AG1690" s="165"/>
      <c r="AN1690" s="139"/>
      <c r="AO1690" s="139"/>
      <c r="AP1690" s="139"/>
      <c r="AQ1690" s="139"/>
      <c r="AR1690" s="139"/>
      <c r="AS1690" s="139"/>
      <c r="AT1690" s="139"/>
      <c r="AU1690" s="139"/>
      <c r="AV1690" s="139"/>
    </row>
    <row r="1691" spans="27:64" x14ac:dyDescent="0.2">
      <c r="AA1691" s="139"/>
      <c r="AB1691" s="139"/>
      <c r="AC1691" s="139"/>
      <c r="AD1691" s="139"/>
      <c r="AE1691" s="139"/>
      <c r="AG1691" s="165"/>
      <c r="AN1691" s="139"/>
      <c r="AO1691" s="139"/>
      <c r="AP1691" s="139"/>
      <c r="AQ1691" s="139"/>
      <c r="AR1691" s="139"/>
      <c r="AS1691" s="139"/>
      <c r="AT1691" s="139"/>
      <c r="AU1691" s="139"/>
      <c r="AV1691" s="139"/>
    </row>
    <row r="1692" spans="27:64" x14ac:dyDescent="0.2">
      <c r="AA1692" s="139"/>
      <c r="AB1692" s="139"/>
      <c r="AC1692" s="139"/>
      <c r="AD1692" s="139"/>
      <c r="AE1692" s="139"/>
      <c r="AG1692" s="165"/>
      <c r="AN1692" s="139"/>
      <c r="AO1692" s="139"/>
      <c r="AP1692" s="139"/>
      <c r="AQ1692" s="139"/>
      <c r="AR1692" s="139"/>
      <c r="AS1692" s="139"/>
      <c r="AT1692" s="139"/>
      <c r="AU1692" s="139"/>
      <c r="AV1692" s="139"/>
    </row>
    <row r="1693" spans="27:64" x14ac:dyDescent="0.2">
      <c r="AA1693" s="139"/>
      <c r="AB1693" s="139"/>
      <c r="AC1693" s="139"/>
      <c r="AD1693" s="139"/>
      <c r="AE1693" s="139"/>
      <c r="AG1693" s="165"/>
      <c r="AN1693" s="139"/>
      <c r="AO1693" s="139"/>
      <c r="AP1693" s="139"/>
      <c r="AQ1693" s="139"/>
      <c r="AR1693" s="139"/>
      <c r="AS1693" s="139"/>
      <c r="AT1693" s="139"/>
      <c r="AU1693" s="139"/>
      <c r="AV1693" s="139"/>
      <c r="AX1693" s="139"/>
    </row>
    <row r="1694" spans="27:64" x14ac:dyDescent="0.2">
      <c r="AA1694" s="139"/>
      <c r="AB1694" s="139"/>
      <c r="AC1694" s="139"/>
      <c r="AD1694" s="139"/>
      <c r="AE1694" s="139"/>
      <c r="AG1694" s="165"/>
      <c r="AN1694" s="139"/>
      <c r="AO1694" s="139"/>
      <c r="AP1694" s="139"/>
      <c r="AQ1694" s="139"/>
      <c r="AR1694" s="139"/>
      <c r="AS1694" s="139"/>
      <c r="AT1694" s="139"/>
      <c r="AU1694" s="139"/>
      <c r="AV1694" s="139"/>
      <c r="AW1694" s="139"/>
      <c r="AX1694" s="139"/>
      <c r="AY1694" s="139"/>
      <c r="AZ1694" s="139"/>
      <c r="BA1694" s="139"/>
      <c r="BB1694" s="139"/>
      <c r="BC1694" s="139"/>
      <c r="BD1694" s="139"/>
      <c r="BE1694" s="139"/>
      <c r="BF1694" s="139"/>
      <c r="BG1694" s="139"/>
      <c r="BH1694" s="139"/>
      <c r="BI1694" s="139"/>
      <c r="BJ1694" s="139"/>
      <c r="BK1694" s="139"/>
      <c r="BL1694" s="139"/>
    </row>
    <row r="1695" spans="27:64" x14ac:dyDescent="0.2">
      <c r="AA1695" s="139"/>
      <c r="AB1695" s="139"/>
      <c r="AC1695" s="139"/>
      <c r="AD1695" s="139"/>
      <c r="AE1695" s="139"/>
      <c r="AG1695" s="165"/>
      <c r="AN1695" s="139"/>
      <c r="AO1695" s="139"/>
      <c r="AP1695" s="139"/>
      <c r="AQ1695" s="139"/>
      <c r="AR1695" s="139"/>
      <c r="AS1695" s="139"/>
      <c r="AT1695" s="139"/>
      <c r="AU1695" s="139"/>
      <c r="AV1695" s="139"/>
      <c r="AW1695" s="139"/>
      <c r="AX1695" s="139"/>
      <c r="AY1695" s="139"/>
      <c r="AZ1695" s="139"/>
      <c r="BA1695" s="139"/>
      <c r="BB1695" s="139"/>
      <c r="BC1695" s="139"/>
      <c r="BD1695" s="139"/>
      <c r="BE1695" s="139"/>
      <c r="BF1695" s="139"/>
      <c r="BG1695" s="139"/>
      <c r="BH1695" s="139"/>
      <c r="BI1695" s="139"/>
      <c r="BJ1695" s="139"/>
      <c r="BK1695" s="139"/>
      <c r="BL1695" s="139"/>
    </row>
    <row r="1696" spans="27:64" x14ac:dyDescent="0.2">
      <c r="AA1696" s="139"/>
      <c r="AB1696" s="139"/>
      <c r="AC1696" s="139"/>
      <c r="AD1696" s="139"/>
      <c r="AE1696" s="139"/>
      <c r="AG1696" s="165"/>
      <c r="AN1696" s="139"/>
      <c r="AO1696" s="139"/>
      <c r="AP1696" s="139"/>
      <c r="AQ1696" s="139"/>
      <c r="AR1696" s="139"/>
      <c r="AS1696" s="139"/>
      <c r="AT1696" s="139"/>
      <c r="AU1696" s="139"/>
    </row>
    <row r="1697" spans="27:64" x14ac:dyDescent="0.2">
      <c r="AA1697" s="139"/>
      <c r="AB1697" s="139"/>
      <c r="AC1697" s="139"/>
      <c r="AD1697" s="139"/>
      <c r="AE1697" s="139"/>
      <c r="AG1697" s="165"/>
      <c r="AN1697" s="139"/>
      <c r="AO1697" s="139"/>
      <c r="AP1697" s="139"/>
      <c r="AQ1697" s="139"/>
      <c r="AR1697" s="139"/>
      <c r="AS1697" s="139"/>
      <c r="AT1697" s="139"/>
      <c r="AU1697" s="139"/>
      <c r="AV1697" s="139"/>
      <c r="AX1697" s="139"/>
    </row>
    <row r="1698" spans="27:64" x14ac:dyDescent="0.2">
      <c r="AA1698" s="139"/>
      <c r="AB1698" s="139"/>
      <c r="AC1698" s="139"/>
      <c r="AD1698" s="139"/>
      <c r="AE1698" s="139"/>
      <c r="AG1698" s="165"/>
      <c r="AN1698" s="139"/>
      <c r="AO1698" s="139"/>
      <c r="AP1698" s="139"/>
      <c r="AQ1698" s="139"/>
      <c r="AR1698" s="139"/>
      <c r="AS1698" s="139"/>
      <c r="AT1698" s="139"/>
      <c r="AU1698" s="139"/>
      <c r="AV1698" s="139"/>
    </row>
    <row r="1699" spans="27:64" x14ac:dyDescent="0.2">
      <c r="AA1699" s="139"/>
      <c r="AB1699" s="139"/>
      <c r="AC1699" s="139"/>
      <c r="AD1699" s="139"/>
      <c r="AE1699" s="139"/>
      <c r="AG1699" s="165"/>
      <c r="AN1699" s="139"/>
      <c r="AO1699" s="139"/>
      <c r="AP1699" s="139"/>
      <c r="AQ1699" s="139"/>
      <c r="AR1699" s="139"/>
      <c r="AS1699" s="139"/>
      <c r="AT1699" s="139"/>
      <c r="AU1699" s="139"/>
      <c r="AV1699" s="139"/>
    </row>
    <row r="1700" spans="27:64" x14ac:dyDescent="0.2">
      <c r="AA1700" s="139"/>
      <c r="AB1700" s="139"/>
      <c r="AC1700" s="139"/>
      <c r="AD1700" s="139"/>
      <c r="AE1700" s="139"/>
      <c r="AG1700" s="165"/>
      <c r="AN1700" s="139"/>
      <c r="AO1700" s="139"/>
      <c r="AP1700" s="139"/>
      <c r="AQ1700" s="139"/>
      <c r="AR1700" s="139"/>
      <c r="AS1700" s="139"/>
      <c r="AT1700" s="139"/>
      <c r="AU1700" s="139"/>
    </row>
    <row r="1701" spans="27:64" x14ac:dyDescent="0.2">
      <c r="AA1701" s="139"/>
      <c r="AB1701" s="139"/>
      <c r="AC1701" s="139"/>
      <c r="AD1701" s="139"/>
      <c r="AE1701" s="139"/>
      <c r="AG1701" s="165"/>
      <c r="AN1701" s="139"/>
      <c r="AO1701" s="139"/>
      <c r="AP1701" s="139"/>
      <c r="AQ1701" s="139"/>
      <c r="AR1701" s="139"/>
      <c r="AS1701" s="139"/>
      <c r="AT1701" s="139"/>
      <c r="AU1701" s="139"/>
    </row>
    <row r="1702" spans="27:64" x14ac:dyDescent="0.2">
      <c r="AA1702" s="139"/>
      <c r="AB1702" s="139"/>
      <c r="AC1702" s="139"/>
      <c r="AD1702" s="139"/>
      <c r="AE1702" s="139"/>
      <c r="AG1702" s="165"/>
      <c r="AN1702" s="139"/>
      <c r="AO1702" s="139"/>
      <c r="AP1702" s="139"/>
      <c r="AQ1702" s="139"/>
      <c r="AR1702" s="139"/>
      <c r="AS1702" s="139"/>
      <c r="AT1702" s="139"/>
      <c r="AU1702" s="139"/>
    </row>
    <row r="1703" spans="27:64" x14ac:dyDescent="0.2">
      <c r="AA1703" s="139"/>
      <c r="AB1703" s="139"/>
      <c r="AC1703" s="139"/>
      <c r="AD1703" s="139"/>
      <c r="AE1703" s="139"/>
      <c r="AG1703" s="165"/>
      <c r="AN1703" s="139"/>
      <c r="AO1703" s="139"/>
      <c r="AP1703" s="139"/>
      <c r="AQ1703" s="139"/>
      <c r="AR1703" s="139"/>
      <c r="AS1703" s="139"/>
      <c r="AT1703" s="139"/>
      <c r="AU1703" s="139"/>
    </row>
    <row r="1704" spans="27:64" x14ac:dyDescent="0.2">
      <c r="AA1704" s="139"/>
      <c r="AB1704" s="139"/>
      <c r="AC1704" s="139"/>
      <c r="AD1704" s="139"/>
      <c r="AE1704" s="139"/>
      <c r="AG1704" s="165"/>
      <c r="AN1704" s="139"/>
      <c r="AO1704" s="139"/>
      <c r="AP1704" s="139"/>
      <c r="AQ1704" s="139"/>
      <c r="AR1704" s="139"/>
      <c r="AS1704" s="139"/>
      <c r="AT1704" s="139"/>
      <c r="AU1704" s="139"/>
    </row>
    <row r="1705" spans="27:64" x14ac:dyDescent="0.2">
      <c r="AA1705" s="139"/>
      <c r="AB1705" s="139"/>
      <c r="AC1705" s="139"/>
      <c r="AD1705" s="139"/>
      <c r="AE1705" s="139"/>
      <c r="AG1705" s="165"/>
      <c r="AN1705" s="139"/>
      <c r="AO1705" s="139"/>
      <c r="AP1705" s="139"/>
      <c r="AQ1705" s="139"/>
      <c r="AR1705" s="139"/>
      <c r="AS1705" s="139"/>
      <c r="AT1705" s="139"/>
      <c r="AU1705" s="139"/>
    </row>
    <row r="1706" spans="27:64" x14ac:dyDescent="0.2">
      <c r="AA1706" s="139"/>
      <c r="AB1706" s="139"/>
      <c r="AC1706" s="139"/>
      <c r="AD1706" s="139"/>
      <c r="AE1706" s="139"/>
      <c r="AG1706" s="165"/>
      <c r="AN1706" s="139"/>
      <c r="AO1706" s="139"/>
      <c r="AP1706" s="139"/>
      <c r="AQ1706" s="139"/>
      <c r="AR1706" s="139"/>
      <c r="AS1706" s="139"/>
      <c r="AT1706" s="139"/>
      <c r="AU1706" s="139"/>
    </row>
    <row r="1707" spans="27:64" x14ac:dyDescent="0.2">
      <c r="AA1707" s="139"/>
      <c r="AB1707" s="139"/>
      <c r="AC1707" s="139"/>
      <c r="AD1707" s="139"/>
      <c r="AE1707" s="139"/>
      <c r="AG1707" s="165"/>
      <c r="AN1707" s="139"/>
      <c r="AO1707" s="139"/>
      <c r="AP1707" s="139"/>
      <c r="AQ1707" s="139"/>
      <c r="AR1707" s="139"/>
      <c r="AS1707" s="139"/>
      <c r="AT1707" s="139"/>
      <c r="AU1707" s="139"/>
    </row>
    <row r="1708" spans="27:64" x14ac:dyDescent="0.2">
      <c r="AA1708" s="139"/>
      <c r="AB1708" s="139"/>
      <c r="AC1708" s="139"/>
      <c r="AD1708" s="139"/>
      <c r="AE1708" s="139"/>
      <c r="AG1708" s="165"/>
      <c r="AN1708" s="139"/>
      <c r="AO1708" s="139"/>
      <c r="AP1708" s="139"/>
      <c r="AQ1708" s="139"/>
      <c r="AR1708" s="139"/>
      <c r="AS1708" s="139"/>
      <c r="AT1708" s="139"/>
      <c r="AU1708" s="139"/>
      <c r="AV1708" s="139"/>
    </row>
    <row r="1709" spans="27:64" x14ac:dyDescent="0.2">
      <c r="AA1709" s="139"/>
      <c r="AB1709" s="139"/>
      <c r="AC1709" s="139"/>
      <c r="AD1709" s="139"/>
      <c r="AE1709" s="139"/>
      <c r="AG1709" s="165"/>
      <c r="AN1709" s="139"/>
      <c r="AO1709" s="139"/>
      <c r="AP1709" s="139"/>
      <c r="AQ1709" s="139"/>
      <c r="AR1709" s="139"/>
      <c r="AS1709" s="139"/>
      <c r="AT1709" s="139"/>
      <c r="AU1709" s="139"/>
      <c r="AV1709" s="139"/>
      <c r="AW1709" s="139"/>
      <c r="AX1709" s="139"/>
      <c r="AY1709" s="139"/>
      <c r="AZ1709" s="139"/>
      <c r="BA1709" s="139"/>
      <c r="BB1709" s="139"/>
      <c r="BC1709" s="139"/>
      <c r="BD1709" s="139"/>
      <c r="BE1709" s="139"/>
      <c r="BF1709" s="139"/>
      <c r="BG1709" s="139"/>
      <c r="BH1709" s="139"/>
      <c r="BI1709" s="139"/>
      <c r="BJ1709" s="139"/>
      <c r="BK1709" s="139"/>
      <c r="BL1709" s="139"/>
    </row>
    <row r="1710" spans="27:64" x14ac:dyDescent="0.2">
      <c r="AA1710" s="139"/>
      <c r="AB1710" s="139"/>
      <c r="AC1710" s="139"/>
      <c r="AD1710" s="139"/>
      <c r="AE1710" s="139"/>
      <c r="AG1710" s="165"/>
      <c r="AN1710" s="139"/>
      <c r="AO1710" s="139"/>
      <c r="AP1710" s="139"/>
      <c r="AQ1710" s="139"/>
      <c r="AR1710" s="139"/>
      <c r="AS1710" s="139"/>
      <c r="AT1710" s="139"/>
      <c r="AU1710" s="139"/>
      <c r="AV1710" s="139"/>
    </row>
    <row r="1711" spans="27:64" x14ac:dyDescent="0.2">
      <c r="AA1711" s="139"/>
      <c r="AB1711" s="139"/>
      <c r="AC1711" s="139"/>
      <c r="AD1711" s="139"/>
      <c r="AE1711" s="139"/>
      <c r="AG1711" s="165"/>
      <c r="AN1711" s="139"/>
      <c r="AO1711" s="139"/>
      <c r="AP1711" s="139"/>
      <c r="AQ1711" s="139"/>
      <c r="AR1711" s="139"/>
      <c r="AS1711" s="139"/>
      <c r="AT1711" s="139"/>
      <c r="AU1711" s="139"/>
      <c r="AV1711" s="139"/>
    </row>
    <row r="1712" spans="27:64" x14ac:dyDescent="0.2">
      <c r="AA1712" s="139"/>
      <c r="AB1712" s="139"/>
      <c r="AC1712" s="139"/>
      <c r="AD1712" s="139"/>
      <c r="AE1712" s="139"/>
      <c r="AG1712" s="165"/>
      <c r="AN1712" s="139"/>
      <c r="AO1712" s="139"/>
      <c r="AP1712" s="139"/>
      <c r="AQ1712" s="139"/>
      <c r="AR1712" s="139"/>
      <c r="AS1712" s="139"/>
      <c r="AT1712" s="139"/>
      <c r="AU1712" s="139"/>
      <c r="AV1712" s="139"/>
      <c r="AX1712" s="139"/>
    </row>
    <row r="1713" spans="27:64" x14ac:dyDescent="0.2">
      <c r="AA1713" s="139"/>
      <c r="AB1713" s="139"/>
      <c r="AC1713" s="139"/>
      <c r="AD1713" s="139"/>
      <c r="AE1713" s="139"/>
      <c r="AG1713" s="165"/>
      <c r="AN1713" s="139"/>
      <c r="AO1713" s="139"/>
      <c r="AP1713" s="139"/>
      <c r="AQ1713" s="139"/>
      <c r="AR1713" s="139"/>
      <c r="AS1713" s="139"/>
      <c r="AT1713" s="139"/>
      <c r="AU1713" s="139"/>
      <c r="AV1713" s="139"/>
    </row>
    <row r="1714" spans="27:64" x14ac:dyDescent="0.2">
      <c r="AA1714" s="139"/>
      <c r="AB1714" s="139"/>
      <c r="AC1714" s="139"/>
      <c r="AD1714" s="139"/>
      <c r="AE1714" s="139"/>
      <c r="AG1714" s="165"/>
      <c r="AN1714" s="139"/>
      <c r="AO1714" s="139"/>
      <c r="AP1714" s="139"/>
      <c r="AQ1714" s="139"/>
      <c r="AR1714" s="139"/>
      <c r="AS1714" s="139"/>
      <c r="AT1714" s="139"/>
      <c r="AU1714" s="139"/>
    </row>
    <row r="1715" spans="27:64" x14ac:dyDescent="0.2">
      <c r="AA1715" s="139"/>
      <c r="AB1715" s="139"/>
      <c r="AC1715" s="139"/>
      <c r="AD1715" s="139"/>
      <c r="AE1715" s="139"/>
      <c r="AG1715" s="165"/>
      <c r="AN1715" s="139"/>
      <c r="AO1715" s="139"/>
      <c r="AP1715" s="139"/>
      <c r="AQ1715" s="139"/>
      <c r="AR1715" s="139"/>
      <c r="AS1715" s="139"/>
      <c r="AT1715" s="139"/>
      <c r="AU1715" s="139"/>
      <c r="AV1715" s="139"/>
      <c r="AX1715" s="139"/>
    </row>
    <row r="1716" spans="27:64" x14ac:dyDescent="0.2">
      <c r="AA1716" s="139"/>
      <c r="AB1716" s="139"/>
      <c r="AC1716" s="139"/>
      <c r="AD1716" s="139"/>
      <c r="AE1716" s="139"/>
      <c r="AG1716" s="165"/>
      <c r="AN1716" s="139"/>
      <c r="AO1716" s="139"/>
      <c r="AP1716" s="139"/>
      <c r="AQ1716" s="139"/>
      <c r="AR1716" s="139"/>
      <c r="AS1716" s="139"/>
      <c r="AT1716" s="139"/>
      <c r="AU1716" s="139"/>
      <c r="AV1716" s="139"/>
      <c r="AX1716" s="139"/>
      <c r="AY1716" s="139"/>
      <c r="AZ1716" s="139"/>
      <c r="BA1716" s="139"/>
      <c r="BB1716" s="139"/>
      <c r="BC1716" s="139"/>
      <c r="BD1716" s="139"/>
      <c r="BE1716" s="139"/>
      <c r="BF1716" s="139"/>
      <c r="BG1716" s="139"/>
      <c r="BH1716" s="139"/>
      <c r="BI1716" s="139"/>
      <c r="BJ1716" s="139"/>
      <c r="BK1716" s="139"/>
      <c r="BL1716" s="139"/>
    </row>
    <row r="1717" spans="27:64" x14ac:dyDescent="0.2">
      <c r="AA1717" s="139"/>
      <c r="AB1717" s="139"/>
      <c r="AC1717" s="139"/>
      <c r="AD1717" s="139"/>
      <c r="AE1717" s="139"/>
      <c r="AG1717" s="165"/>
      <c r="AN1717" s="139"/>
      <c r="AO1717" s="139"/>
      <c r="AP1717" s="139"/>
      <c r="AQ1717" s="139"/>
      <c r="AR1717" s="139"/>
      <c r="AS1717" s="139"/>
      <c r="AT1717" s="139"/>
      <c r="AU1717" s="139"/>
      <c r="AV1717" s="139"/>
      <c r="AW1717" s="139"/>
      <c r="AX1717" s="139"/>
      <c r="AY1717" s="139"/>
      <c r="AZ1717" s="139"/>
      <c r="BA1717" s="139"/>
      <c r="BB1717" s="139"/>
      <c r="BC1717" s="139"/>
      <c r="BD1717" s="139"/>
      <c r="BE1717" s="139"/>
      <c r="BF1717" s="139"/>
      <c r="BG1717" s="139"/>
      <c r="BH1717" s="139"/>
      <c r="BI1717" s="139"/>
      <c r="BJ1717" s="139"/>
      <c r="BK1717" s="139"/>
      <c r="BL1717" s="139"/>
    </row>
    <row r="1718" spans="27:64" x14ac:dyDescent="0.2">
      <c r="AA1718" s="139"/>
      <c r="AB1718" s="139"/>
      <c r="AC1718" s="139"/>
      <c r="AD1718" s="139"/>
      <c r="AE1718" s="139"/>
      <c r="AG1718" s="165"/>
      <c r="AN1718" s="139"/>
      <c r="AO1718" s="139"/>
      <c r="AP1718" s="139"/>
      <c r="AQ1718" s="139"/>
      <c r="AR1718" s="139"/>
      <c r="AS1718" s="139"/>
      <c r="AT1718" s="139"/>
      <c r="AU1718" s="139"/>
      <c r="AV1718" s="139"/>
    </row>
    <row r="1719" spans="27:64" x14ac:dyDescent="0.2">
      <c r="AA1719" s="139"/>
      <c r="AB1719" s="139"/>
      <c r="AC1719" s="139"/>
      <c r="AD1719" s="139"/>
      <c r="AE1719" s="139"/>
      <c r="AG1719" s="165"/>
      <c r="AN1719" s="139"/>
      <c r="AO1719" s="139"/>
      <c r="AP1719" s="139"/>
      <c r="AQ1719" s="139"/>
      <c r="AR1719" s="139"/>
      <c r="AS1719" s="139"/>
      <c r="AT1719" s="139"/>
      <c r="AU1719" s="139"/>
    </row>
    <row r="1720" spans="27:64" x14ac:dyDescent="0.2">
      <c r="AA1720" s="139"/>
      <c r="AB1720" s="139"/>
      <c r="AC1720" s="139"/>
      <c r="AD1720" s="139"/>
      <c r="AE1720" s="139"/>
      <c r="AG1720" s="165"/>
      <c r="AN1720" s="139"/>
      <c r="AO1720" s="139"/>
      <c r="AP1720" s="139"/>
      <c r="AQ1720" s="139"/>
      <c r="AR1720" s="139"/>
      <c r="AS1720" s="139"/>
      <c r="AT1720" s="139"/>
      <c r="AU1720" s="139"/>
      <c r="AV1720" s="139"/>
    </row>
    <row r="1721" spans="27:64" x14ac:dyDescent="0.2">
      <c r="AA1721" s="139"/>
      <c r="AB1721" s="139"/>
      <c r="AC1721" s="139"/>
      <c r="AD1721" s="139"/>
      <c r="AE1721" s="139"/>
      <c r="AG1721" s="165"/>
      <c r="AN1721" s="139"/>
      <c r="AO1721" s="139"/>
      <c r="AP1721" s="139"/>
      <c r="AQ1721" s="139"/>
      <c r="AR1721" s="139"/>
      <c r="AS1721" s="139"/>
      <c r="AT1721" s="139"/>
      <c r="AU1721" s="139"/>
      <c r="AV1721" s="139"/>
    </row>
    <row r="1722" spans="27:64" x14ac:dyDescent="0.2">
      <c r="AA1722" s="139"/>
      <c r="AB1722" s="139"/>
      <c r="AC1722" s="139"/>
      <c r="AD1722" s="139"/>
      <c r="AE1722" s="139"/>
      <c r="AG1722" s="165"/>
      <c r="AN1722" s="139"/>
      <c r="AO1722" s="139"/>
      <c r="AP1722" s="139"/>
      <c r="AQ1722" s="139"/>
      <c r="AR1722" s="139"/>
      <c r="AS1722" s="139"/>
      <c r="AT1722" s="139"/>
      <c r="AU1722" s="139"/>
      <c r="AV1722" s="139"/>
    </row>
    <row r="1723" spans="27:64" x14ac:dyDescent="0.2">
      <c r="AA1723" s="139"/>
      <c r="AB1723" s="139"/>
      <c r="AC1723" s="139"/>
      <c r="AD1723" s="139"/>
      <c r="AE1723" s="139"/>
      <c r="AG1723" s="165"/>
      <c r="AN1723" s="139"/>
      <c r="AO1723" s="139"/>
      <c r="AP1723" s="139"/>
      <c r="AQ1723" s="139"/>
      <c r="AR1723" s="139"/>
      <c r="AS1723" s="139"/>
      <c r="AT1723" s="139"/>
      <c r="AU1723" s="139"/>
      <c r="AV1723" s="139"/>
    </row>
    <row r="1724" spans="27:64" x14ac:dyDescent="0.2">
      <c r="AA1724" s="139"/>
      <c r="AB1724" s="139"/>
      <c r="AC1724" s="139"/>
      <c r="AD1724" s="139"/>
      <c r="AE1724" s="139"/>
      <c r="AG1724" s="165"/>
      <c r="AN1724" s="139"/>
      <c r="AO1724" s="139"/>
      <c r="AP1724" s="139"/>
      <c r="AQ1724" s="139"/>
      <c r="AR1724" s="139"/>
      <c r="AS1724" s="139"/>
      <c r="AT1724" s="139"/>
      <c r="AU1724" s="139"/>
      <c r="AV1724" s="139"/>
    </row>
    <row r="1725" spans="27:64" x14ac:dyDescent="0.2">
      <c r="AA1725" s="139"/>
      <c r="AB1725" s="139"/>
      <c r="AC1725" s="139"/>
      <c r="AD1725" s="139"/>
      <c r="AE1725" s="139"/>
      <c r="AG1725" s="165"/>
      <c r="AN1725" s="139"/>
      <c r="AO1725" s="139"/>
      <c r="AP1725" s="139"/>
      <c r="AQ1725" s="139"/>
      <c r="AR1725" s="139"/>
      <c r="AS1725" s="139"/>
      <c r="AT1725" s="139"/>
      <c r="AU1725" s="139"/>
      <c r="AV1725" s="139"/>
      <c r="AX1725" s="139"/>
      <c r="AY1725" s="139"/>
      <c r="AZ1725" s="139"/>
      <c r="BA1725" s="139"/>
      <c r="BB1725" s="139"/>
      <c r="BC1725" s="139"/>
      <c r="BD1725" s="139"/>
      <c r="BE1725" s="139"/>
      <c r="BF1725" s="139"/>
      <c r="BG1725" s="139"/>
      <c r="BH1725" s="139"/>
      <c r="BI1725" s="139"/>
      <c r="BJ1725" s="139"/>
      <c r="BK1725" s="139"/>
      <c r="BL1725" s="139"/>
    </row>
    <row r="1726" spans="27:64" x14ac:dyDescent="0.2">
      <c r="AA1726" s="139"/>
      <c r="AB1726" s="139"/>
      <c r="AC1726" s="139"/>
      <c r="AD1726" s="139"/>
      <c r="AE1726" s="139"/>
      <c r="AG1726" s="165"/>
      <c r="AN1726" s="139"/>
      <c r="AO1726" s="139"/>
      <c r="AP1726" s="139"/>
      <c r="AQ1726" s="139"/>
      <c r="AR1726" s="139"/>
      <c r="AS1726" s="139"/>
      <c r="AT1726" s="139"/>
      <c r="AU1726" s="139"/>
    </row>
    <row r="1727" spans="27:64" x14ac:dyDescent="0.2">
      <c r="AA1727" s="139"/>
      <c r="AB1727" s="139"/>
      <c r="AC1727" s="139"/>
      <c r="AD1727" s="139"/>
      <c r="AE1727" s="139"/>
      <c r="AG1727" s="165"/>
      <c r="AN1727" s="139"/>
      <c r="AO1727" s="139"/>
      <c r="AP1727" s="139"/>
      <c r="AQ1727" s="139"/>
      <c r="AR1727" s="139"/>
      <c r="AS1727" s="139"/>
      <c r="AT1727" s="139"/>
      <c r="AU1727" s="139"/>
      <c r="AV1727" s="139"/>
    </row>
    <row r="1728" spans="27:64" x14ac:dyDescent="0.2">
      <c r="AA1728" s="139"/>
      <c r="AB1728" s="139"/>
      <c r="AC1728" s="139"/>
      <c r="AD1728" s="139"/>
      <c r="AE1728" s="139"/>
      <c r="AG1728" s="165"/>
      <c r="AN1728" s="139"/>
      <c r="AO1728" s="139"/>
      <c r="AP1728" s="139"/>
      <c r="AQ1728" s="139"/>
      <c r="AR1728" s="139"/>
      <c r="AS1728" s="139"/>
      <c r="AT1728" s="139"/>
      <c r="AU1728" s="139"/>
      <c r="AV1728" s="139"/>
    </row>
    <row r="1729" spans="27:64" x14ac:dyDescent="0.2">
      <c r="AA1729" s="139"/>
      <c r="AB1729" s="139"/>
      <c r="AC1729" s="139"/>
      <c r="AD1729" s="139"/>
      <c r="AE1729" s="139"/>
      <c r="AG1729" s="165"/>
      <c r="AN1729" s="139"/>
      <c r="AO1729" s="139"/>
      <c r="AP1729" s="139"/>
      <c r="AQ1729" s="139"/>
      <c r="AR1729" s="139"/>
      <c r="AS1729" s="139"/>
      <c r="AT1729" s="139"/>
      <c r="AU1729" s="139"/>
    </row>
    <row r="1730" spans="27:64" x14ac:dyDescent="0.2">
      <c r="AA1730" s="139"/>
      <c r="AB1730" s="139"/>
      <c r="AC1730" s="139"/>
      <c r="AD1730" s="139"/>
      <c r="AE1730" s="139"/>
      <c r="AG1730" s="165"/>
      <c r="AN1730" s="139"/>
      <c r="AO1730" s="139"/>
      <c r="AP1730" s="139"/>
      <c r="AQ1730" s="139"/>
      <c r="AR1730" s="139"/>
      <c r="AS1730" s="139"/>
      <c r="AT1730" s="139"/>
      <c r="AU1730" s="139"/>
      <c r="AV1730" s="139"/>
      <c r="AX1730" s="139"/>
      <c r="AY1730" s="139"/>
      <c r="AZ1730" s="139"/>
      <c r="BA1730" s="139"/>
      <c r="BB1730" s="139"/>
      <c r="BC1730" s="139"/>
      <c r="BD1730" s="139"/>
      <c r="BE1730" s="139"/>
      <c r="BF1730" s="139"/>
      <c r="BG1730" s="139"/>
      <c r="BH1730" s="139"/>
      <c r="BI1730" s="139"/>
      <c r="BJ1730" s="139"/>
      <c r="BK1730" s="139"/>
      <c r="BL1730" s="139"/>
    </row>
    <row r="1731" spans="27:64" x14ac:dyDescent="0.2">
      <c r="AA1731" s="139"/>
      <c r="AB1731" s="139"/>
      <c r="AC1731" s="139"/>
      <c r="AD1731" s="139"/>
      <c r="AE1731" s="139"/>
      <c r="AG1731" s="165"/>
      <c r="AN1731" s="139"/>
      <c r="AO1731" s="139"/>
      <c r="AP1731" s="139"/>
      <c r="AQ1731" s="139"/>
      <c r="AR1731" s="139"/>
      <c r="AS1731" s="139"/>
      <c r="AT1731" s="139"/>
      <c r="AU1731" s="139"/>
      <c r="AV1731" s="139"/>
    </row>
    <row r="1732" spans="27:64" x14ac:dyDescent="0.2">
      <c r="AA1732" s="139"/>
      <c r="AB1732" s="139"/>
      <c r="AC1732" s="139"/>
      <c r="AD1732" s="139"/>
      <c r="AE1732" s="139"/>
      <c r="AG1732" s="165"/>
      <c r="AN1732" s="139"/>
      <c r="AO1732" s="139"/>
      <c r="AP1732" s="139"/>
      <c r="AQ1732" s="139"/>
      <c r="AR1732" s="139"/>
      <c r="AS1732" s="139"/>
      <c r="AT1732" s="139"/>
      <c r="AU1732" s="139"/>
    </row>
    <row r="1733" spans="27:64" x14ac:dyDescent="0.2">
      <c r="AA1733" s="139"/>
      <c r="AB1733" s="139"/>
      <c r="AC1733" s="139"/>
      <c r="AD1733" s="139"/>
      <c r="AE1733" s="139"/>
      <c r="AG1733" s="165"/>
      <c r="AN1733" s="139"/>
      <c r="AO1733" s="139"/>
      <c r="AP1733" s="139"/>
      <c r="AQ1733" s="139"/>
      <c r="AR1733" s="139"/>
      <c r="AS1733" s="139"/>
      <c r="AT1733" s="139"/>
      <c r="AU1733" s="139"/>
    </row>
    <row r="1734" spans="27:64" x14ac:dyDescent="0.2">
      <c r="AA1734" s="139"/>
      <c r="AB1734" s="139"/>
      <c r="AC1734" s="139"/>
      <c r="AD1734" s="139"/>
      <c r="AE1734" s="139"/>
      <c r="AG1734" s="165"/>
      <c r="AN1734" s="139"/>
      <c r="AO1734" s="139"/>
      <c r="AP1734" s="139"/>
      <c r="AQ1734" s="139"/>
      <c r="AR1734" s="139"/>
      <c r="AS1734" s="139"/>
      <c r="AT1734" s="139"/>
      <c r="AU1734" s="139"/>
    </row>
    <row r="1735" spans="27:64" x14ac:dyDescent="0.2">
      <c r="AA1735" s="139"/>
      <c r="AB1735" s="139"/>
      <c r="AC1735" s="139"/>
      <c r="AD1735" s="139"/>
      <c r="AE1735" s="139"/>
      <c r="AG1735" s="165"/>
      <c r="AN1735" s="139"/>
      <c r="AO1735" s="139"/>
      <c r="AP1735" s="139"/>
      <c r="AQ1735" s="139"/>
      <c r="AR1735" s="139"/>
      <c r="AS1735" s="139"/>
      <c r="AT1735" s="139"/>
      <c r="AU1735" s="139"/>
      <c r="AV1735" s="139"/>
      <c r="AX1735" s="139"/>
      <c r="AY1735" s="139"/>
      <c r="AZ1735" s="139"/>
      <c r="BA1735" s="139"/>
      <c r="BB1735" s="139"/>
      <c r="BC1735" s="139"/>
      <c r="BD1735" s="139"/>
      <c r="BE1735" s="139"/>
      <c r="BF1735" s="139"/>
      <c r="BG1735" s="139"/>
      <c r="BH1735" s="139"/>
      <c r="BI1735" s="139"/>
      <c r="BJ1735" s="139"/>
      <c r="BK1735" s="139"/>
      <c r="BL1735" s="139"/>
    </row>
    <row r="1736" spans="27:64" x14ac:dyDescent="0.2">
      <c r="AA1736" s="139"/>
      <c r="AB1736" s="139"/>
      <c r="AC1736" s="139"/>
      <c r="AD1736" s="139"/>
      <c r="AE1736" s="139"/>
      <c r="AG1736" s="165"/>
      <c r="AN1736" s="139"/>
      <c r="AO1736" s="139"/>
      <c r="AP1736" s="139"/>
      <c r="AQ1736" s="139"/>
      <c r="AR1736" s="139"/>
      <c r="AS1736" s="139"/>
      <c r="AT1736" s="139"/>
      <c r="AU1736" s="139"/>
    </row>
    <row r="1737" spans="27:64" x14ac:dyDescent="0.2">
      <c r="AA1737" s="139"/>
      <c r="AB1737" s="139"/>
      <c r="AC1737" s="139"/>
      <c r="AD1737" s="139"/>
      <c r="AE1737" s="139"/>
      <c r="AG1737" s="165"/>
      <c r="AN1737" s="139"/>
      <c r="AO1737" s="139"/>
      <c r="AP1737" s="139"/>
      <c r="AQ1737" s="139"/>
      <c r="AR1737" s="139"/>
      <c r="AS1737" s="139"/>
      <c r="AT1737" s="139"/>
      <c r="AU1737" s="139"/>
      <c r="AV1737" s="139"/>
      <c r="AX1737" s="139"/>
    </row>
    <row r="1738" spans="27:64" x14ac:dyDescent="0.2">
      <c r="AA1738" s="139"/>
      <c r="AB1738" s="139"/>
      <c r="AC1738" s="139"/>
      <c r="AD1738" s="139"/>
      <c r="AE1738" s="139"/>
      <c r="AG1738" s="165"/>
      <c r="AN1738" s="139"/>
      <c r="AO1738" s="139"/>
      <c r="AP1738" s="139"/>
      <c r="AQ1738" s="139"/>
      <c r="AR1738" s="139"/>
      <c r="AS1738" s="139"/>
      <c r="AT1738" s="139"/>
      <c r="AU1738" s="139"/>
    </row>
    <row r="1739" spans="27:64" x14ac:dyDescent="0.2">
      <c r="AA1739" s="139"/>
      <c r="AB1739" s="139"/>
      <c r="AC1739" s="139"/>
      <c r="AD1739" s="139"/>
      <c r="AE1739" s="139"/>
      <c r="AG1739" s="165"/>
      <c r="AN1739" s="139"/>
      <c r="AO1739" s="139"/>
      <c r="AP1739" s="139"/>
      <c r="AQ1739" s="139"/>
      <c r="AR1739" s="139"/>
      <c r="AS1739" s="139"/>
      <c r="AT1739" s="139"/>
      <c r="AU1739" s="139"/>
    </row>
    <row r="1740" spans="27:64" x14ac:dyDescent="0.2">
      <c r="AA1740" s="139"/>
      <c r="AB1740" s="139"/>
      <c r="AC1740" s="139"/>
      <c r="AD1740" s="139"/>
      <c r="AE1740" s="139"/>
      <c r="AG1740" s="165"/>
      <c r="AN1740" s="139"/>
      <c r="AO1740" s="139"/>
      <c r="AP1740" s="139"/>
      <c r="AQ1740" s="139"/>
      <c r="AR1740" s="139"/>
      <c r="AS1740" s="139"/>
      <c r="AT1740" s="139"/>
      <c r="AU1740" s="139"/>
      <c r="AV1740" s="139"/>
      <c r="AW1740" s="139"/>
      <c r="AX1740" s="139"/>
      <c r="AY1740" s="139"/>
      <c r="AZ1740" s="139"/>
      <c r="BA1740" s="139"/>
      <c r="BB1740" s="139"/>
      <c r="BC1740" s="139"/>
      <c r="BD1740" s="139"/>
      <c r="BE1740" s="139"/>
      <c r="BF1740" s="139"/>
      <c r="BG1740" s="139"/>
      <c r="BH1740" s="139"/>
      <c r="BI1740" s="139"/>
      <c r="BJ1740" s="139"/>
      <c r="BK1740" s="139"/>
      <c r="BL1740" s="139"/>
    </row>
    <row r="1741" spans="27:64" x14ac:dyDescent="0.2">
      <c r="AA1741" s="139"/>
      <c r="AB1741" s="139"/>
      <c r="AC1741" s="139"/>
      <c r="AD1741" s="139"/>
      <c r="AE1741" s="139"/>
      <c r="AG1741" s="165"/>
      <c r="AN1741" s="139"/>
      <c r="AO1741" s="139"/>
      <c r="AP1741" s="139"/>
      <c r="AQ1741" s="139"/>
      <c r="AR1741" s="139"/>
      <c r="AS1741" s="139"/>
      <c r="AT1741" s="139"/>
      <c r="AU1741" s="139"/>
      <c r="AV1741" s="139"/>
      <c r="AW1741" s="139"/>
      <c r="AX1741" s="139"/>
      <c r="AY1741" s="139"/>
      <c r="AZ1741" s="139"/>
      <c r="BA1741" s="139"/>
      <c r="BB1741" s="139"/>
      <c r="BC1741" s="139"/>
      <c r="BD1741" s="139"/>
      <c r="BE1741" s="139"/>
      <c r="BF1741" s="139"/>
      <c r="BG1741" s="139"/>
      <c r="BH1741" s="139"/>
      <c r="BI1741" s="139"/>
      <c r="BJ1741" s="139"/>
      <c r="BK1741" s="139"/>
      <c r="BL1741" s="139"/>
    </row>
    <row r="1742" spans="27:64" x14ac:dyDescent="0.2">
      <c r="AA1742" s="139"/>
      <c r="AB1742" s="139"/>
      <c r="AC1742" s="139"/>
      <c r="AD1742" s="139"/>
      <c r="AE1742" s="139"/>
      <c r="AG1742" s="165"/>
      <c r="AN1742" s="139"/>
      <c r="AO1742" s="139"/>
      <c r="AP1742" s="139"/>
      <c r="AQ1742" s="139"/>
      <c r="AR1742" s="139"/>
      <c r="AS1742" s="139"/>
      <c r="AT1742" s="139"/>
      <c r="AU1742" s="139"/>
    </row>
    <row r="1743" spans="27:64" x14ac:dyDescent="0.2">
      <c r="AA1743" s="139"/>
      <c r="AB1743" s="139"/>
      <c r="AC1743" s="139"/>
      <c r="AD1743" s="139"/>
      <c r="AE1743" s="139"/>
      <c r="AG1743" s="165"/>
      <c r="AN1743" s="139"/>
      <c r="AO1743" s="139"/>
      <c r="AP1743" s="139"/>
      <c r="AQ1743" s="139"/>
      <c r="AR1743" s="139"/>
      <c r="AS1743" s="139"/>
      <c r="AT1743" s="139"/>
      <c r="AU1743" s="139"/>
    </row>
    <row r="1744" spans="27:64" x14ac:dyDescent="0.2">
      <c r="AA1744" s="139"/>
      <c r="AB1744" s="139"/>
      <c r="AC1744" s="139"/>
      <c r="AD1744" s="139"/>
      <c r="AE1744" s="139"/>
      <c r="AG1744" s="165"/>
      <c r="AN1744" s="139"/>
      <c r="AO1744" s="139"/>
      <c r="AP1744" s="139"/>
      <c r="AQ1744" s="139"/>
      <c r="AR1744" s="139"/>
      <c r="AS1744" s="139"/>
      <c r="AT1744" s="139"/>
      <c r="AU1744" s="139"/>
      <c r="AV1744" s="139"/>
    </row>
    <row r="1745" spans="27:64" x14ac:dyDescent="0.2">
      <c r="AA1745" s="139"/>
      <c r="AB1745" s="139"/>
      <c r="AC1745" s="139"/>
      <c r="AD1745" s="139"/>
      <c r="AE1745" s="139"/>
      <c r="AG1745" s="165"/>
      <c r="AN1745" s="139"/>
      <c r="AO1745" s="139"/>
      <c r="AP1745" s="139"/>
      <c r="AQ1745" s="139"/>
      <c r="AR1745" s="139"/>
      <c r="AS1745" s="139"/>
      <c r="AT1745" s="139"/>
      <c r="AU1745" s="139"/>
    </row>
    <row r="1746" spans="27:64" x14ac:dyDescent="0.2">
      <c r="AA1746" s="139"/>
      <c r="AB1746" s="139"/>
      <c r="AC1746" s="139"/>
      <c r="AD1746" s="139"/>
      <c r="AE1746" s="139"/>
      <c r="AG1746" s="165"/>
      <c r="AN1746" s="139"/>
      <c r="AO1746" s="139"/>
      <c r="AP1746" s="139"/>
      <c r="AQ1746" s="139"/>
      <c r="AR1746" s="139"/>
      <c r="AS1746" s="139"/>
      <c r="AT1746" s="139"/>
      <c r="AU1746" s="139"/>
    </row>
    <row r="1747" spans="27:64" x14ac:dyDescent="0.2">
      <c r="AA1747" s="139"/>
      <c r="AB1747" s="139"/>
      <c r="AC1747" s="139"/>
      <c r="AD1747" s="139"/>
      <c r="AE1747" s="139"/>
      <c r="AG1747" s="165"/>
      <c r="AN1747" s="139"/>
      <c r="AO1747" s="139"/>
      <c r="AP1747" s="139"/>
      <c r="AQ1747" s="139"/>
      <c r="AR1747" s="139"/>
      <c r="AS1747" s="139"/>
      <c r="AT1747" s="139"/>
      <c r="AU1747" s="139"/>
    </row>
    <row r="1748" spans="27:64" x14ac:dyDescent="0.2">
      <c r="AA1748" s="139"/>
      <c r="AB1748" s="139"/>
      <c r="AC1748" s="139"/>
      <c r="AD1748" s="139"/>
      <c r="AE1748" s="139"/>
      <c r="AG1748" s="165"/>
      <c r="AN1748" s="139"/>
      <c r="AO1748" s="139"/>
      <c r="AP1748" s="139"/>
      <c r="AQ1748" s="139"/>
      <c r="AR1748" s="139"/>
      <c r="AS1748" s="139"/>
      <c r="AT1748" s="139"/>
      <c r="AU1748" s="139"/>
    </row>
    <row r="1749" spans="27:64" x14ac:dyDescent="0.2">
      <c r="AA1749" s="139"/>
      <c r="AB1749" s="139"/>
      <c r="AC1749" s="139"/>
      <c r="AD1749" s="139"/>
      <c r="AE1749" s="139"/>
      <c r="AG1749" s="165"/>
      <c r="AN1749" s="139"/>
      <c r="AO1749" s="139"/>
      <c r="AP1749" s="139"/>
      <c r="AQ1749" s="139"/>
      <c r="AR1749" s="139"/>
      <c r="AS1749" s="139"/>
      <c r="AT1749" s="139"/>
      <c r="AU1749" s="139"/>
    </row>
    <row r="1750" spans="27:64" x14ac:dyDescent="0.2">
      <c r="AA1750" s="139"/>
      <c r="AB1750" s="139"/>
      <c r="AC1750" s="139"/>
      <c r="AD1750" s="139"/>
      <c r="AE1750" s="139"/>
      <c r="AG1750" s="165"/>
      <c r="AN1750" s="139"/>
      <c r="AO1750" s="139"/>
      <c r="AP1750" s="139"/>
      <c r="AQ1750" s="139"/>
      <c r="AR1750" s="139"/>
      <c r="AS1750" s="139"/>
      <c r="AT1750" s="139"/>
      <c r="AU1750" s="139"/>
      <c r="AV1750" s="139"/>
    </row>
    <row r="1751" spans="27:64" x14ac:dyDescent="0.2">
      <c r="AA1751" s="139"/>
      <c r="AB1751" s="139"/>
      <c r="AC1751" s="139"/>
      <c r="AD1751" s="139"/>
      <c r="AE1751" s="139"/>
      <c r="AG1751" s="165"/>
      <c r="AN1751" s="139"/>
      <c r="AO1751" s="139"/>
      <c r="AP1751" s="139"/>
      <c r="AQ1751" s="139"/>
      <c r="AR1751" s="139"/>
      <c r="AS1751" s="139"/>
      <c r="AT1751" s="139"/>
      <c r="AU1751" s="139"/>
    </row>
    <row r="1752" spans="27:64" x14ac:dyDescent="0.2">
      <c r="AA1752" s="139"/>
      <c r="AB1752" s="139"/>
      <c r="AC1752" s="139"/>
      <c r="AD1752" s="139"/>
      <c r="AE1752" s="139"/>
      <c r="AG1752" s="165"/>
      <c r="AN1752" s="139"/>
      <c r="AO1752" s="139"/>
      <c r="AP1752" s="139"/>
      <c r="AQ1752" s="139"/>
      <c r="AR1752" s="139"/>
      <c r="AS1752" s="139"/>
      <c r="AT1752" s="139"/>
      <c r="AU1752" s="139"/>
    </row>
    <row r="1753" spans="27:64" x14ac:dyDescent="0.2">
      <c r="AA1753" s="139"/>
      <c r="AB1753" s="139"/>
      <c r="AC1753" s="139"/>
      <c r="AD1753" s="139"/>
      <c r="AE1753" s="139"/>
      <c r="AG1753" s="165"/>
      <c r="AN1753" s="139"/>
      <c r="AO1753" s="139"/>
      <c r="AP1753" s="139"/>
      <c r="AQ1753" s="139"/>
      <c r="AR1753" s="139"/>
      <c r="AS1753" s="139"/>
      <c r="AT1753" s="139"/>
      <c r="AU1753" s="139"/>
      <c r="AV1753" s="139"/>
      <c r="AW1753" s="139"/>
      <c r="AX1753" s="139"/>
      <c r="AY1753" s="139"/>
      <c r="AZ1753" s="139"/>
      <c r="BA1753" s="139"/>
      <c r="BB1753" s="139"/>
      <c r="BC1753" s="139"/>
      <c r="BD1753" s="139"/>
      <c r="BE1753" s="139"/>
      <c r="BF1753" s="139"/>
      <c r="BG1753" s="139"/>
      <c r="BH1753" s="139"/>
      <c r="BI1753" s="139"/>
      <c r="BJ1753" s="139"/>
      <c r="BK1753" s="139"/>
      <c r="BL1753" s="139"/>
    </row>
    <row r="1754" spans="27:64" x14ac:dyDescent="0.2">
      <c r="AA1754" s="139"/>
      <c r="AB1754" s="139"/>
      <c r="AC1754" s="139"/>
      <c r="AD1754" s="139"/>
      <c r="AE1754" s="139"/>
      <c r="AG1754" s="165"/>
      <c r="AN1754" s="139"/>
      <c r="AO1754" s="139"/>
      <c r="AP1754" s="139"/>
      <c r="AQ1754" s="139"/>
      <c r="AR1754" s="139"/>
      <c r="AS1754" s="139"/>
      <c r="AT1754" s="139"/>
      <c r="AU1754" s="139"/>
    </row>
    <row r="1755" spans="27:64" x14ac:dyDescent="0.2">
      <c r="AA1755" s="139"/>
      <c r="AB1755" s="139"/>
      <c r="AC1755" s="139"/>
      <c r="AD1755" s="139"/>
      <c r="AE1755" s="139"/>
      <c r="AG1755" s="165"/>
      <c r="AN1755" s="139"/>
      <c r="AO1755" s="139"/>
      <c r="AP1755" s="139"/>
      <c r="AQ1755" s="139"/>
      <c r="AR1755" s="139"/>
      <c r="AS1755" s="139"/>
      <c r="AT1755" s="139"/>
      <c r="AU1755" s="139"/>
    </row>
    <row r="1756" spans="27:64" x14ac:dyDescent="0.2">
      <c r="AA1756" s="139"/>
      <c r="AB1756" s="139"/>
      <c r="AC1756" s="139"/>
      <c r="AD1756" s="139"/>
      <c r="AE1756" s="139"/>
      <c r="AG1756" s="165"/>
      <c r="AN1756" s="139"/>
      <c r="AO1756" s="139"/>
      <c r="AP1756" s="139"/>
      <c r="AQ1756" s="139"/>
      <c r="AR1756" s="139"/>
      <c r="AS1756" s="139"/>
      <c r="AT1756" s="139"/>
      <c r="AU1756" s="139"/>
    </row>
    <row r="1757" spans="27:64" x14ac:dyDescent="0.2">
      <c r="AA1757" s="139"/>
      <c r="AB1757" s="139"/>
      <c r="AC1757" s="139"/>
      <c r="AD1757" s="139"/>
      <c r="AE1757" s="139"/>
      <c r="AG1757" s="165"/>
      <c r="AN1757" s="139"/>
      <c r="AO1757" s="139"/>
      <c r="AP1757" s="139"/>
      <c r="AQ1757" s="139"/>
      <c r="AR1757" s="139"/>
      <c r="AS1757" s="139"/>
      <c r="AT1757" s="139"/>
      <c r="AU1757" s="139"/>
    </row>
    <row r="1758" spans="27:64" x14ac:dyDescent="0.2">
      <c r="AA1758" s="139"/>
      <c r="AB1758" s="139"/>
      <c r="AC1758" s="139"/>
      <c r="AD1758" s="139"/>
      <c r="AE1758" s="139"/>
      <c r="AG1758" s="165"/>
      <c r="AN1758" s="139"/>
      <c r="AO1758" s="139"/>
      <c r="AP1758" s="139"/>
      <c r="AQ1758" s="139"/>
      <c r="AR1758" s="139"/>
      <c r="AS1758" s="139"/>
      <c r="AT1758" s="139"/>
      <c r="AU1758" s="139"/>
    </row>
    <row r="1759" spans="27:64" x14ac:dyDescent="0.2">
      <c r="AA1759" s="139"/>
      <c r="AB1759" s="139"/>
      <c r="AC1759" s="139"/>
      <c r="AD1759" s="139"/>
      <c r="AE1759" s="139"/>
      <c r="AG1759" s="165"/>
      <c r="AN1759" s="139"/>
      <c r="AO1759" s="139"/>
      <c r="AP1759" s="139"/>
      <c r="AQ1759" s="139"/>
      <c r="AR1759" s="139"/>
      <c r="AS1759" s="139"/>
      <c r="AT1759" s="139"/>
      <c r="AU1759" s="139"/>
      <c r="AV1759" s="139"/>
      <c r="AW1759" s="139"/>
      <c r="AX1759" s="139"/>
      <c r="AY1759" s="139"/>
      <c r="AZ1759" s="139"/>
      <c r="BA1759" s="139"/>
      <c r="BB1759" s="139"/>
      <c r="BC1759" s="139"/>
      <c r="BD1759" s="139"/>
      <c r="BE1759" s="139"/>
      <c r="BF1759" s="139"/>
      <c r="BG1759" s="139"/>
      <c r="BH1759" s="139"/>
      <c r="BI1759" s="139"/>
      <c r="BJ1759" s="139"/>
      <c r="BK1759" s="139"/>
      <c r="BL1759" s="139"/>
    </row>
    <row r="1760" spans="27:64" x14ac:dyDescent="0.2">
      <c r="AA1760" s="139"/>
      <c r="AB1760" s="139"/>
      <c r="AC1760" s="139"/>
      <c r="AD1760" s="139"/>
      <c r="AE1760" s="139"/>
      <c r="AG1760" s="165"/>
      <c r="AN1760" s="139"/>
      <c r="AO1760" s="139"/>
      <c r="AP1760" s="139"/>
      <c r="AQ1760" s="139"/>
      <c r="AR1760" s="139"/>
      <c r="AS1760" s="139"/>
      <c r="AT1760" s="139"/>
      <c r="AU1760" s="139"/>
      <c r="AV1760" s="139"/>
      <c r="AW1760" s="139"/>
      <c r="AX1760" s="139"/>
      <c r="AY1760" s="139"/>
      <c r="AZ1760" s="139"/>
      <c r="BA1760" s="139"/>
      <c r="BB1760" s="139"/>
      <c r="BC1760" s="139"/>
      <c r="BD1760" s="139"/>
      <c r="BE1760" s="139"/>
      <c r="BF1760" s="139"/>
      <c r="BG1760" s="139"/>
      <c r="BH1760" s="139"/>
      <c r="BI1760" s="139"/>
      <c r="BJ1760" s="139"/>
      <c r="BK1760" s="139"/>
      <c r="BL1760" s="139"/>
    </row>
    <row r="1761" spans="27:64" x14ac:dyDescent="0.2">
      <c r="AA1761" s="139"/>
      <c r="AB1761" s="139"/>
      <c r="AC1761" s="139"/>
      <c r="AD1761" s="139"/>
      <c r="AE1761" s="139"/>
      <c r="AG1761" s="165"/>
      <c r="AN1761" s="139"/>
      <c r="AO1761" s="139"/>
      <c r="AP1761" s="139"/>
      <c r="AQ1761" s="139"/>
      <c r="AR1761" s="139"/>
      <c r="AS1761" s="139"/>
      <c r="AT1761" s="139"/>
      <c r="AU1761" s="139"/>
      <c r="AV1761" s="139"/>
    </row>
    <row r="1762" spans="27:64" x14ac:dyDescent="0.2">
      <c r="AA1762" s="139"/>
      <c r="AB1762" s="139"/>
      <c r="AC1762" s="139"/>
      <c r="AD1762" s="139"/>
      <c r="AE1762" s="139"/>
      <c r="AG1762" s="165"/>
      <c r="AN1762" s="139"/>
      <c r="AO1762" s="139"/>
      <c r="AP1762" s="139"/>
      <c r="AQ1762" s="139"/>
      <c r="AR1762" s="139"/>
      <c r="AS1762" s="139"/>
      <c r="AT1762" s="139"/>
      <c r="AU1762" s="139"/>
      <c r="AV1762" s="139"/>
    </row>
    <row r="1763" spans="27:64" x14ac:dyDescent="0.2">
      <c r="AA1763" s="139"/>
      <c r="AB1763" s="139"/>
      <c r="AC1763" s="139"/>
      <c r="AD1763" s="139"/>
      <c r="AE1763" s="139"/>
      <c r="AG1763" s="165"/>
      <c r="AN1763" s="139"/>
      <c r="AO1763" s="139"/>
      <c r="AP1763" s="139"/>
      <c r="AQ1763" s="139"/>
      <c r="AR1763" s="139"/>
      <c r="AS1763" s="139"/>
      <c r="AT1763" s="139"/>
      <c r="AU1763" s="139"/>
    </row>
    <row r="1764" spans="27:64" x14ac:dyDescent="0.2">
      <c r="AA1764" s="139"/>
      <c r="AB1764" s="139"/>
      <c r="AC1764" s="139"/>
      <c r="AD1764" s="139"/>
      <c r="AE1764" s="139"/>
      <c r="AG1764" s="165"/>
      <c r="AN1764" s="139"/>
      <c r="AO1764" s="139"/>
      <c r="AP1764" s="139"/>
      <c r="AQ1764" s="139"/>
      <c r="AR1764" s="139"/>
      <c r="AS1764" s="139"/>
      <c r="AT1764" s="139"/>
      <c r="AU1764" s="139"/>
    </row>
    <row r="1765" spans="27:64" x14ac:dyDescent="0.2">
      <c r="AA1765" s="139"/>
      <c r="AB1765" s="139"/>
      <c r="AC1765" s="139"/>
      <c r="AD1765" s="139"/>
      <c r="AE1765" s="139"/>
      <c r="AG1765" s="165"/>
      <c r="AN1765" s="139"/>
      <c r="AO1765" s="139"/>
      <c r="AP1765" s="139"/>
      <c r="AQ1765" s="139"/>
      <c r="AR1765" s="139"/>
      <c r="AS1765" s="139"/>
      <c r="AT1765" s="139"/>
      <c r="AU1765" s="139"/>
      <c r="AV1765" s="139"/>
      <c r="AW1765" s="139"/>
      <c r="AX1765" s="139"/>
      <c r="AY1765" s="139"/>
      <c r="AZ1765" s="139"/>
      <c r="BA1765" s="139"/>
      <c r="BB1765" s="139"/>
      <c r="BC1765" s="139"/>
      <c r="BD1765" s="139"/>
      <c r="BE1765" s="139"/>
      <c r="BF1765" s="139"/>
      <c r="BG1765" s="139"/>
      <c r="BH1765" s="139"/>
      <c r="BI1765" s="139"/>
      <c r="BJ1765" s="139"/>
      <c r="BK1765" s="139"/>
      <c r="BL1765" s="139"/>
    </row>
    <row r="1766" spans="27:64" x14ac:dyDescent="0.2">
      <c r="AA1766" s="139"/>
      <c r="AB1766" s="139"/>
      <c r="AC1766" s="139"/>
      <c r="AD1766" s="139"/>
      <c r="AE1766" s="139"/>
      <c r="AG1766" s="165"/>
      <c r="AN1766" s="139"/>
      <c r="AO1766" s="139"/>
      <c r="AP1766" s="139"/>
      <c r="AQ1766" s="139"/>
      <c r="AR1766" s="139"/>
      <c r="AS1766" s="139"/>
      <c r="AT1766" s="139"/>
      <c r="AU1766" s="139"/>
      <c r="AV1766" s="139"/>
      <c r="AX1766" s="139"/>
      <c r="AY1766" s="139"/>
      <c r="AZ1766" s="139"/>
      <c r="BA1766" s="139"/>
      <c r="BB1766" s="139"/>
      <c r="BC1766" s="139"/>
      <c r="BD1766" s="139"/>
      <c r="BE1766" s="139"/>
      <c r="BF1766" s="139"/>
      <c r="BG1766" s="139"/>
      <c r="BH1766" s="139"/>
      <c r="BI1766" s="139"/>
      <c r="BJ1766" s="139"/>
      <c r="BK1766" s="139"/>
      <c r="BL1766" s="139"/>
    </row>
    <row r="1767" spans="27:64" x14ac:dyDescent="0.2">
      <c r="AA1767" s="139"/>
      <c r="AB1767" s="139"/>
      <c r="AC1767" s="139"/>
      <c r="AD1767" s="139"/>
      <c r="AE1767" s="139"/>
      <c r="AG1767" s="165"/>
      <c r="AN1767" s="139"/>
      <c r="AO1767" s="139"/>
      <c r="AP1767" s="139"/>
      <c r="AQ1767" s="139"/>
      <c r="AR1767" s="139"/>
      <c r="AS1767" s="139"/>
      <c r="AT1767" s="139"/>
      <c r="AU1767" s="139"/>
    </row>
    <row r="1768" spans="27:64" x14ac:dyDescent="0.2">
      <c r="AA1768" s="139"/>
      <c r="AB1768" s="139"/>
      <c r="AC1768" s="139"/>
      <c r="AD1768" s="139"/>
      <c r="AE1768" s="139"/>
      <c r="AG1768" s="165"/>
      <c r="AN1768" s="139"/>
      <c r="AO1768" s="139"/>
      <c r="AP1768" s="139"/>
      <c r="AQ1768" s="139"/>
      <c r="AR1768" s="139"/>
      <c r="AS1768" s="139"/>
      <c r="AT1768" s="139"/>
      <c r="AU1768" s="139"/>
      <c r="AV1768" s="139"/>
    </row>
    <row r="1769" spans="27:64" x14ac:dyDescent="0.2">
      <c r="AA1769" s="139"/>
      <c r="AB1769" s="139"/>
      <c r="AC1769" s="139"/>
      <c r="AD1769" s="139"/>
      <c r="AE1769" s="139"/>
      <c r="AG1769" s="165"/>
      <c r="AN1769" s="139"/>
      <c r="AO1769" s="139"/>
      <c r="AP1769" s="139"/>
      <c r="AQ1769" s="139"/>
      <c r="AR1769" s="139"/>
      <c r="AS1769" s="139"/>
      <c r="AT1769" s="139"/>
      <c r="AU1769" s="139"/>
    </row>
    <row r="1770" spans="27:64" x14ac:dyDescent="0.2">
      <c r="AA1770" s="139"/>
      <c r="AB1770" s="139"/>
      <c r="AC1770" s="139"/>
      <c r="AD1770" s="139"/>
      <c r="AE1770" s="139"/>
      <c r="AG1770" s="165"/>
      <c r="AN1770" s="139"/>
      <c r="AO1770" s="139"/>
      <c r="AP1770" s="139"/>
      <c r="AQ1770" s="139"/>
      <c r="AR1770" s="139"/>
      <c r="AS1770" s="139"/>
      <c r="AT1770" s="139"/>
      <c r="AU1770" s="139"/>
      <c r="AV1770" s="139"/>
    </row>
    <row r="1771" spans="27:64" x14ac:dyDescent="0.2">
      <c r="AA1771" s="139"/>
      <c r="AB1771" s="139"/>
      <c r="AC1771" s="139"/>
      <c r="AD1771" s="139"/>
      <c r="AE1771" s="139"/>
      <c r="AG1771" s="165"/>
      <c r="AN1771" s="139"/>
      <c r="AO1771" s="139"/>
      <c r="AP1771" s="139"/>
      <c r="AQ1771" s="139"/>
      <c r="AR1771" s="139"/>
      <c r="AS1771" s="139"/>
      <c r="AT1771" s="139"/>
      <c r="AU1771" s="139"/>
    </row>
    <row r="1772" spans="27:64" x14ac:dyDescent="0.2">
      <c r="AA1772" s="139"/>
      <c r="AB1772" s="139"/>
      <c r="AC1772" s="139"/>
      <c r="AD1772" s="139"/>
      <c r="AE1772" s="139"/>
      <c r="AG1772" s="165"/>
      <c r="AN1772" s="139"/>
      <c r="AO1772" s="139"/>
      <c r="AP1772" s="139"/>
      <c r="AQ1772" s="139"/>
      <c r="AR1772" s="139"/>
      <c r="AS1772" s="139"/>
      <c r="AT1772" s="139"/>
      <c r="AU1772" s="139"/>
      <c r="AV1772" s="139"/>
    </row>
    <row r="1773" spans="27:64" x14ac:dyDescent="0.2">
      <c r="AA1773" s="139"/>
      <c r="AB1773" s="139"/>
      <c r="AC1773" s="139"/>
      <c r="AD1773" s="139"/>
      <c r="AE1773" s="139"/>
      <c r="AG1773" s="165"/>
      <c r="AN1773" s="139"/>
      <c r="AO1773" s="139"/>
      <c r="AP1773" s="139"/>
      <c r="AQ1773" s="139"/>
      <c r="AR1773" s="139"/>
      <c r="AS1773" s="139"/>
      <c r="AT1773" s="139"/>
      <c r="AU1773" s="139"/>
      <c r="AV1773" s="139"/>
      <c r="AW1773" s="139"/>
      <c r="AX1773" s="139"/>
      <c r="AY1773" s="139"/>
      <c r="AZ1773" s="139"/>
      <c r="BA1773" s="139"/>
      <c r="BB1773" s="139"/>
      <c r="BC1773" s="139"/>
      <c r="BD1773" s="139"/>
      <c r="BE1773" s="139"/>
      <c r="BF1773" s="139"/>
      <c r="BG1773" s="139"/>
      <c r="BH1773" s="139"/>
      <c r="BI1773" s="139"/>
      <c r="BJ1773" s="139"/>
      <c r="BK1773" s="139"/>
      <c r="BL1773" s="139"/>
    </row>
    <row r="1774" spans="27:64" x14ac:dyDescent="0.2">
      <c r="AA1774" s="139"/>
      <c r="AB1774" s="139"/>
      <c r="AC1774" s="139"/>
      <c r="AD1774" s="139"/>
      <c r="AE1774" s="139"/>
      <c r="AG1774" s="165"/>
      <c r="AN1774" s="139"/>
      <c r="AO1774" s="139"/>
      <c r="AP1774" s="139"/>
      <c r="AQ1774" s="139"/>
      <c r="AR1774" s="139"/>
      <c r="AS1774" s="139"/>
      <c r="AT1774" s="139"/>
      <c r="AU1774" s="139"/>
    </row>
    <row r="1775" spans="27:64" x14ac:dyDescent="0.2">
      <c r="AA1775" s="139"/>
      <c r="AB1775" s="139"/>
      <c r="AC1775" s="139"/>
      <c r="AD1775" s="139"/>
      <c r="AE1775" s="139"/>
      <c r="AG1775" s="165"/>
      <c r="AN1775" s="139"/>
      <c r="AO1775" s="139"/>
      <c r="AP1775" s="139"/>
      <c r="AQ1775" s="139"/>
      <c r="AR1775" s="139"/>
      <c r="AS1775" s="139"/>
      <c r="AT1775" s="139"/>
      <c r="AU1775" s="139"/>
    </row>
    <row r="1776" spans="27:64" x14ac:dyDescent="0.2">
      <c r="AA1776" s="139"/>
      <c r="AB1776" s="139"/>
      <c r="AC1776" s="139"/>
      <c r="AD1776" s="139"/>
      <c r="AE1776" s="139"/>
      <c r="AG1776" s="165"/>
      <c r="AN1776" s="139"/>
      <c r="AO1776" s="139"/>
      <c r="AP1776" s="139"/>
      <c r="AQ1776" s="139"/>
      <c r="AR1776" s="139"/>
      <c r="AS1776" s="139"/>
      <c r="AT1776" s="139"/>
      <c r="AU1776" s="139"/>
    </row>
    <row r="1777" spans="27:48" x14ac:dyDescent="0.2">
      <c r="AA1777" s="139"/>
      <c r="AB1777" s="139"/>
      <c r="AC1777" s="139"/>
      <c r="AD1777" s="139"/>
      <c r="AE1777" s="139"/>
      <c r="AG1777" s="165"/>
      <c r="AN1777" s="139"/>
      <c r="AO1777" s="139"/>
      <c r="AP1777" s="139"/>
      <c r="AQ1777" s="139"/>
      <c r="AR1777" s="139"/>
      <c r="AS1777" s="139"/>
      <c r="AT1777" s="139"/>
      <c r="AU1777" s="139"/>
    </row>
    <row r="1778" spans="27:48" x14ac:dyDescent="0.2">
      <c r="AA1778" s="139"/>
      <c r="AB1778" s="139"/>
      <c r="AC1778" s="139"/>
      <c r="AD1778" s="139"/>
      <c r="AE1778" s="139"/>
      <c r="AG1778" s="165"/>
      <c r="AN1778" s="139"/>
      <c r="AO1778" s="139"/>
      <c r="AP1778" s="139"/>
      <c r="AQ1778" s="139"/>
      <c r="AR1778" s="139"/>
      <c r="AS1778" s="139"/>
      <c r="AT1778" s="139"/>
      <c r="AU1778" s="139"/>
    </row>
    <row r="1779" spans="27:48" x14ac:dyDescent="0.2">
      <c r="AA1779" s="139"/>
      <c r="AB1779" s="139"/>
      <c r="AC1779" s="139"/>
      <c r="AD1779" s="139"/>
      <c r="AE1779" s="139"/>
      <c r="AG1779" s="165"/>
      <c r="AN1779" s="139"/>
      <c r="AO1779" s="139"/>
      <c r="AP1779" s="139"/>
      <c r="AQ1779" s="139"/>
      <c r="AR1779" s="139"/>
      <c r="AS1779" s="139"/>
      <c r="AT1779" s="139"/>
      <c r="AU1779" s="139"/>
    </row>
    <row r="1780" spans="27:48" x14ac:dyDescent="0.2">
      <c r="AA1780" s="139"/>
      <c r="AB1780" s="139"/>
      <c r="AC1780" s="139"/>
      <c r="AD1780" s="139"/>
      <c r="AE1780" s="139"/>
      <c r="AG1780" s="165"/>
      <c r="AN1780" s="139"/>
      <c r="AO1780" s="139"/>
      <c r="AP1780" s="139"/>
      <c r="AQ1780" s="139"/>
      <c r="AR1780" s="139"/>
      <c r="AS1780" s="139"/>
      <c r="AT1780" s="139"/>
      <c r="AU1780" s="139"/>
    </row>
    <row r="1781" spans="27:48" x14ac:dyDescent="0.2">
      <c r="AA1781" s="139"/>
      <c r="AB1781" s="139"/>
      <c r="AC1781" s="139"/>
      <c r="AD1781" s="139"/>
      <c r="AE1781" s="139"/>
      <c r="AG1781" s="165"/>
      <c r="AN1781" s="139"/>
      <c r="AO1781" s="139"/>
      <c r="AP1781" s="139"/>
      <c r="AQ1781" s="139"/>
      <c r="AR1781" s="139"/>
      <c r="AS1781" s="139"/>
      <c r="AT1781" s="139"/>
      <c r="AU1781" s="139"/>
    </row>
    <row r="1782" spans="27:48" x14ac:dyDescent="0.2">
      <c r="AA1782" s="139"/>
      <c r="AB1782" s="139"/>
      <c r="AC1782" s="139"/>
      <c r="AD1782" s="139"/>
      <c r="AE1782" s="139"/>
      <c r="AG1782" s="165"/>
      <c r="AN1782" s="139"/>
      <c r="AO1782" s="139"/>
      <c r="AP1782" s="139"/>
      <c r="AQ1782" s="139"/>
      <c r="AR1782" s="139"/>
      <c r="AS1782" s="139"/>
      <c r="AT1782" s="139"/>
      <c r="AU1782" s="139"/>
    </row>
    <row r="1783" spans="27:48" x14ac:dyDescent="0.2">
      <c r="AA1783" s="139"/>
      <c r="AB1783" s="139"/>
      <c r="AC1783" s="139"/>
      <c r="AD1783" s="139"/>
      <c r="AE1783" s="139"/>
      <c r="AG1783" s="165"/>
      <c r="AN1783" s="139"/>
      <c r="AO1783" s="139"/>
      <c r="AP1783" s="139"/>
      <c r="AQ1783" s="139"/>
      <c r="AR1783" s="139"/>
      <c r="AS1783" s="139"/>
      <c r="AT1783" s="139"/>
      <c r="AU1783" s="139"/>
    </row>
    <row r="1784" spans="27:48" x14ac:dyDescent="0.2">
      <c r="AA1784" s="139"/>
      <c r="AB1784" s="139"/>
      <c r="AC1784" s="139"/>
      <c r="AD1784" s="139"/>
      <c r="AE1784" s="139"/>
      <c r="AG1784" s="165"/>
      <c r="AN1784" s="139"/>
      <c r="AO1784" s="139"/>
      <c r="AP1784" s="139"/>
      <c r="AQ1784" s="139"/>
      <c r="AR1784" s="139"/>
      <c r="AS1784" s="139"/>
      <c r="AT1784" s="139"/>
      <c r="AU1784" s="139"/>
      <c r="AV1784" s="139"/>
    </row>
    <row r="1785" spans="27:48" x14ac:dyDescent="0.2">
      <c r="AA1785" s="139"/>
      <c r="AB1785" s="139"/>
      <c r="AC1785" s="139"/>
      <c r="AD1785" s="139"/>
      <c r="AE1785" s="139"/>
      <c r="AG1785" s="165"/>
      <c r="AN1785" s="139"/>
      <c r="AO1785" s="139"/>
      <c r="AP1785" s="139"/>
      <c r="AQ1785" s="139"/>
      <c r="AR1785" s="139"/>
      <c r="AS1785" s="139"/>
      <c r="AT1785" s="139"/>
      <c r="AU1785" s="139"/>
    </row>
    <row r="1786" spans="27:48" x14ac:dyDescent="0.2">
      <c r="AA1786" s="139"/>
      <c r="AB1786" s="139"/>
      <c r="AC1786" s="139"/>
      <c r="AD1786" s="139"/>
      <c r="AE1786" s="139"/>
      <c r="AG1786" s="165"/>
      <c r="AN1786" s="139"/>
      <c r="AO1786" s="139"/>
      <c r="AP1786" s="139"/>
      <c r="AQ1786" s="139"/>
      <c r="AR1786" s="139"/>
      <c r="AS1786" s="139"/>
      <c r="AT1786" s="139"/>
      <c r="AU1786" s="139"/>
    </row>
    <row r="1787" spans="27:48" x14ac:dyDescent="0.2">
      <c r="AA1787" s="139"/>
      <c r="AB1787" s="139"/>
      <c r="AC1787" s="139"/>
      <c r="AD1787" s="139"/>
      <c r="AE1787" s="139"/>
      <c r="AG1787" s="165"/>
      <c r="AN1787" s="139"/>
      <c r="AO1787" s="139"/>
      <c r="AP1787" s="139"/>
      <c r="AQ1787" s="139"/>
      <c r="AR1787" s="139"/>
      <c r="AS1787" s="139"/>
      <c r="AT1787" s="139"/>
      <c r="AU1787" s="139"/>
    </row>
    <row r="1788" spans="27:48" x14ac:dyDescent="0.2">
      <c r="AA1788" s="139"/>
      <c r="AB1788" s="139"/>
      <c r="AC1788" s="139"/>
      <c r="AD1788" s="139"/>
      <c r="AE1788" s="139"/>
      <c r="AG1788" s="165"/>
      <c r="AN1788" s="139"/>
      <c r="AO1788" s="139"/>
      <c r="AP1788" s="139"/>
      <c r="AQ1788" s="139"/>
      <c r="AR1788" s="139"/>
      <c r="AS1788" s="139"/>
      <c r="AT1788" s="139"/>
      <c r="AU1788" s="139"/>
    </row>
    <row r="1789" spans="27:48" x14ac:dyDescent="0.2">
      <c r="AA1789" s="139"/>
      <c r="AB1789" s="139"/>
      <c r="AC1789" s="139"/>
      <c r="AD1789" s="139"/>
      <c r="AE1789" s="139"/>
      <c r="AG1789" s="165"/>
      <c r="AN1789" s="139"/>
      <c r="AO1789" s="139"/>
      <c r="AP1789" s="139"/>
      <c r="AQ1789" s="139"/>
      <c r="AR1789" s="139"/>
      <c r="AS1789" s="139"/>
      <c r="AT1789" s="139"/>
      <c r="AU1789" s="139"/>
      <c r="AV1789" s="139"/>
    </row>
    <row r="1790" spans="27:48" x14ac:dyDescent="0.2">
      <c r="AA1790" s="139"/>
      <c r="AB1790" s="139"/>
      <c r="AC1790" s="139"/>
      <c r="AD1790" s="139"/>
      <c r="AE1790" s="139"/>
      <c r="AG1790" s="165"/>
      <c r="AN1790" s="139"/>
      <c r="AO1790" s="139"/>
      <c r="AP1790" s="139"/>
      <c r="AQ1790" s="139"/>
      <c r="AR1790" s="139"/>
      <c r="AS1790" s="139"/>
      <c r="AT1790" s="139"/>
      <c r="AU1790" s="139"/>
    </row>
    <row r="1791" spans="27:48" x14ac:dyDescent="0.2">
      <c r="AA1791" s="139"/>
      <c r="AB1791" s="139"/>
      <c r="AC1791" s="139"/>
      <c r="AD1791" s="139"/>
      <c r="AE1791" s="139"/>
      <c r="AG1791" s="165"/>
      <c r="AN1791" s="139"/>
      <c r="AO1791" s="139"/>
      <c r="AP1791" s="139"/>
      <c r="AQ1791" s="139"/>
      <c r="AR1791" s="139"/>
      <c r="AS1791" s="139"/>
      <c r="AT1791" s="139"/>
      <c r="AU1791" s="139"/>
    </row>
    <row r="1792" spans="27:48" x14ac:dyDescent="0.2">
      <c r="AA1792" s="139"/>
      <c r="AB1792" s="139"/>
      <c r="AC1792" s="139"/>
      <c r="AD1792" s="139"/>
      <c r="AE1792" s="139"/>
      <c r="AG1792" s="165"/>
      <c r="AN1792" s="139"/>
      <c r="AO1792" s="139"/>
      <c r="AP1792" s="139"/>
      <c r="AQ1792" s="139"/>
      <c r="AR1792" s="139"/>
      <c r="AS1792" s="139"/>
      <c r="AT1792" s="139"/>
      <c r="AU1792" s="139"/>
    </row>
    <row r="1793" spans="27:64" x14ac:dyDescent="0.2">
      <c r="AA1793" s="139"/>
      <c r="AB1793" s="139"/>
      <c r="AC1793" s="139"/>
      <c r="AD1793" s="139"/>
      <c r="AE1793" s="139"/>
      <c r="AG1793" s="165"/>
      <c r="AN1793" s="139"/>
      <c r="AO1793" s="139"/>
      <c r="AP1793" s="139"/>
      <c r="AQ1793" s="139"/>
      <c r="AR1793" s="139"/>
      <c r="AS1793" s="139"/>
      <c r="AT1793" s="139"/>
      <c r="AU1793" s="139"/>
    </row>
    <row r="1794" spans="27:64" x14ac:dyDescent="0.2">
      <c r="AA1794" s="139"/>
      <c r="AB1794" s="139"/>
      <c r="AC1794" s="139"/>
      <c r="AD1794" s="139"/>
      <c r="AE1794" s="139"/>
      <c r="AG1794" s="165"/>
      <c r="AN1794" s="139"/>
      <c r="AO1794" s="139"/>
      <c r="AP1794" s="139"/>
      <c r="AQ1794" s="139"/>
      <c r="AR1794" s="139"/>
      <c r="AS1794" s="139"/>
      <c r="AT1794" s="139"/>
      <c r="AU1794" s="139"/>
    </row>
    <row r="1795" spans="27:64" x14ac:dyDescent="0.2">
      <c r="AA1795" s="139"/>
      <c r="AB1795" s="139"/>
      <c r="AC1795" s="139"/>
      <c r="AD1795" s="139"/>
      <c r="AE1795" s="139"/>
      <c r="AG1795" s="165"/>
      <c r="AN1795" s="139"/>
      <c r="AO1795" s="139"/>
      <c r="AP1795" s="139"/>
      <c r="AQ1795" s="139"/>
      <c r="AR1795" s="139"/>
      <c r="AS1795" s="139"/>
      <c r="AT1795" s="139"/>
      <c r="AU1795" s="139"/>
    </row>
    <row r="1796" spans="27:64" x14ac:dyDescent="0.2">
      <c r="AA1796" s="139"/>
      <c r="AB1796" s="139"/>
      <c r="AC1796" s="139"/>
      <c r="AD1796" s="139"/>
      <c r="AE1796" s="139"/>
      <c r="AG1796" s="165"/>
      <c r="AN1796" s="139"/>
      <c r="AO1796" s="139"/>
      <c r="AP1796" s="139"/>
      <c r="AQ1796" s="139"/>
      <c r="AR1796" s="139"/>
      <c r="AS1796" s="139"/>
      <c r="AT1796" s="139"/>
      <c r="AU1796" s="139"/>
    </row>
    <row r="1797" spans="27:64" x14ac:dyDescent="0.2">
      <c r="AA1797" s="139"/>
      <c r="AB1797" s="139"/>
      <c r="AC1797" s="139"/>
      <c r="AD1797" s="139"/>
      <c r="AE1797" s="139"/>
      <c r="AG1797" s="165"/>
      <c r="AN1797" s="139"/>
      <c r="AO1797" s="139"/>
      <c r="AP1797" s="139"/>
      <c r="AQ1797" s="139"/>
      <c r="AR1797" s="139"/>
      <c r="AS1797" s="139"/>
      <c r="AT1797" s="139"/>
      <c r="AU1797" s="139"/>
    </row>
    <row r="1798" spans="27:64" x14ac:dyDescent="0.2">
      <c r="AA1798" s="139"/>
      <c r="AB1798" s="139"/>
      <c r="AC1798" s="139"/>
      <c r="AD1798" s="139"/>
      <c r="AE1798" s="139"/>
      <c r="AG1798" s="165"/>
      <c r="AN1798" s="139"/>
      <c r="AO1798" s="139"/>
      <c r="AP1798" s="139"/>
      <c r="AQ1798" s="139"/>
      <c r="AR1798" s="139"/>
      <c r="AS1798" s="139"/>
      <c r="AT1798" s="139"/>
      <c r="AU1798" s="139"/>
      <c r="AV1798" s="139"/>
    </row>
    <row r="1799" spans="27:64" x14ac:dyDescent="0.2">
      <c r="AA1799" s="139"/>
      <c r="AB1799" s="139"/>
      <c r="AC1799" s="139"/>
      <c r="AD1799" s="139"/>
      <c r="AE1799" s="139"/>
      <c r="AG1799" s="165"/>
      <c r="AN1799" s="139"/>
      <c r="AO1799" s="139"/>
      <c r="AP1799" s="139"/>
      <c r="AQ1799" s="139"/>
      <c r="AR1799" s="139"/>
      <c r="AS1799" s="139"/>
      <c r="AT1799" s="139"/>
      <c r="AU1799" s="139"/>
    </row>
    <row r="1800" spans="27:64" x14ac:dyDescent="0.2">
      <c r="AA1800" s="139"/>
      <c r="AB1800" s="139"/>
      <c r="AC1800" s="139"/>
      <c r="AD1800" s="139"/>
      <c r="AE1800" s="139"/>
      <c r="AG1800" s="165"/>
      <c r="AN1800" s="139"/>
      <c r="AO1800" s="139"/>
      <c r="AP1800" s="139"/>
      <c r="AQ1800" s="139"/>
      <c r="AR1800" s="139"/>
      <c r="AS1800" s="139"/>
      <c r="AT1800" s="139"/>
      <c r="AU1800" s="139"/>
      <c r="AV1800" s="139"/>
      <c r="AX1800" s="139"/>
    </row>
    <row r="1801" spans="27:64" x14ac:dyDescent="0.2">
      <c r="AA1801" s="139"/>
      <c r="AB1801" s="139"/>
      <c r="AC1801" s="139"/>
      <c r="AD1801" s="139"/>
      <c r="AE1801" s="139"/>
      <c r="AG1801" s="165"/>
      <c r="AN1801" s="139"/>
      <c r="AO1801" s="139"/>
      <c r="AP1801" s="139"/>
      <c r="AQ1801" s="139"/>
      <c r="AR1801" s="139"/>
      <c r="AS1801" s="139"/>
      <c r="AT1801" s="139"/>
      <c r="AU1801" s="139"/>
      <c r="AV1801" s="139"/>
      <c r="AW1801" s="139"/>
      <c r="AX1801" s="139"/>
      <c r="AY1801" s="139"/>
      <c r="AZ1801" s="139"/>
      <c r="BA1801" s="139"/>
      <c r="BB1801" s="139"/>
      <c r="BC1801" s="139"/>
      <c r="BD1801" s="139"/>
      <c r="BE1801" s="139"/>
      <c r="BF1801" s="139"/>
      <c r="BG1801" s="139"/>
      <c r="BH1801" s="139"/>
      <c r="BI1801" s="139"/>
      <c r="BJ1801" s="139"/>
      <c r="BK1801" s="139"/>
      <c r="BL1801" s="139"/>
    </row>
    <row r="1802" spans="27:64" x14ac:dyDescent="0.2">
      <c r="AA1802" s="139"/>
      <c r="AB1802" s="139"/>
      <c r="AC1802" s="139"/>
      <c r="AD1802" s="139"/>
      <c r="AE1802" s="139"/>
      <c r="AG1802" s="165"/>
      <c r="AN1802" s="139"/>
      <c r="AO1802" s="139"/>
      <c r="AP1802" s="139"/>
      <c r="AQ1802" s="139"/>
      <c r="AR1802" s="139"/>
      <c r="AS1802" s="139"/>
      <c r="AT1802" s="139"/>
      <c r="AU1802" s="139"/>
    </row>
    <row r="1803" spans="27:64" x14ac:dyDescent="0.2">
      <c r="AA1803" s="139"/>
      <c r="AB1803" s="139"/>
      <c r="AC1803" s="139"/>
      <c r="AD1803" s="139"/>
      <c r="AE1803" s="139"/>
      <c r="AG1803" s="165"/>
      <c r="AN1803" s="139"/>
      <c r="AO1803" s="139"/>
      <c r="AP1803" s="139"/>
      <c r="AQ1803" s="139"/>
      <c r="AR1803" s="139"/>
      <c r="AS1803" s="139"/>
      <c r="AT1803" s="139"/>
      <c r="AU1803" s="139"/>
    </row>
    <row r="1804" spans="27:64" x14ac:dyDescent="0.2">
      <c r="AA1804" s="139"/>
      <c r="AB1804" s="139"/>
      <c r="AC1804" s="139"/>
      <c r="AD1804" s="139"/>
      <c r="AE1804" s="139"/>
      <c r="AG1804" s="165"/>
      <c r="AN1804" s="139"/>
      <c r="AO1804" s="139"/>
      <c r="AP1804" s="139"/>
      <c r="AQ1804" s="139"/>
      <c r="AR1804" s="139"/>
      <c r="AS1804" s="139"/>
      <c r="AT1804" s="139"/>
      <c r="AU1804" s="139"/>
    </row>
    <row r="1805" spans="27:64" x14ac:dyDescent="0.2">
      <c r="AA1805" s="139"/>
      <c r="AB1805" s="139"/>
      <c r="AC1805" s="139"/>
      <c r="AD1805" s="139"/>
      <c r="AE1805" s="139"/>
      <c r="AG1805" s="165"/>
      <c r="AN1805" s="139"/>
      <c r="AO1805" s="139"/>
      <c r="AP1805" s="139"/>
      <c r="AQ1805" s="139"/>
      <c r="AR1805" s="139"/>
      <c r="AS1805" s="139"/>
      <c r="AT1805" s="139"/>
      <c r="AU1805" s="139"/>
      <c r="AV1805" s="139"/>
      <c r="AX1805" s="139"/>
    </row>
    <row r="1806" spans="27:64" x14ac:dyDescent="0.2">
      <c r="AA1806" s="139"/>
      <c r="AB1806" s="139"/>
      <c r="AC1806" s="139"/>
      <c r="AD1806" s="139"/>
      <c r="AE1806" s="139"/>
      <c r="AG1806" s="165"/>
      <c r="AN1806" s="139"/>
      <c r="AO1806" s="139"/>
      <c r="AP1806" s="139"/>
      <c r="AQ1806" s="139"/>
      <c r="AR1806" s="139"/>
      <c r="AS1806" s="139"/>
      <c r="AT1806" s="139"/>
      <c r="AU1806" s="139"/>
      <c r="AV1806" s="139"/>
      <c r="AW1806" s="139"/>
      <c r="AX1806" s="139"/>
      <c r="AY1806" s="139"/>
      <c r="AZ1806" s="139"/>
      <c r="BA1806" s="139"/>
      <c r="BB1806" s="139"/>
      <c r="BC1806" s="139"/>
      <c r="BD1806" s="139"/>
      <c r="BE1806" s="139"/>
      <c r="BF1806" s="139"/>
      <c r="BG1806" s="139"/>
      <c r="BH1806" s="139"/>
      <c r="BI1806" s="139"/>
      <c r="BJ1806" s="139"/>
      <c r="BK1806" s="139"/>
      <c r="BL1806" s="139"/>
    </row>
    <row r="1807" spans="27:64" x14ac:dyDescent="0.2">
      <c r="AA1807" s="139"/>
      <c r="AB1807" s="139"/>
      <c r="AC1807" s="139"/>
      <c r="AD1807" s="139"/>
      <c r="AE1807" s="139"/>
      <c r="AG1807" s="165"/>
      <c r="AN1807" s="139"/>
      <c r="AO1807" s="139"/>
      <c r="AP1807" s="139"/>
      <c r="AQ1807" s="139"/>
      <c r="AR1807" s="139"/>
      <c r="AS1807" s="139"/>
      <c r="AT1807" s="139"/>
      <c r="AU1807" s="139"/>
    </row>
    <row r="1808" spans="27:64" x14ac:dyDescent="0.2">
      <c r="AA1808" s="139"/>
      <c r="AB1808" s="139"/>
      <c r="AC1808" s="139"/>
      <c r="AD1808" s="139"/>
      <c r="AE1808" s="139"/>
      <c r="AG1808" s="165"/>
      <c r="AN1808" s="139"/>
      <c r="AO1808" s="139"/>
      <c r="AP1808" s="139"/>
      <c r="AQ1808" s="139"/>
      <c r="AR1808" s="139"/>
      <c r="AS1808" s="139"/>
      <c r="AT1808" s="139"/>
      <c r="AU1808" s="139"/>
    </row>
    <row r="1809" spans="27:64" x14ac:dyDescent="0.2">
      <c r="AA1809" s="139"/>
      <c r="AB1809" s="139"/>
      <c r="AC1809" s="139"/>
      <c r="AD1809" s="139"/>
      <c r="AE1809" s="139"/>
      <c r="AG1809" s="165"/>
      <c r="AN1809" s="139"/>
      <c r="AO1809" s="139"/>
      <c r="AP1809" s="139"/>
      <c r="AQ1809" s="139"/>
      <c r="AR1809" s="139"/>
      <c r="AS1809" s="139"/>
      <c r="AT1809" s="139"/>
      <c r="AU1809" s="139"/>
    </row>
    <row r="1810" spans="27:64" x14ac:dyDescent="0.2">
      <c r="AA1810" s="139"/>
      <c r="AB1810" s="139"/>
      <c r="AC1810" s="139"/>
      <c r="AD1810" s="139"/>
      <c r="AE1810" s="139"/>
      <c r="AG1810" s="165"/>
      <c r="AN1810" s="139"/>
      <c r="AO1810" s="139"/>
      <c r="AP1810" s="139"/>
      <c r="AQ1810" s="139"/>
      <c r="AR1810" s="139"/>
      <c r="AS1810" s="139"/>
      <c r="AT1810" s="139"/>
      <c r="AU1810" s="139"/>
    </row>
    <row r="1811" spans="27:64" x14ac:dyDescent="0.2">
      <c r="AA1811" s="139"/>
      <c r="AB1811" s="139"/>
      <c r="AC1811" s="139"/>
      <c r="AD1811" s="139"/>
      <c r="AE1811" s="139"/>
      <c r="AG1811" s="165"/>
      <c r="AN1811" s="139"/>
      <c r="AO1811" s="139"/>
      <c r="AP1811" s="139"/>
      <c r="AQ1811" s="139"/>
      <c r="AR1811" s="139"/>
      <c r="AS1811" s="139"/>
      <c r="AT1811" s="139"/>
      <c r="AU1811" s="139"/>
      <c r="AV1811" s="139"/>
      <c r="AX1811" s="139"/>
    </row>
    <row r="1812" spans="27:64" x14ac:dyDescent="0.2">
      <c r="AA1812" s="139"/>
      <c r="AB1812" s="139"/>
      <c r="AC1812" s="139"/>
      <c r="AD1812" s="139"/>
      <c r="AE1812" s="139"/>
      <c r="AG1812" s="165"/>
      <c r="AN1812" s="139"/>
      <c r="AO1812" s="139"/>
      <c r="AP1812" s="139"/>
      <c r="AQ1812" s="139"/>
      <c r="AR1812" s="139"/>
      <c r="AS1812" s="139"/>
      <c r="AT1812" s="139"/>
      <c r="AU1812" s="139"/>
    </row>
    <row r="1813" spans="27:64" x14ac:dyDescent="0.2">
      <c r="AA1813" s="139"/>
      <c r="AB1813" s="139"/>
      <c r="AC1813" s="139"/>
      <c r="AD1813" s="139"/>
      <c r="AE1813" s="139"/>
      <c r="AG1813" s="165"/>
      <c r="AN1813" s="139"/>
      <c r="AO1813" s="139"/>
      <c r="AP1813" s="139"/>
      <c r="AQ1813" s="139"/>
      <c r="AR1813" s="139"/>
      <c r="AS1813" s="139"/>
      <c r="AT1813" s="139"/>
      <c r="AU1813" s="139"/>
    </row>
    <row r="1814" spans="27:64" x14ac:dyDescent="0.2">
      <c r="AA1814" s="139"/>
      <c r="AB1814" s="139"/>
      <c r="AC1814" s="139"/>
      <c r="AD1814" s="139"/>
      <c r="AE1814" s="139"/>
      <c r="AG1814" s="165"/>
      <c r="AN1814" s="139"/>
      <c r="AO1814" s="139"/>
      <c r="AP1814" s="139"/>
      <c r="AQ1814" s="139"/>
      <c r="AR1814" s="139"/>
      <c r="AS1814" s="139"/>
      <c r="AT1814" s="139"/>
      <c r="AU1814" s="139"/>
    </row>
    <row r="1815" spans="27:64" x14ac:dyDescent="0.2">
      <c r="AA1815" s="139"/>
      <c r="AB1815" s="139"/>
      <c r="AC1815" s="139"/>
      <c r="AD1815" s="139"/>
      <c r="AE1815" s="139"/>
      <c r="AG1815" s="165"/>
      <c r="AN1815" s="139"/>
      <c r="AO1815" s="139"/>
      <c r="AP1815" s="139"/>
      <c r="AQ1815" s="139"/>
      <c r="AR1815" s="139"/>
      <c r="AS1815" s="139"/>
      <c r="AT1815" s="139"/>
      <c r="AU1815" s="139"/>
    </row>
    <row r="1816" spans="27:64" x14ac:dyDescent="0.2">
      <c r="AA1816" s="139"/>
      <c r="AB1816" s="139"/>
      <c r="AC1816" s="139"/>
      <c r="AD1816" s="139"/>
      <c r="AE1816" s="139"/>
      <c r="AG1816" s="165"/>
      <c r="AN1816" s="139"/>
      <c r="AO1816" s="139"/>
      <c r="AP1816" s="139"/>
      <c r="AQ1816" s="139"/>
      <c r="AR1816" s="139"/>
      <c r="AS1816" s="139"/>
      <c r="AT1816" s="139"/>
      <c r="AU1816" s="139"/>
    </row>
    <row r="1817" spans="27:64" x14ac:dyDescent="0.2">
      <c r="AA1817" s="139"/>
      <c r="AB1817" s="139"/>
      <c r="AC1817" s="139"/>
      <c r="AD1817" s="139"/>
      <c r="AE1817" s="139"/>
      <c r="AG1817" s="165"/>
      <c r="AN1817" s="139"/>
      <c r="AO1817" s="139"/>
      <c r="AP1817" s="139"/>
      <c r="AQ1817" s="139"/>
      <c r="AR1817" s="139"/>
      <c r="AS1817" s="139"/>
      <c r="AT1817" s="139"/>
      <c r="AU1817" s="139"/>
    </row>
    <row r="1818" spans="27:64" x14ac:dyDescent="0.2">
      <c r="AA1818" s="139"/>
      <c r="AB1818" s="139"/>
      <c r="AC1818" s="139"/>
      <c r="AD1818" s="139"/>
      <c r="AE1818" s="139"/>
      <c r="AG1818" s="165"/>
      <c r="AN1818" s="139"/>
      <c r="AO1818" s="139"/>
      <c r="AP1818" s="139"/>
      <c r="AQ1818" s="139"/>
      <c r="AR1818" s="139"/>
      <c r="AS1818" s="139"/>
      <c r="AT1818" s="139"/>
      <c r="AU1818" s="139"/>
      <c r="AV1818" s="139"/>
      <c r="AX1818" s="139"/>
      <c r="AY1818" s="139"/>
      <c r="AZ1818" s="139"/>
      <c r="BA1818" s="139"/>
      <c r="BB1818" s="139"/>
      <c r="BC1818" s="139"/>
      <c r="BD1818" s="139"/>
      <c r="BE1818" s="139"/>
      <c r="BF1818" s="139"/>
      <c r="BG1818" s="139"/>
      <c r="BH1818" s="139"/>
      <c r="BI1818" s="139"/>
      <c r="BJ1818" s="139"/>
      <c r="BK1818" s="139"/>
      <c r="BL1818" s="139"/>
    </row>
    <row r="1819" spans="27:64" x14ac:dyDescent="0.2">
      <c r="AA1819" s="139"/>
      <c r="AB1819" s="139"/>
      <c r="AC1819" s="139"/>
      <c r="AD1819" s="139"/>
      <c r="AE1819" s="139"/>
      <c r="AG1819" s="165"/>
      <c r="AN1819" s="139"/>
      <c r="AO1819" s="139"/>
      <c r="AP1819" s="139"/>
      <c r="AQ1819" s="139"/>
      <c r="AR1819" s="139"/>
      <c r="AS1819" s="139"/>
      <c r="AT1819" s="139"/>
      <c r="AU1819" s="139"/>
      <c r="AV1819" s="139"/>
    </row>
    <row r="1820" spans="27:64" x14ac:dyDescent="0.2">
      <c r="AA1820" s="139"/>
      <c r="AB1820" s="139"/>
      <c r="AC1820" s="139"/>
      <c r="AD1820" s="139"/>
      <c r="AE1820" s="139"/>
      <c r="AG1820" s="165"/>
      <c r="AN1820" s="139"/>
      <c r="AO1820" s="139"/>
      <c r="AP1820" s="139"/>
      <c r="AQ1820" s="139"/>
      <c r="AR1820" s="139"/>
      <c r="AS1820" s="139"/>
      <c r="AT1820" s="139"/>
      <c r="AU1820" s="139"/>
    </row>
    <row r="1821" spans="27:64" x14ac:dyDescent="0.2">
      <c r="AA1821" s="139"/>
      <c r="AB1821" s="139"/>
      <c r="AC1821" s="139"/>
      <c r="AD1821" s="139"/>
      <c r="AE1821" s="139"/>
      <c r="AG1821" s="165"/>
      <c r="AN1821" s="139"/>
      <c r="AO1821" s="139"/>
      <c r="AP1821" s="139"/>
      <c r="AQ1821" s="139"/>
      <c r="AR1821" s="139"/>
      <c r="AS1821" s="139"/>
      <c r="AT1821" s="139"/>
      <c r="AU1821" s="139"/>
      <c r="AV1821" s="139"/>
    </row>
    <row r="1822" spans="27:64" x14ac:dyDescent="0.2">
      <c r="AA1822" s="139"/>
      <c r="AB1822" s="139"/>
      <c r="AC1822" s="139"/>
      <c r="AD1822" s="139"/>
      <c r="AE1822" s="139"/>
      <c r="AG1822" s="165"/>
      <c r="AN1822" s="139"/>
      <c r="AO1822" s="139"/>
      <c r="AP1822" s="139"/>
      <c r="AQ1822" s="139"/>
      <c r="AR1822" s="139"/>
      <c r="AS1822" s="139"/>
      <c r="AT1822" s="139"/>
      <c r="AU1822" s="139"/>
    </row>
    <row r="1823" spans="27:64" x14ac:dyDescent="0.2">
      <c r="AA1823" s="139"/>
      <c r="AB1823" s="139"/>
      <c r="AC1823" s="139"/>
      <c r="AD1823" s="139"/>
      <c r="AE1823" s="139"/>
      <c r="AG1823" s="165"/>
      <c r="AN1823" s="139"/>
      <c r="AO1823" s="139"/>
      <c r="AP1823" s="139"/>
      <c r="AQ1823" s="139"/>
      <c r="AR1823" s="139"/>
      <c r="AS1823" s="139"/>
      <c r="AT1823" s="139"/>
      <c r="AU1823" s="139"/>
    </row>
    <row r="1824" spans="27:64" x14ac:dyDescent="0.2">
      <c r="AA1824" s="139"/>
      <c r="AB1824" s="139"/>
      <c r="AC1824" s="139"/>
      <c r="AD1824" s="139"/>
      <c r="AE1824" s="139"/>
      <c r="AG1824" s="165"/>
      <c r="AN1824" s="139"/>
      <c r="AO1824" s="139"/>
      <c r="AP1824" s="139"/>
      <c r="AQ1824" s="139"/>
      <c r="AR1824" s="139"/>
      <c r="AS1824" s="139"/>
      <c r="AT1824" s="139"/>
      <c r="AU1824" s="139"/>
    </row>
    <row r="1825" spans="27:64" x14ac:dyDescent="0.2">
      <c r="AA1825" s="139"/>
      <c r="AB1825" s="139"/>
      <c r="AC1825" s="139"/>
      <c r="AD1825" s="139"/>
      <c r="AE1825" s="139"/>
      <c r="AG1825" s="165"/>
      <c r="AN1825" s="139"/>
      <c r="AO1825" s="139"/>
      <c r="AP1825" s="139"/>
      <c r="AQ1825" s="139"/>
      <c r="AR1825" s="139"/>
      <c r="AS1825" s="139"/>
      <c r="AT1825" s="139"/>
      <c r="AU1825" s="139"/>
    </row>
    <row r="1826" spans="27:64" x14ac:dyDescent="0.2">
      <c r="AA1826" s="139"/>
      <c r="AB1826" s="139"/>
      <c r="AC1826" s="139"/>
      <c r="AD1826" s="139"/>
      <c r="AE1826" s="139"/>
      <c r="AG1826" s="165"/>
      <c r="AN1826" s="139"/>
      <c r="AO1826" s="139"/>
      <c r="AP1826" s="139"/>
      <c r="AQ1826" s="139"/>
      <c r="AR1826" s="139"/>
      <c r="AS1826" s="139"/>
      <c r="AT1826" s="139"/>
      <c r="AU1826" s="139"/>
    </row>
    <row r="1827" spans="27:64" x14ac:dyDescent="0.2">
      <c r="AA1827" s="139"/>
      <c r="AB1827" s="139"/>
      <c r="AC1827" s="139"/>
      <c r="AD1827" s="139"/>
      <c r="AE1827" s="139"/>
      <c r="AG1827" s="165"/>
      <c r="AN1827" s="139"/>
      <c r="AO1827" s="139"/>
      <c r="AP1827" s="139"/>
      <c r="AQ1827" s="139"/>
      <c r="AR1827" s="139"/>
      <c r="AS1827" s="139"/>
      <c r="AT1827" s="139"/>
      <c r="AU1827" s="139"/>
    </row>
    <row r="1828" spans="27:64" x14ac:dyDescent="0.2">
      <c r="AA1828" s="139"/>
      <c r="AB1828" s="139"/>
      <c r="AC1828" s="139"/>
      <c r="AD1828" s="139"/>
      <c r="AE1828" s="139"/>
      <c r="AG1828" s="165"/>
      <c r="AN1828" s="139"/>
      <c r="AO1828" s="139"/>
      <c r="AP1828" s="139"/>
      <c r="AQ1828" s="139"/>
      <c r="AR1828" s="139"/>
      <c r="AS1828" s="139"/>
      <c r="AT1828" s="139"/>
      <c r="AU1828" s="139"/>
    </row>
    <row r="1829" spans="27:64" x14ac:dyDescent="0.2">
      <c r="AA1829" s="139"/>
      <c r="AB1829" s="139"/>
      <c r="AC1829" s="139"/>
      <c r="AD1829" s="139"/>
      <c r="AE1829" s="139"/>
      <c r="AG1829" s="165"/>
      <c r="AN1829" s="139"/>
      <c r="AO1829" s="139"/>
      <c r="AP1829" s="139"/>
      <c r="AQ1829" s="139"/>
      <c r="AR1829" s="139"/>
      <c r="AS1829" s="139"/>
      <c r="AT1829" s="139"/>
      <c r="AU1829" s="139"/>
    </row>
    <row r="1830" spans="27:64" x14ac:dyDescent="0.2">
      <c r="AA1830" s="139"/>
      <c r="AB1830" s="139"/>
      <c r="AC1830" s="139"/>
      <c r="AD1830" s="139"/>
      <c r="AE1830" s="139"/>
      <c r="AG1830" s="165"/>
      <c r="AN1830" s="139"/>
      <c r="AO1830" s="139"/>
      <c r="AP1830" s="139"/>
      <c r="AQ1830" s="139"/>
      <c r="AR1830" s="139"/>
      <c r="AS1830" s="139"/>
      <c r="AT1830" s="139"/>
      <c r="AU1830" s="139"/>
    </row>
    <row r="1831" spans="27:64" x14ac:dyDescent="0.2">
      <c r="AA1831" s="139"/>
      <c r="AB1831" s="139"/>
      <c r="AC1831" s="139"/>
      <c r="AD1831" s="139"/>
      <c r="AE1831" s="139"/>
      <c r="AG1831" s="165"/>
      <c r="AN1831" s="139"/>
      <c r="AO1831" s="139"/>
      <c r="AP1831" s="139"/>
      <c r="AQ1831" s="139"/>
      <c r="AR1831" s="139"/>
      <c r="AS1831" s="139"/>
      <c r="AT1831" s="139"/>
      <c r="AU1831" s="139"/>
      <c r="AV1831" s="139"/>
      <c r="AW1831" s="139"/>
      <c r="AX1831" s="139"/>
      <c r="AY1831" s="139"/>
      <c r="AZ1831" s="139"/>
      <c r="BA1831" s="139"/>
      <c r="BB1831" s="139"/>
      <c r="BC1831" s="139"/>
      <c r="BD1831" s="139"/>
      <c r="BE1831" s="139"/>
      <c r="BF1831" s="139"/>
      <c r="BG1831" s="139"/>
      <c r="BH1831" s="139"/>
      <c r="BI1831" s="139"/>
      <c r="BJ1831" s="139"/>
      <c r="BK1831" s="139"/>
      <c r="BL1831" s="139"/>
    </row>
    <row r="1832" spans="27:64" x14ac:dyDescent="0.2">
      <c r="AA1832" s="139"/>
      <c r="AB1832" s="139"/>
      <c r="AC1832" s="139"/>
      <c r="AD1832" s="139"/>
      <c r="AE1832" s="139"/>
      <c r="AG1832" s="165"/>
      <c r="AN1832" s="139"/>
      <c r="AO1832" s="139"/>
      <c r="AP1832" s="139"/>
      <c r="AQ1832" s="139"/>
      <c r="AR1832" s="139"/>
      <c r="AS1832" s="139"/>
      <c r="AT1832" s="139"/>
      <c r="AU1832" s="139"/>
    </row>
    <row r="1833" spans="27:64" x14ac:dyDescent="0.2">
      <c r="AA1833" s="139"/>
      <c r="AB1833" s="139"/>
      <c r="AC1833" s="139"/>
      <c r="AD1833" s="139"/>
      <c r="AE1833" s="139"/>
      <c r="AG1833" s="165"/>
      <c r="AN1833" s="139"/>
      <c r="AO1833" s="139"/>
      <c r="AP1833" s="139"/>
      <c r="AQ1833" s="139"/>
      <c r="AR1833" s="139"/>
      <c r="AS1833" s="139"/>
      <c r="AT1833" s="139"/>
      <c r="AU1833" s="139"/>
    </row>
    <row r="1834" spans="27:64" x14ac:dyDescent="0.2">
      <c r="AA1834" s="139"/>
      <c r="AB1834" s="139"/>
      <c r="AC1834" s="139"/>
      <c r="AD1834" s="139"/>
      <c r="AE1834" s="139"/>
      <c r="AG1834" s="165"/>
      <c r="AN1834" s="139"/>
      <c r="AO1834" s="139"/>
      <c r="AP1834" s="139"/>
      <c r="AQ1834" s="139"/>
      <c r="AR1834" s="139"/>
      <c r="AS1834" s="139"/>
      <c r="AT1834" s="139"/>
      <c r="AU1834" s="139"/>
    </row>
    <row r="1835" spans="27:64" x14ac:dyDescent="0.2">
      <c r="AA1835" s="139"/>
      <c r="AB1835" s="139"/>
      <c r="AC1835" s="139"/>
      <c r="AD1835" s="139"/>
      <c r="AE1835" s="139"/>
      <c r="AG1835" s="165"/>
      <c r="AN1835" s="139"/>
      <c r="AO1835" s="139"/>
      <c r="AP1835" s="139"/>
      <c r="AQ1835" s="139"/>
      <c r="AR1835" s="139"/>
      <c r="AS1835" s="139"/>
      <c r="AT1835" s="139"/>
      <c r="AU1835" s="139"/>
    </row>
    <row r="1836" spans="27:64" x14ac:dyDescent="0.2">
      <c r="AA1836" s="139"/>
      <c r="AB1836" s="139"/>
      <c r="AC1836" s="139"/>
      <c r="AD1836" s="139"/>
      <c r="AE1836" s="139"/>
      <c r="AG1836" s="165"/>
      <c r="AN1836" s="139"/>
      <c r="AO1836" s="139"/>
      <c r="AP1836" s="139"/>
      <c r="AQ1836" s="139"/>
      <c r="AR1836" s="139"/>
      <c r="AS1836" s="139"/>
      <c r="AT1836" s="139"/>
      <c r="AU1836" s="139"/>
    </row>
    <row r="1837" spans="27:64" x14ac:dyDescent="0.2">
      <c r="AA1837" s="139"/>
      <c r="AB1837" s="139"/>
      <c r="AC1837" s="139"/>
      <c r="AD1837" s="139"/>
      <c r="AE1837" s="139"/>
      <c r="AG1837" s="165"/>
      <c r="AN1837" s="139"/>
      <c r="AO1837" s="139"/>
      <c r="AP1837" s="139"/>
      <c r="AQ1837" s="139"/>
      <c r="AR1837" s="139"/>
      <c r="AS1837" s="139"/>
      <c r="AT1837" s="139"/>
      <c r="AU1837" s="139"/>
    </row>
    <row r="1838" spans="27:64" x14ac:dyDescent="0.2">
      <c r="AA1838" s="139"/>
      <c r="AB1838" s="139"/>
      <c r="AC1838" s="139"/>
      <c r="AD1838" s="139"/>
      <c r="AE1838" s="139"/>
      <c r="AG1838" s="165"/>
      <c r="AN1838" s="139"/>
      <c r="AO1838" s="139"/>
      <c r="AP1838" s="139"/>
      <c r="AQ1838" s="139"/>
      <c r="AR1838" s="139"/>
      <c r="AS1838" s="139"/>
      <c r="AT1838" s="139"/>
      <c r="AU1838" s="139"/>
    </row>
    <row r="1839" spans="27:64" x14ac:dyDescent="0.2">
      <c r="AA1839" s="139"/>
      <c r="AB1839" s="139"/>
      <c r="AC1839" s="139"/>
      <c r="AD1839" s="139"/>
      <c r="AE1839" s="139"/>
      <c r="AG1839" s="165"/>
      <c r="AN1839" s="139"/>
      <c r="AO1839" s="139"/>
      <c r="AP1839" s="139"/>
      <c r="AQ1839" s="139"/>
      <c r="AR1839" s="139"/>
      <c r="AS1839" s="139"/>
      <c r="AT1839" s="139"/>
      <c r="AU1839" s="139"/>
    </row>
    <row r="1840" spans="27:64" x14ac:dyDescent="0.2">
      <c r="AA1840" s="139"/>
      <c r="AB1840" s="139"/>
      <c r="AC1840" s="139"/>
      <c r="AD1840" s="139"/>
      <c r="AE1840" s="139"/>
      <c r="AG1840" s="165"/>
      <c r="AN1840" s="139"/>
      <c r="AO1840" s="139"/>
      <c r="AP1840" s="139"/>
      <c r="AQ1840" s="139"/>
      <c r="AR1840" s="139"/>
      <c r="AS1840" s="139"/>
      <c r="AT1840" s="139"/>
      <c r="AU1840" s="139"/>
    </row>
    <row r="1841" spans="27:64" x14ac:dyDescent="0.2">
      <c r="AA1841" s="139"/>
      <c r="AB1841" s="139"/>
      <c r="AC1841" s="139"/>
      <c r="AD1841" s="139"/>
      <c r="AE1841" s="139"/>
      <c r="AG1841" s="165"/>
      <c r="AN1841" s="139"/>
      <c r="AO1841" s="139"/>
      <c r="AP1841" s="139"/>
      <c r="AQ1841" s="139"/>
      <c r="AR1841" s="139"/>
      <c r="AS1841" s="139"/>
      <c r="AT1841" s="139"/>
      <c r="AU1841" s="139"/>
    </row>
    <row r="1842" spans="27:64" x14ac:dyDescent="0.2">
      <c r="AA1842" s="139"/>
      <c r="AB1842" s="139"/>
      <c r="AC1842" s="139"/>
      <c r="AD1842" s="139"/>
      <c r="AE1842" s="139"/>
      <c r="AG1842" s="165"/>
      <c r="AN1842" s="139"/>
      <c r="AO1842" s="139"/>
      <c r="AP1842" s="139"/>
      <c r="AQ1842" s="139"/>
      <c r="AR1842" s="139"/>
      <c r="AS1842" s="139"/>
      <c r="AT1842" s="139"/>
      <c r="AU1842" s="139"/>
    </row>
    <row r="1843" spans="27:64" x14ac:dyDescent="0.2">
      <c r="AA1843" s="139"/>
      <c r="AB1843" s="139"/>
      <c r="AC1843" s="139"/>
      <c r="AD1843" s="139"/>
      <c r="AE1843" s="139"/>
      <c r="AG1843" s="165"/>
      <c r="AN1843" s="139"/>
      <c r="AO1843" s="139"/>
      <c r="AP1843" s="139"/>
      <c r="AQ1843" s="139"/>
      <c r="AR1843" s="139"/>
      <c r="AS1843" s="139"/>
      <c r="AT1843" s="139"/>
      <c r="AU1843" s="139"/>
    </row>
    <row r="1844" spans="27:64" x14ac:dyDescent="0.2">
      <c r="AA1844" s="139"/>
      <c r="AB1844" s="139"/>
      <c r="AC1844" s="139"/>
      <c r="AD1844" s="139"/>
      <c r="AE1844" s="139"/>
      <c r="AG1844" s="165"/>
      <c r="AN1844" s="139"/>
      <c r="AO1844" s="139"/>
      <c r="AP1844" s="139"/>
      <c r="AQ1844" s="139"/>
      <c r="AR1844" s="139"/>
      <c r="AS1844" s="139"/>
      <c r="AT1844" s="139"/>
      <c r="AU1844" s="139"/>
    </row>
    <row r="1845" spans="27:64" x14ac:dyDescent="0.2">
      <c r="AA1845" s="139"/>
      <c r="AB1845" s="139"/>
      <c r="AC1845" s="139"/>
      <c r="AD1845" s="139"/>
      <c r="AE1845" s="139"/>
      <c r="AG1845" s="165"/>
      <c r="AN1845" s="139"/>
      <c r="AO1845" s="139"/>
      <c r="AP1845" s="139"/>
      <c r="AQ1845" s="139"/>
      <c r="AR1845" s="139"/>
      <c r="AS1845" s="139"/>
      <c r="AT1845" s="139"/>
      <c r="AU1845" s="139"/>
    </row>
    <row r="1846" spans="27:64" x14ac:dyDescent="0.2">
      <c r="AA1846" s="139"/>
      <c r="AB1846" s="139"/>
      <c r="AC1846" s="139"/>
      <c r="AD1846" s="139"/>
      <c r="AE1846" s="139"/>
      <c r="AG1846" s="165"/>
      <c r="AN1846" s="139"/>
      <c r="AO1846" s="139"/>
      <c r="AP1846" s="139"/>
      <c r="AQ1846" s="139"/>
      <c r="AR1846" s="139"/>
      <c r="AS1846" s="139"/>
      <c r="AT1846" s="139"/>
      <c r="AU1846" s="139"/>
    </row>
    <row r="1847" spans="27:64" x14ac:dyDescent="0.2">
      <c r="AA1847" s="139"/>
      <c r="AB1847" s="139"/>
      <c r="AC1847" s="139"/>
      <c r="AD1847" s="139"/>
      <c r="AE1847" s="139"/>
      <c r="AG1847" s="165"/>
      <c r="AN1847" s="139"/>
      <c r="AO1847" s="139"/>
      <c r="AP1847" s="139"/>
      <c r="AQ1847" s="139"/>
      <c r="AR1847" s="139"/>
      <c r="AS1847" s="139"/>
      <c r="AT1847" s="139"/>
      <c r="AU1847" s="139"/>
    </row>
    <row r="1848" spans="27:64" x14ac:dyDescent="0.2">
      <c r="AA1848" s="139"/>
      <c r="AB1848" s="139"/>
      <c r="AC1848" s="139"/>
      <c r="AD1848" s="139"/>
      <c r="AE1848" s="139"/>
      <c r="AG1848" s="165"/>
      <c r="AN1848" s="139"/>
      <c r="AO1848" s="139"/>
      <c r="AP1848" s="139"/>
      <c r="AQ1848" s="139"/>
      <c r="AR1848" s="139"/>
      <c r="AS1848" s="139"/>
      <c r="AT1848" s="139"/>
      <c r="AU1848" s="139"/>
    </row>
    <row r="1849" spans="27:64" x14ac:dyDescent="0.2">
      <c r="AA1849" s="139"/>
      <c r="AB1849" s="139"/>
      <c r="AC1849" s="139"/>
      <c r="AD1849" s="139"/>
      <c r="AE1849" s="139"/>
      <c r="AG1849" s="165"/>
      <c r="AN1849" s="139"/>
      <c r="AO1849" s="139"/>
      <c r="AP1849" s="139"/>
      <c r="AQ1849" s="139"/>
      <c r="AR1849" s="139"/>
      <c r="AS1849" s="139"/>
      <c r="AT1849" s="139"/>
      <c r="AU1849" s="139"/>
    </row>
    <row r="1850" spans="27:64" x14ac:dyDescent="0.2">
      <c r="AA1850" s="139"/>
      <c r="AB1850" s="139"/>
      <c r="AC1850" s="139"/>
      <c r="AD1850" s="139"/>
      <c r="AE1850" s="139"/>
      <c r="AG1850" s="165"/>
      <c r="AN1850" s="139"/>
      <c r="AO1850" s="139"/>
      <c r="AP1850" s="139"/>
      <c r="AQ1850" s="139"/>
      <c r="AR1850" s="139"/>
      <c r="AS1850" s="139"/>
      <c r="AT1850" s="139"/>
      <c r="AU1850" s="139"/>
      <c r="AV1850" s="139"/>
    </row>
    <row r="1851" spans="27:64" x14ac:dyDescent="0.2">
      <c r="AA1851" s="139"/>
      <c r="AB1851" s="139"/>
      <c r="AC1851" s="139"/>
      <c r="AD1851" s="139"/>
      <c r="AE1851" s="139"/>
      <c r="AG1851" s="165"/>
      <c r="AN1851" s="139"/>
      <c r="AO1851" s="139"/>
      <c r="AP1851" s="139"/>
      <c r="AQ1851" s="139"/>
      <c r="AR1851" s="139"/>
      <c r="AS1851" s="139"/>
      <c r="AT1851" s="139"/>
      <c r="AU1851" s="139"/>
    </row>
    <row r="1852" spans="27:64" x14ac:dyDescent="0.2">
      <c r="AA1852" s="139"/>
      <c r="AB1852" s="139"/>
      <c r="AC1852" s="139"/>
      <c r="AD1852" s="139"/>
      <c r="AE1852" s="139"/>
      <c r="AG1852" s="165"/>
      <c r="AN1852" s="139"/>
      <c r="AO1852" s="139"/>
      <c r="AP1852" s="139"/>
      <c r="AQ1852" s="139"/>
      <c r="AR1852" s="139"/>
      <c r="AS1852" s="139"/>
      <c r="AT1852" s="139"/>
      <c r="AU1852" s="139"/>
      <c r="AV1852" s="139"/>
      <c r="AW1852" s="139"/>
      <c r="AX1852" s="139"/>
      <c r="AY1852" s="139"/>
      <c r="AZ1852" s="139"/>
      <c r="BA1852" s="139"/>
      <c r="BB1852" s="139"/>
      <c r="BC1852" s="139"/>
      <c r="BD1852" s="139"/>
      <c r="BE1852" s="139"/>
      <c r="BF1852" s="139"/>
      <c r="BG1852" s="139"/>
      <c r="BH1852" s="139"/>
      <c r="BI1852" s="139"/>
      <c r="BJ1852" s="139"/>
      <c r="BK1852" s="139"/>
      <c r="BL1852" s="139"/>
    </row>
    <row r="1853" spans="27:64" x14ac:dyDescent="0.2">
      <c r="AA1853" s="139"/>
      <c r="AB1853" s="139"/>
      <c r="AC1853" s="139"/>
      <c r="AD1853" s="139"/>
      <c r="AE1853" s="139"/>
      <c r="AG1853" s="165"/>
      <c r="AN1853" s="139"/>
      <c r="AO1853" s="139"/>
      <c r="AP1853" s="139"/>
      <c r="AQ1853" s="139"/>
      <c r="AR1853" s="139"/>
      <c r="AS1853" s="139"/>
      <c r="AT1853" s="139"/>
      <c r="AU1853" s="139"/>
      <c r="AV1853" s="139"/>
    </row>
    <row r="1854" spans="27:64" x14ac:dyDescent="0.2">
      <c r="AA1854" s="139"/>
      <c r="AB1854" s="139"/>
      <c r="AC1854" s="139"/>
      <c r="AD1854" s="139"/>
      <c r="AE1854" s="139"/>
      <c r="AG1854" s="165"/>
      <c r="AN1854" s="139"/>
      <c r="AO1854" s="139"/>
      <c r="AP1854" s="139"/>
      <c r="AQ1854" s="139"/>
      <c r="AR1854" s="139"/>
      <c r="AS1854" s="139"/>
      <c r="AT1854" s="139"/>
      <c r="AU1854" s="139"/>
    </row>
    <row r="1855" spans="27:64" x14ac:dyDescent="0.2">
      <c r="AA1855" s="139"/>
      <c r="AB1855" s="139"/>
      <c r="AC1855" s="139"/>
      <c r="AD1855" s="139"/>
      <c r="AE1855" s="139"/>
      <c r="AG1855" s="165"/>
      <c r="AN1855" s="139"/>
      <c r="AO1855" s="139"/>
      <c r="AP1855" s="139"/>
      <c r="AQ1855" s="139"/>
      <c r="AR1855" s="139"/>
      <c r="AS1855" s="139"/>
      <c r="AT1855" s="139"/>
      <c r="AU1855" s="139"/>
    </row>
    <row r="1856" spans="27:64" x14ac:dyDescent="0.2">
      <c r="AA1856" s="139"/>
      <c r="AB1856" s="139"/>
      <c r="AC1856" s="139"/>
      <c r="AD1856" s="139"/>
      <c r="AE1856" s="139"/>
      <c r="AG1856" s="165"/>
      <c r="AN1856" s="139"/>
      <c r="AO1856" s="139"/>
      <c r="AP1856" s="139"/>
      <c r="AQ1856" s="139"/>
      <c r="AR1856" s="139"/>
      <c r="AS1856" s="139"/>
      <c r="AT1856" s="139"/>
      <c r="AU1856" s="139"/>
    </row>
    <row r="1857" spans="27:47" x14ac:dyDescent="0.2">
      <c r="AA1857" s="139"/>
      <c r="AB1857" s="139"/>
      <c r="AC1857" s="139"/>
      <c r="AD1857" s="139"/>
      <c r="AE1857" s="139"/>
      <c r="AG1857" s="165"/>
      <c r="AN1857" s="139"/>
      <c r="AO1857" s="139"/>
      <c r="AP1857" s="139"/>
      <c r="AQ1857" s="139"/>
      <c r="AR1857" s="139"/>
      <c r="AS1857" s="139"/>
      <c r="AT1857" s="139"/>
      <c r="AU1857" s="139"/>
    </row>
    <row r="1858" spans="27:47" x14ac:dyDescent="0.2">
      <c r="AA1858" s="139"/>
      <c r="AB1858" s="139"/>
      <c r="AC1858" s="139"/>
      <c r="AD1858" s="139"/>
      <c r="AE1858" s="139"/>
      <c r="AG1858" s="165"/>
      <c r="AN1858" s="139"/>
      <c r="AO1858" s="139"/>
      <c r="AP1858" s="139"/>
      <c r="AQ1858" s="139"/>
      <c r="AR1858" s="139"/>
      <c r="AS1858" s="139"/>
      <c r="AT1858" s="139"/>
      <c r="AU1858" s="139"/>
    </row>
    <row r="1859" spans="27:47" x14ac:dyDescent="0.2">
      <c r="AA1859" s="139"/>
      <c r="AB1859" s="139"/>
      <c r="AC1859" s="139"/>
      <c r="AD1859" s="139"/>
      <c r="AE1859" s="139"/>
      <c r="AG1859" s="165"/>
      <c r="AN1859" s="139"/>
      <c r="AO1859" s="139"/>
      <c r="AP1859" s="139"/>
      <c r="AQ1859" s="139"/>
      <c r="AR1859" s="139"/>
      <c r="AS1859" s="139"/>
      <c r="AT1859" s="139"/>
      <c r="AU1859" s="139"/>
    </row>
    <row r="1860" spans="27:47" x14ac:dyDescent="0.2">
      <c r="AA1860" s="139"/>
      <c r="AB1860" s="139"/>
      <c r="AC1860" s="139"/>
      <c r="AD1860" s="139"/>
      <c r="AE1860" s="139"/>
      <c r="AG1860" s="165"/>
      <c r="AN1860" s="139"/>
      <c r="AO1860" s="139"/>
      <c r="AP1860" s="139"/>
      <c r="AQ1860" s="139"/>
      <c r="AR1860" s="139"/>
      <c r="AS1860" s="139"/>
      <c r="AT1860" s="139"/>
      <c r="AU1860" s="139"/>
    </row>
    <row r="1861" spans="27:47" x14ac:dyDescent="0.2">
      <c r="AA1861" s="139"/>
      <c r="AB1861" s="139"/>
      <c r="AC1861" s="139"/>
      <c r="AD1861" s="139"/>
      <c r="AE1861" s="139"/>
      <c r="AG1861" s="165"/>
      <c r="AN1861" s="139"/>
      <c r="AO1861" s="139"/>
      <c r="AP1861" s="139"/>
      <c r="AQ1861" s="139"/>
      <c r="AR1861" s="139"/>
      <c r="AS1861" s="139"/>
      <c r="AT1861" s="139"/>
      <c r="AU1861" s="139"/>
    </row>
    <row r="1862" spans="27:47" x14ac:dyDescent="0.2">
      <c r="AA1862" s="139"/>
      <c r="AB1862" s="139"/>
      <c r="AC1862" s="139"/>
      <c r="AD1862" s="139"/>
      <c r="AE1862" s="139"/>
      <c r="AG1862" s="165"/>
      <c r="AN1862" s="139"/>
      <c r="AO1862" s="139"/>
      <c r="AP1862" s="139"/>
      <c r="AQ1862" s="139"/>
      <c r="AR1862" s="139"/>
      <c r="AS1862" s="139"/>
      <c r="AT1862" s="139"/>
      <c r="AU1862" s="139"/>
    </row>
    <row r="1863" spans="27:47" x14ac:dyDescent="0.2">
      <c r="AA1863" s="139"/>
      <c r="AB1863" s="139"/>
      <c r="AC1863" s="139"/>
      <c r="AD1863" s="139"/>
      <c r="AE1863" s="139"/>
      <c r="AG1863" s="165"/>
      <c r="AN1863" s="139"/>
      <c r="AO1863" s="139"/>
      <c r="AP1863" s="139"/>
      <c r="AQ1863" s="139"/>
      <c r="AR1863" s="139"/>
      <c r="AS1863" s="139"/>
      <c r="AT1863" s="139"/>
      <c r="AU1863" s="139"/>
    </row>
    <row r="1864" spans="27:47" x14ac:dyDescent="0.2">
      <c r="AA1864" s="139"/>
      <c r="AB1864" s="139"/>
      <c r="AC1864" s="139"/>
      <c r="AD1864" s="139"/>
      <c r="AE1864" s="139"/>
      <c r="AG1864" s="165"/>
      <c r="AN1864" s="139"/>
      <c r="AO1864" s="139"/>
      <c r="AP1864" s="139"/>
      <c r="AQ1864" s="139"/>
      <c r="AR1864" s="139"/>
      <c r="AS1864" s="139"/>
      <c r="AT1864" s="139"/>
      <c r="AU1864" s="139"/>
    </row>
    <row r="1865" spans="27:47" x14ac:dyDescent="0.2">
      <c r="AA1865" s="139"/>
      <c r="AB1865" s="139"/>
      <c r="AC1865" s="139"/>
      <c r="AD1865" s="139"/>
      <c r="AE1865" s="139"/>
      <c r="AG1865" s="165"/>
      <c r="AN1865" s="139"/>
      <c r="AO1865" s="139"/>
      <c r="AP1865" s="139"/>
      <c r="AQ1865" s="139"/>
      <c r="AR1865" s="139"/>
      <c r="AS1865" s="139"/>
      <c r="AT1865" s="139"/>
      <c r="AU1865" s="139"/>
    </row>
    <row r="1866" spans="27:47" x14ac:dyDescent="0.2">
      <c r="AA1866" s="139"/>
      <c r="AB1866" s="139"/>
      <c r="AC1866" s="139"/>
      <c r="AD1866" s="139"/>
      <c r="AE1866" s="139"/>
      <c r="AG1866" s="165"/>
      <c r="AN1866" s="139"/>
      <c r="AO1866" s="139"/>
      <c r="AP1866" s="139"/>
      <c r="AQ1866" s="139"/>
      <c r="AR1866" s="139"/>
      <c r="AS1866" s="139"/>
      <c r="AT1866" s="139"/>
      <c r="AU1866" s="139"/>
    </row>
    <row r="1867" spans="27:47" x14ac:dyDescent="0.2">
      <c r="AA1867" s="139"/>
      <c r="AB1867" s="139"/>
      <c r="AC1867" s="139"/>
      <c r="AD1867" s="139"/>
      <c r="AE1867" s="139"/>
      <c r="AG1867" s="165"/>
      <c r="AN1867" s="139"/>
      <c r="AO1867" s="139"/>
      <c r="AP1867" s="139"/>
      <c r="AQ1867" s="139"/>
      <c r="AR1867" s="139"/>
      <c r="AS1867" s="139"/>
      <c r="AT1867" s="139"/>
      <c r="AU1867" s="139"/>
    </row>
    <row r="1868" spans="27:47" x14ac:dyDescent="0.2">
      <c r="AA1868" s="139"/>
      <c r="AB1868" s="139"/>
      <c r="AC1868" s="139"/>
      <c r="AD1868" s="139"/>
      <c r="AE1868" s="139"/>
      <c r="AG1868" s="165"/>
      <c r="AN1868" s="139"/>
      <c r="AO1868" s="139"/>
      <c r="AP1868" s="139"/>
      <c r="AQ1868" s="139"/>
      <c r="AR1868" s="139"/>
      <c r="AS1868" s="139"/>
      <c r="AT1868" s="139"/>
      <c r="AU1868" s="139"/>
    </row>
    <row r="1869" spans="27:47" x14ac:dyDescent="0.2">
      <c r="AA1869" s="139"/>
      <c r="AB1869" s="139"/>
      <c r="AC1869" s="139"/>
      <c r="AD1869" s="139"/>
      <c r="AE1869" s="139"/>
      <c r="AG1869" s="165"/>
      <c r="AN1869" s="139"/>
      <c r="AO1869" s="139"/>
      <c r="AP1869" s="139"/>
      <c r="AQ1869" s="139"/>
      <c r="AR1869" s="139"/>
      <c r="AS1869" s="139"/>
      <c r="AT1869" s="139"/>
      <c r="AU1869" s="139"/>
    </row>
    <row r="1870" spans="27:47" x14ac:dyDescent="0.2">
      <c r="AA1870" s="139"/>
      <c r="AB1870" s="139"/>
      <c r="AC1870" s="139"/>
      <c r="AD1870" s="139"/>
      <c r="AE1870" s="139"/>
      <c r="AG1870" s="165"/>
      <c r="AN1870" s="139"/>
      <c r="AO1870" s="139"/>
      <c r="AP1870" s="139"/>
      <c r="AQ1870" s="139"/>
      <c r="AR1870" s="139"/>
      <c r="AS1870" s="139"/>
      <c r="AT1870" s="139"/>
      <c r="AU1870" s="139"/>
    </row>
    <row r="1871" spans="27:47" x14ac:dyDescent="0.2">
      <c r="AA1871" s="139"/>
      <c r="AB1871" s="139"/>
      <c r="AC1871" s="139"/>
      <c r="AD1871" s="139"/>
      <c r="AE1871" s="139"/>
      <c r="AG1871" s="165"/>
      <c r="AN1871" s="139"/>
      <c r="AO1871" s="139"/>
      <c r="AP1871" s="139"/>
      <c r="AQ1871" s="139"/>
      <c r="AR1871" s="139"/>
      <c r="AS1871" s="139"/>
      <c r="AT1871" s="139"/>
      <c r="AU1871" s="139"/>
    </row>
    <row r="1872" spans="27:47" x14ac:dyDescent="0.2">
      <c r="AA1872" s="139"/>
      <c r="AB1872" s="139"/>
      <c r="AC1872" s="139"/>
      <c r="AD1872" s="139"/>
      <c r="AE1872" s="139"/>
      <c r="AG1872" s="165"/>
      <c r="AN1872" s="139"/>
      <c r="AO1872" s="139"/>
      <c r="AP1872" s="139"/>
      <c r="AQ1872" s="139"/>
      <c r="AR1872" s="139"/>
      <c r="AS1872" s="139"/>
      <c r="AT1872" s="139"/>
      <c r="AU1872" s="139"/>
    </row>
    <row r="1873" spans="27:47" x14ac:dyDescent="0.2">
      <c r="AA1873" s="139"/>
      <c r="AB1873" s="139"/>
      <c r="AC1873" s="139"/>
      <c r="AD1873" s="139"/>
      <c r="AE1873" s="139"/>
      <c r="AG1873" s="165"/>
      <c r="AN1873" s="139"/>
      <c r="AO1873" s="139"/>
      <c r="AP1873" s="139"/>
      <c r="AQ1873" s="139"/>
      <c r="AR1873" s="139"/>
      <c r="AS1873" s="139"/>
      <c r="AT1873" s="139"/>
      <c r="AU1873" s="139"/>
    </row>
    <row r="1874" spans="27:47" x14ac:dyDescent="0.2">
      <c r="AA1874" s="139"/>
      <c r="AB1874" s="139"/>
      <c r="AC1874" s="139"/>
      <c r="AD1874" s="139"/>
      <c r="AE1874" s="139"/>
      <c r="AG1874" s="165"/>
      <c r="AN1874" s="139"/>
      <c r="AO1874" s="139"/>
      <c r="AP1874" s="139"/>
      <c r="AQ1874" s="139"/>
      <c r="AR1874" s="139"/>
      <c r="AS1874" s="139"/>
      <c r="AT1874" s="139"/>
      <c r="AU1874" s="139"/>
    </row>
    <row r="1875" spans="27:47" x14ac:dyDescent="0.2">
      <c r="AA1875" s="139"/>
      <c r="AB1875" s="139"/>
      <c r="AC1875" s="139"/>
      <c r="AD1875" s="139"/>
      <c r="AE1875" s="139"/>
      <c r="AG1875" s="165"/>
      <c r="AN1875" s="139"/>
      <c r="AO1875" s="139"/>
      <c r="AP1875" s="139"/>
      <c r="AQ1875" s="139"/>
      <c r="AR1875" s="139"/>
      <c r="AS1875" s="139"/>
      <c r="AT1875" s="139"/>
      <c r="AU1875" s="139"/>
    </row>
    <row r="1876" spans="27:47" x14ac:dyDescent="0.2">
      <c r="AA1876" s="139"/>
      <c r="AB1876" s="139"/>
      <c r="AC1876" s="139"/>
      <c r="AD1876" s="139"/>
      <c r="AE1876" s="139"/>
      <c r="AG1876" s="165"/>
      <c r="AN1876" s="139"/>
      <c r="AO1876" s="139"/>
      <c r="AP1876" s="139"/>
      <c r="AQ1876" s="139"/>
      <c r="AR1876" s="139"/>
      <c r="AS1876" s="139"/>
      <c r="AT1876" s="139"/>
      <c r="AU1876" s="139"/>
    </row>
    <row r="1877" spans="27:47" x14ac:dyDescent="0.2">
      <c r="AA1877" s="139"/>
      <c r="AB1877" s="139"/>
      <c r="AC1877" s="139"/>
      <c r="AD1877" s="139"/>
      <c r="AE1877" s="139"/>
      <c r="AG1877" s="165"/>
      <c r="AN1877" s="139"/>
      <c r="AO1877" s="139"/>
      <c r="AP1877" s="139"/>
      <c r="AQ1877" s="139"/>
      <c r="AR1877" s="139"/>
      <c r="AS1877" s="139"/>
      <c r="AT1877" s="139"/>
      <c r="AU1877" s="139"/>
    </row>
    <row r="1878" spans="27:47" x14ac:dyDescent="0.2">
      <c r="AA1878" s="139"/>
      <c r="AB1878" s="139"/>
      <c r="AC1878" s="139"/>
      <c r="AD1878" s="139"/>
      <c r="AE1878" s="139"/>
      <c r="AG1878" s="165"/>
      <c r="AN1878" s="139"/>
      <c r="AO1878" s="139"/>
      <c r="AP1878" s="139"/>
      <c r="AQ1878" s="139"/>
      <c r="AR1878" s="139"/>
      <c r="AS1878" s="139"/>
      <c r="AT1878" s="139"/>
      <c r="AU1878" s="139"/>
    </row>
    <row r="1879" spans="27:47" x14ac:dyDescent="0.2">
      <c r="AA1879" s="139"/>
      <c r="AB1879" s="139"/>
      <c r="AC1879" s="139"/>
      <c r="AD1879" s="139"/>
      <c r="AE1879" s="139"/>
      <c r="AG1879" s="165"/>
      <c r="AN1879" s="139"/>
      <c r="AO1879" s="139"/>
      <c r="AP1879" s="139"/>
      <c r="AQ1879" s="139"/>
      <c r="AR1879" s="139"/>
      <c r="AS1879" s="139"/>
      <c r="AT1879" s="139"/>
      <c r="AU1879" s="139"/>
    </row>
    <row r="1880" spans="27:47" x14ac:dyDescent="0.2">
      <c r="AA1880" s="139"/>
      <c r="AB1880" s="139"/>
      <c r="AC1880" s="139"/>
      <c r="AD1880" s="139"/>
      <c r="AE1880" s="139"/>
      <c r="AG1880" s="165"/>
      <c r="AN1880" s="139"/>
      <c r="AO1880" s="139"/>
      <c r="AP1880" s="139"/>
      <c r="AQ1880" s="139"/>
      <c r="AR1880" s="139"/>
      <c r="AS1880" s="139"/>
      <c r="AT1880" s="139"/>
      <c r="AU1880" s="139"/>
    </row>
    <row r="1881" spans="27:47" x14ac:dyDescent="0.2">
      <c r="AA1881" s="139"/>
      <c r="AB1881" s="139"/>
      <c r="AC1881" s="139"/>
      <c r="AD1881" s="139"/>
      <c r="AE1881" s="139"/>
      <c r="AG1881" s="165"/>
      <c r="AN1881" s="139"/>
      <c r="AO1881" s="139"/>
      <c r="AP1881" s="139"/>
      <c r="AQ1881" s="139"/>
      <c r="AR1881" s="139"/>
      <c r="AS1881" s="139"/>
      <c r="AT1881" s="139"/>
      <c r="AU1881" s="139"/>
    </row>
    <row r="1882" spans="27:47" x14ac:dyDescent="0.2">
      <c r="AA1882" s="139"/>
      <c r="AB1882" s="139"/>
      <c r="AC1882" s="139"/>
      <c r="AD1882" s="139"/>
      <c r="AE1882" s="139"/>
      <c r="AG1882" s="165"/>
      <c r="AN1882" s="139"/>
      <c r="AO1882" s="139"/>
      <c r="AP1882" s="139"/>
      <c r="AQ1882" s="139"/>
      <c r="AR1882" s="139"/>
      <c r="AS1882" s="139"/>
      <c r="AT1882" s="139"/>
      <c r="AU1882" s="139"/>
    </row>
    <row r="1883" spans="27:47" x14ac:dyDescent="0.2">
      <c r="AA1883" s="139"/>
      <c r="AB1883" s="139"/>
      <c r="AC1883" s="139"/>
      <c r="AD1883" s="139"/>
      <c r="AE1883" s="139"/>
      <c r="AG1883" s="165"/>
      <c r="AN1883" s="139"/>
      <c r="AO1883" s="139"/>
      <c r="AP1883" s="139"/>
      <c r="AQ1883" s="139"/>
      <c r="AR1883" s="139"/>
      <c r="AS1883" s="139"/>
      <c r="AT1883" s="139"/>
      <c r="AU1883" s="139"/>
    </row>
    <row r="1884" spans="27:47" x14ac:dyDescent="0.2">
      <c r="AA1884" s="139"/>
      <c r="AB1884" s="139"/>
      <c r="AC1884" s="139"/>
      <c r="AD1884" s="139"/>
      <c r="AE1884" s="139"/>
      <c r="AG1884" s="165"/>
      <c r="AN1884" s="139"/>
      <c r="AO1884" s="139"/>
      <c r="AP1884" s="139"/>
      <c r="AQ1884" s="139"/>
      <c r="AR1884" s="139"/>
      <c r="AS1884" s="139"/>
      <c r="AT1884" s="139"/>
      <c r="AU1884" s="139"/>
    </row>
    <row r="1885" spans="27:47" x14ac:dyDescent="0.2">
      <c r="AA1885" s="139"/>
      <c r="AB1885" s="139"/>
      <c r="AC1885" s="139"/>
      <c r="AD1885" s="139"/>
      <c r="AE1885" s="139"/>
      <c r="AG1885" s="165"/>
      <c r="AN1885" s="139"/>
      <c r="AO1885" s="139"/>
      <c r="AP1885" s="139"/>
      <c r="AQ1885" s="139"/>
      <c r="AR1885" s="139"/>
      <c r="AS1885" s="139"/>
      <c r="AT1885" s="139"/>
      <c r="AU1885" s="139"/>
    </row>
    <row r="1886" spans="27:47" x14ac:dyDescent="0.2">
      <c r="AA1886" s="139"/>
      <c r="AB1886" s="139"/>
      <c r="AC1886" s="139"/>
      <c r="AD1886" s="139"/>
      <c r="AE1886" s="139"/>
      <c r="AG1886" s="165"/>
      <c r="AN1886" s="139"/>
      <c r="AO1886" s="139"/>
      <c r="AP1886" s="139"/>
      <c r="AQ1886" s="139"/>
      <c r="AR1886" s="139"/>
      <c r="AS1886" s="139"/>
      <c r="AT1886" s="139"/>
      <c r="AU1886" s="139"/>
    </row>
    <row r="1887" spans="27:47" x14ac:dyDescent="0.2">
      <c r="AA1887" s="139"/>
      <c r="AB1887" s="139"/>
      <c r="AC1887" s="139"/>
      <c r="AD1887" s="139"/>
      <c r="AE1887" s="139"/>
      <c r="AG1887" s="165"/>
      <c r="AN1887" s="139"/>
      <c r="AO1887" s="139"/>
      <c r="AP1887" s="139"/>
      <c r="AQ1887" s="139"/>
      <c r="AR1887" s="139"/>
      <c r="AS1887" s="139"/>
      <c r="AT1887" s="139"/>
      <c r="AU1887" s="139"/>
    </row>
    <row r="1888" spans="27:47" x14ac:dyDescent="0.2">
      <c r="AA1888" s="139"/>
      <c r="AB1888" s="139"/>
      <c r="AC1888" s="139"/>
      <c r="AD1888" s="139"/>
      <c r="AE1888" s="139"/>
      <c r="AG1888" s="165"/>
      <c r="AN1888" s="139"/>
      <c r="AO1888" s="139"/>
      <c r="AP1888" s="139"/>
      <c r="AQ1888" s="139"/>
      <c r="AR1888" s="139"/>
      <c r="AS1888" s="139"/>
      <c r="AT1888" s="139"/>
      <c r="AU1888" s="139"/>
    </row>
    <row r="1889" spans="27:47" x14ac:dyDescent="0.2">
      <c r="AA1889" s="139"/>
      <c r="AB1889" s="139"/>
      <c r="AC1889" s="139"/>
      <c r="AD1889" s="139"/>
      <c r="AE1889" s="139"/>
      <c r="AG1889" s="165"/>
      <c r="AN1889" s="139"/>
      <c r="AO1889" s="139"/>
      <c r="AP1889" s="139"/>
      <c r="AQ1889" s="139"/>
      <c r="AR1889" s="139"/>
      <c r="AS1889" s="139"/>
      <c r="AT1889" s="139"/>
      <c r="AU1889" s="139"/>
    </row>
    <row r="1890" spans="27:47" x14ac:dyDescent="0.2">
      <c r="AA1890" s="139"/>
      <c r="AB1890" s="139"/>
      <c r="AC1890" s="139"/>
      <c r="AD1890" s="139"/>
      <c r="AE1890" s="139"/>
      <c r="AG1890" s="165"/>
      <c r="AN1890" s="139"/>
      <c r="AO1890" s="139"/>
      <c r="AP1890" s="139"/>
      <c r="AQ1890" s="139"/>
      <c r="AR1890" s="139"/>
      <c r="AS1890" s="139"/>
      <c r="AT1890" s="139"/>
      <c r="AU1890" s="139"/>
    </row>
    <row r="1891" spans="27:47" x14ac:dyDescent="0.2">
      <c r="AA1891" s="139"/>
      <c r="AB1891" s="139"/>
      <c r="AC1891" s="139"/>
      <c r="AD1891" s="139"/>
      <c r="AE1891" s="139"/>
      <c r="AG1891" s="165"/>
      <c r="AN1891" s="139"/>
      <c r="AO1891" s="139"/>
      <c r="AP1891" s="139"/>
      <c r="AQ1891" s="139"/>
      <c r="AR1891" s="139"/>
      <c r="AS1891" s="139"/>
      <c r="AT1891" s="139"/>
      <c r="AU1891" s="139"/>
    </row>
    <row r="1892" spans="27:47" x14ac:dyDescent="0.2">
      <c r="AA1892" s="139"/>
      <c r="AB1892" s="139"/>
      <c r="AC1892" s="139"/>
      <c r="AD1892" s="139"/>
      <c r="AE1892" s="139"/>
      <c r="AG1892" s="165"/>
      <c r="AN1892" s="139"/>
      <c r="AO1892" s="139"/>
      <c r="AP1892" s="139"/>
      <c r="AQ1892" s="139"/>
      <c r="AR1892" s="139"/>
      <c r="AS1892" s="139"/>
      <c r="AT1892" s="139"/>
      <c r="AU1892" s="139"/>
    </row>
    <row r="1893" spans="27:47" x14ac:dyDescent="0.2">
      <c r="AA1893" s="139"/>
      <c r="AB1893" s="139"/>
      <c r="AC1893" s="139"/>
      <c r="AD1893" s="139"/>
      <c r="AE1893" s="139"/>
      <c r="AG1893" s="165"/>
      <c r="AN1893" s="139"/>
      <c r="AO1893" s="139"/>
      <c r="AP1893" s="139"/>
      <c r="AQ1893" s="139"/>
      <c r="AR1893" s="139"/>
      <c r="AS1893" s="139"/>
      <c r="AT1893" s="139"/>
      <c r="AU1893" s="139"/>
    </row>
    <row r="1894" spans="27:47" x14ac:dyDescent="0.2">
      <c r="AA1894" s="139"/>
      <c r="AB1894" s="139"/>
      <c r="AC1894" s="139"/>
      <c r="AD1894" s="139"/>
      <c r="AE1894" s="139"/>
      <c r="AG1894" s="165"/>
      <c r="AN1894" s="139"/>
      <c r="AO1894" s="139"/>
      <c r="AP1894" s="139"/>
      <c r="AQ1894" s="139"/>
      <c r="AR1894" s="139"/>
      <c r="AS1894" s="139"/>
      <c r="AT1894" s="139"/>
      <c r="AU1894" s="139"/>
    </row>
    <row r="1895" spans="27:47" x14ac:dyDescent="0.2">
      <c r="AA1895" s="139"/>
      <c r="AB1895" s="139"/>
      <c r="AC1895" s="139"/>
      <c r="AD1895" s="139"/>
      <c r="AE1895" s="139"/>
      <c r="AG1895" s="165"/>
      <c r="AN1895" s="139"/>
      <c r="AO1895" s="139"/>
      <c r="AP1895" s="139"/>
      <c r="AQ1895" s="139"/>
      <c r="AR1895" s="139"/>
      <c r="AS1895" s="139"/>
      <c r="AT1895" s="139"/>
      <c r="AU1895" s="139"/>
    </row>
    <row r="1896" spans="27:47" x14ac:dyDescent="0.2">
      <c r="AA1896" s="139"/>
      <c r="AB1896" s="139"/>
      <c r="AC1896" s="139"/>
      <c r="AD1896" s="139"/>
      <c r="AE1896" s="139"/>
      <c r="AG1896" s="165"/>
      <c r="AN1896" s="139"/>
      <c r="AO1896" s="139"/>
      <c r="AP1896" s="139"/>
      <c r="AQ1896" s="139"/>
      <c r="AR1896" s="139"/>
      <c r="AS1896" s="139"/>
      <c r="AT1896" s="139"/>
      <c r="AU1896" s="139"/>
    </row>
    <row r="1897" spans="27:47" x14ac:dyDescent="0.2">
      <c r="AA1897" s="139"/>
      <c r="AB1897" s="139"/>
      <c r="AC1897" s="139"/>
      <c r="AD1897" s="139"/>
      <c r="AE1897" s="139"/>
      <c r="AG1897" s="165"/>
      <c r="AN1897" s="139"/>
      <c r="AO1897" s="139"/>
      <c r="AP1897" s="139"/>
      <c r="AQ1897" s="139"/>
      <c r="AR1897" s="139"/>
      <c r="AS1897" s="139"/>
      <c r="AT1897" s="139"/>
      <c r="AU1897" s="139"/>
    </row>
    <row r="1898" spans="27:47" x14ac:dyDescent="0.2">
      <c r="AA1898" s="139"/>
      <c r="AB1898" s="139"/>
      <c r="AC1898" s="139"/>
      <c r="AD1898" s="139"/>
      <c r="AE1898" s="139"/>
      <c r="AG1898" s="165"/>
      <c r="AN1898" s="139"/>
      <c r="AO1898" s="139"/>
      <c r="AP1898" s="139"/>
      <c r="AQ1898" s="139"/>
      <c r="AR1898" s="139"/>
      <c r="AS1898" s="139"/>
      <c r="AT1898" s="139"/>
      <c r="AU1898" s="139"/>
    </row>
    <row r="1899" spans="27:47" x14ac:dyDescent="0.2">
      <c r="AA1899" s="139"/>
      <c r="AB1899" s="139"/>
      <c r="AC1899" s="139"/>
      <c r="AD1899" s="139"/>
      <c r="AE1899" s="139"/>
      <c r="AG1899" s="165"/>
      <c r="AN1899" s="139"/>
      <c r="AO1899" s="139"/>
      <c r="AP1899" s="139"/>
      <c r="AQ1899" s="139"/>
      <c r="AR1899" s="139"/>
      <c r="AS1899" s="139"/>
      <c r="AT1899" s="139"/>
      <c r="AU1899" s="139"/>
    </row>
    <row r="1900" spans="27:47" x14ac:dyDescent="0.2">
      <c r="AA1900" s="139"/>
      <c r="AB1900" s="139"/>
      <c r="AC1900" s="139"/>
      <c r="AD1900" s="139"/>
      <c r="AE1900" s="139"/>
      <c r="AG1900" s="165"/>
      <c r="AN1900" s="139"/>
      <c r="AO1900" s="139"/>
      <c r="AP1900" s="139"/>
      <c r="AQ1900" s="139"/>
      <c r="AR1900" s="139"/>
      <c r="AS1900" s="139"/>
      <c r="AT1900" s="139"/>
      <c r="AU1900" s="139"/>
    </row>
    <row r="1901" spans="27:47" x14ac:dyDescent="0.2">
      <c r="AA1901" s="139"/>
      <c r="AB1901" s="139"/>
      <c r="AC1901" s="139"/>
      <c r="AD1901" s="139"/>
      <c r="AE1901" s="139"/>
      <c r="AG1901" s="165"/>
      <c r="AN1901" s="139"/>
      <c r="AO1901" s="139"/>
      <c r="AP1901" s="139"/>
      <c r="AQ1901" s="139"/>
      <c r="AR1901" s="139"/>
      <c r="AS1901" s="139"/>
      <c r="AT1901" s="139"/>
      <c r="AU1901" s="139"/>
    </row>
    <row r="1902" spans="27:47" x14ac:dyDescent="0.2">
      <c r="AA1902" s="139"/>
      <c r="AB1902" s="139"/>
      <c r="AC1902" s="139"/>
      <c r="AD1902" s="139"/>
      <c r="AE1902" s="139"/>
      <c r="AG1902" s="165"/>
      <c r="AN1902" s="139"/>
      <c r="AO1902" s="139"/>
      <c r="AP1902" s="139"/>
      <c r="AQ1902" s="139"/>
      <c r="AR1902" s="139"/>
      <c r="AS1902" s="139"/>
      <c r="AT1902" s="139"/>
      <c r="AU1902" s="139"/>
    </row>
    <row r="1903" spans="27:47" x14ac:dyDescent="0.2">
      <c r="AA1903" s="139"/>
      <c r="AB1903" s="139"/>
      <c r="AC1903" s="139"/>
      <c r="AD1903" s="139"/>
      <c r="AE1903" s="139"/>
      <c r="AG1903" s="165"/>
      <c r="AN1903" s="139"/>
      <c r="AO1903" s="139"/>
      <c r="AP1903" s="139"/>
      <c r="AQ1903" s="139"/>
      <c r="AR1903" s="139"/>
      <c r="AS1903" s="139"/>
      <c r="AT1903" s="139"/>
      <c r="AU1903" s="139"/>
    </row>
    <row r="1904" spans="27:47" x14ac:dyDescent="0.2">
      <c r="AA1904" s="139"/>
      <c r="AB1904" s="139"/>
      <c r="AC1904" s="139"/>
      <c r="AD1904" s="139"/>
      <c r="AE1904" s="139"/>
      <c r="AG1904" s="165"/>
      <c r="AN1904" s="139"/>
      <c r="AO1904" s="139"/>
      <c r="AP1904" s="139"/>
      <c r="AQ1904" s="139"/>
      <c r="AR1904" s="139"/>
      <c r="AS1904" s="139"/>
      <c r="AT1904" s="139"/>
      <c r="AU1904" s="139"/>
    </row>
    <row r="1905" spans="27:48" x14ac:dyDescent="0.2">
      <c r="AA1905" s="139"/>
      <c r="AB1905" s="139"/>
      <c r="AC1905" s="139"/>
      <c r="AD1905" s="139"/>
      <c r="AE1905" s="139"/>
      <c r="AG1905" s="165"/>
      <c r="AN1905" s="139"/>
      <c r="AO1905" s="139"/>
      <c r="AP1905" s="139"/>
      <c r="AQ1905" s="139"/>
      <c r="AR1905" s="139"/>
      <c r="AS1905" s="139"/>
      <c r="AT1905" s="139"/>
      <c r="AU1905" s="139"/>
    </row>
    <row r="1906" spans="27:48" x14ac:dyDescent="0.2">
      <c r="AA1906" s="139"/>
      <c r="AB1906" s="139"/>
      <c r="AC1906" s="139"/>
      <c r="AD1906" s="139"/>
      <c r="AE1906" s="139"/>
      <c r="AG1906" s="165"/>
      <c r="AN1906" s="139"/>
      <c r="AO1906" s="139"/>
      <c r="AP1906" s="139"/>
      <c r="AQ1906" s="139"/>
      <c r="AR1906" s="139"/>
      <c r="AS1906" s="139"/>
      <c r="AT1906" s="139"/>
      <c r="AU1906" s="139"/>
    </row>
    <row r="1907" spans="27:48" x14ac:dyDescent="0.2">
      <c r="AA1907" s="139"/>
      <c r="AB1907" s="139"/>
      <c r="AC1907" s="139"/>
      <c r="AD1907" s="139"/>
      <c r="AE1907" s="139"/>
      <c r="AG1907" s="165"/>
      <c r="AN1907" s="139"/>
      <c r="AO1907" s="139"/>
      <c r="AP1907" s="139"/>
      <c r="AQ1907" s="139"/>
      <c r="AR1907" s="139"/>
      <c r="AS1907" s="139"/>
      <c r="AT1907" s="139"/>
      <c r="AU1907" s="139"/>
    </row>
    <row r="1908" spans="27:48" x14ac:dyDescent="0.2">
      <c r="AA1908" s="139"/>
      <c r="AB1908" s="139"/>
      <c r="AC1908" s="139"/>
      <c r="AD1908" s="139"/>
      <c r="AE1908" s="139"/>
      <c r="AG1908" s="165"/>
      <c r="AN1908" s="139"/>
      <c r="AO1908" s="139"/>
      <c r="AP1908" s="139"/>
      <c r="AQ1908" s="139"/>
      <c r="AR1908" s="139"/>
      <c r="AS1908" s="139"/>
      <c r="AT1908" s="139"/>
      <c r="AU1908" s="139"/>
    </row>
    <row r="1909" spans="27:48" x14ac:dyDescent="0.2">
      <c r="AA1909" s="139"/>
      <c r="AB1909" s="139"/>
      <c r="AC1909" s="139"/>
      <c r="AD1909" s="139"/>
      <c r="AE1909" s="139"/>
      <c r="AG1909" s="165"/>
      <c r="AN1909" s="139"/>
      <c r="AO1909" s="139"/>
      <c r="AP1909" s="139"/>
      <c r="AQ1909" s="139"/>
      <c r="AR1909" s="139"/>
      <c r="AS1909" s="139"/>
      <c r="AT1909" s="139"/>
      <c r="AU1909" s="139"/>
    </row>
    <row r="1910" spans="27:48" x14ac:dyDescent="0.2">
      <c r="AA1910" s="139"/>
      <c r="AB1910" s="139"/>
      <c r="AC1910" s="139"/>
      <c r="AD1910" s="139"/>
      <c r="AE1910" s="139"/>
      <c r="AG1910" s="165"/>
      <c r="AN1910" s="139"/>
      <c r="AO1910" s="139"/>
      <c r="AP1910" s="139"/>
      <c r="AQ1910" s="139"/>
      <c r="AR1910" s="139"/>
      <c r="AS1910" s="139"/>
      <c r="AT1910" s="139"/>
      <c r="AU1910" s="139"/>
    </row>
    <row r="1911" spans="27:48" x14ac:dyDescent="0.2">
      <c r="AA1911" s="139"/>
      <c r="AB1911" s="139"/>
      <c r="AC1911" s="139"/>
      <c r="AD1911" s="139"/>
      <c r="AE1911" s="139"/>
      <c r="AG1911" s="165"/>
      <c r="AN1911" s="139"/>
      <c r="AO1911" s="139"/>
      <c r="AP1911" s="139"/>
      <c r="AQ1911" s="139"/>
      <c r="AR1911" s="139"/>
      <c r="AS1911" s="139"/>
      <c r="AT1911" s="139"/>
      <c r="AU1911" s="139"/>
    </row>
    <row r="1912" spans="27:48" x14ac:dyDescent="0.2">
      <c r="AA1912" s="139"/>
      <c r="AB1912" s="139"/>
      <c r="AC1912" s="139"/>
      <c r="AD1912" s="139"/>
      <c r="AE1912" s="139"/>
      <c r="AG1912" s="165"/>
      <c r="AN1912" s="139"/>
      <c r="AO1912" s="139"/>
      <c r="AP1912" s="139"/>
      <c r="AQ1912" s="139"/>
      <c r="AR1912" s="139"/>
      <c r="AS1912" s="139"/>
      <c r="AT1912" s="139"/>
      <c r="AU1912" s="139"/>
    </row>
    <row r="1913" spans="27:48" x14ac:dyDescent="0.2">
      <c r="AA1913" s="139"/>
      <c r="AB1913" s="139"/>
      <c r="AC1913" s="139"/>
      <c r="AD1913" s="139"/>
      <c r="AE1913" s="139"/>
      <c r="AG1913" s="165"/>
      <c r="AN1913" s="139"/>
      <c r="AO1913" s="139"/>
      <c r="AP1913" s="139"/>
      <c r="AQ1913" s="139"/>
      <c r="AR1913" s="139"/>
      <c r="AS1913" s="139"/>
      <c r="AT1913" s="139"/>
      <c r="AU1913" s="139"/>
    </row>
    <row r="1914" spans="27:48" x14ac:dyDescent="0.2">
      <c r="AA1914" s="139"/>
      <c r="AB1914" s="139"/>
      <c r="AC1914" s="139"/>
      <c r="AD1914" s="139"/>
      <c r="AE1914" s="139"/>
      <c r="AG1914" s="165"/>
      <c r="AN1914" s="139"/>
      <c r="AO1914" s="139"/>
      <c r="AP1914" s="139"/>
      <c r="AQ1914" s="139"/>
      <c r="AR1914" s="139"/>
      <c r="AS1914" s="139"/>
      <c r="AT1914" s="139"/>
      <c r="AU1914" s="139"/>
    </row>
    <row r="1915" spans="27:48" x14ac:dyDescent="0.2">
      <c r="AA1915" s="139"/>
      <c r="AB1915" s="139"/>
      <c r="AC1915" s="139"/>
      <c r="AD1915" s="139"/>
      <c r="AE1915" s="139"/>
      <c r="AG1915" s="165"/>
      <c r="AN1915" s="139"/>
      <c r="AO1915" s="139"/>
      <c r="AP1915" s="139"/>
      <c r="AQ1915" s="139"/>
      <c r="AR1915" s="139"/>
      <c r="AS1915" s="139"/>
      <c r="AT1915" s="139"/>
      <c r="AU1915" s="139"/>
    </row>
    <row r="1916" spans="27:48" x14ac:dyDescent="0.2">
      <c r="AA1916" s="139"/>
      <c r="AB1916" s="139"/>
      <c r="AC1916" s="139"/>
      <c r="AD1916" s="139"/>
      <c r="AE1916" s="139"/>
      <c r="AG1916" s="165"/>
      <c r="AN1916" s="139"/>
      <c r="AO1916" s="139"/>
      <c r="AP1916" s="139"/>
      <c r="AQ1916" s="139"/>
      <c r="AR1916" s="139"/>
      <c r="AS1916" s="139"/>
      <c r="AT1916" s="139"/>
      <c r="AU1916" s="139"/>
      <c r="AV1916" s="139"/>
    </row>
    <row r="1917" spans="27:48" x14ac:dyDescent="0.2">
      <c r="AA1917" s="139"/>
      <c r="AB1917" s="139"/>
      <c r="AC1917" s="139"/>
      <c r="AD1917" s="139"/>
      <c r="AE1917" s="139"/>
      <c r="AG1917" s="165"/>
      <c r="AN1917" s="139"/>
      <c r="AO1917" s="139"/>
      <c r="AP1917" s="139"/>
      <c r="AQ1917" s="139"/>
      <c r="AR1917" s="139"/>
      <c r="AS1917" s="139"/>
      <c r="AT1917" s="139"/>
      <c r="AU1917" s="139"/>
    </row>
    <row r="1918" spans="27:48" x14ac:dyDescent="0.2">
      <c r="AA1918" s="139"/>
      <c r="AB1918" s="139"/>
      <c r="AC1918" s="139"/>
      <c r="AD1918" s="139"/>
      <c r="AE1918" s="139"/>
      <c r="AG1918" s="165"/>
      <c r="AN1918" s="139"/>
      <c r="AO1918" s="139"/>
      <c r="AP1918" s="139"/>
      <c r="AQ1918" s="139"/>
      <c r="AR1918" s="139"/>
      <c r="AS1918" s="139"/>
      <c r="AT1918" s="139"/>
      <c r="AU1918" s="139"/>
    </row>
    <row r="1919" spans="27:48" x14ac:dyDescent="0.2">
      <c r="AA1919" s="139"/>
      <c r="AB1919" s="139"/>
      <c r="AC1919" s="139"/>
      <c r="AD1919" s="139"/>
      <c r="AE1919" s="139"/>
      <c r="AG1919" s="165"/>
      <c r="AN1919" s="139"/>
      <c r="AO1919" s="139"/>
      <c r="AP1919" s="139"/>
      <c r="AQ1919" s="139"/>
      <c r="AR1919" s="139"/>
      <c r="AS1919" s="139"/>
      <c r="AT1919" s="139"/>
      <c r="AU1919" s="139"/>
    </row>
    <row r="1920" spans="27:48" x14ac:dyDescent="0.2">
      <c r="AA1920" s="139"/>
      <c r="AB1920" s="139"/>
      <c r="AC1920" s="139"/>
      <c r="AD1920" s="139"/>
      <c r="AE1920" s="139"/>
      <c r="AG1920" s="165"/>
      <c r="AN1920" s="139"/>
      <c r="AO1920" s="139"/>
      <c r="AP1920" s="139"/>
      <c r="AQ1920" s="139"/>
      <c r="AR1920" s="139"/>
      <c r="AS1920" s="139"/>
      <c r="AT1920" s="139"/>
      <c r="AU1920" s="139"/>
      <c r="AV1920" s="139"/>
    </row>
    <row r="1921" spans="27:48" x14ac:dyDescent="0.2">
      <c r="AA1921" s="139"/>
      <c r="AB1921" s="139"/>
      <c r="AC1921" s="139"/>
      <c r="AD1921" s="139"/>
      <c r="AE1921" s="139"/>
      <c r="AG1921" s="165"/>
      <c r="AN1921" s="139"/>
      <c r="AO1921" s="139"/>
      <c r="AP1921" s="139"/>
      <c r="AQ1921" s="139"/>
      <c r="AR1921" s="139"/>
      <c r="AS1921" s="139"/>
      <c r="AT1921" s="139"/>
      <c r="AU1921" s="139"/>
    </row>
    <row r="1922" spans="27:48" x14ac:dyDescent="0.2">
      <c r="AA1922" s="139"/>
      <c r="AB1922" s="139"/>
      <c r="AC1922" s="139"/>
      <c r="AD1922" s="139"/>
      <c r="AE1922" s="139"/>
      <c r="AG1922" s="165"/>
      <c r="AN1922" s="139"/>
      <c r="AO1922" s="139"/>
      <c r="AP1922" s="139"/>
      <c r="AQ1922" s="139"/>
      <c r="AR1922" s="139"/>
      <c r="AS1922" s="139"/>
      <c r="AT1922" s="139"/>
      <c r="AU1922" s="139"/>
    </row>
    <row r="1923" spans="27:48" x14ac:dyDescent="0.2">
      <c r="AA1923" s="139"/>
      <c r="AB1923" s="139"/>
      <c r="AC1923" s="139"/>
      <c r="AD1923" s="139"/>
      <c r="AE1923" s="139"/>
      <c r="AG1923" s="165"/>
      <c r="AN1923" s="139"/>
      <c r="AO1923" s="139"/>
      <c r="AP1923" s="139"/>
      <c r="AQ1923" s="139"/>
      <c r="AR1923" s="139"/>
      <c r="AS1923" s="139"/>
      <c r="AT1923" s="139"/>
      <c r="AU1923" s="139"/>
      <c r="AV1923" s="139"/>
    </row>
    <row r="1924" spans="27:48" x14ac:dyDescent="0.2">
      <c r="AA1924" s="139"/>
      <c r="AB1924" s="139"/>
      <c r="AC1924" s="139"/>
      <c r="AD1924" s="139"/>
      <c r="AE1924" s="139"/>
      <c r="AG1924" s="165"/>
      <c r="AN1924" s="139"/>
      <c r="AO1924" s="139"/>
      <c r="AP1924" s="139"/>
      <c r="AQ1924" s="139"/>
      <c r="AR1924" s="139"/>
      <c r="AS1924" s="139"/>
      <c r="AT1924" s="139"/>
      <c r="AU1924" s="139"/>
    </row>
    <row r="1925" spans="27:48" x14ac:dyDescent="0.2">
      <c r="AA1925" s="139"/>
      <c r="AB1925" s="139"/>
      <c r="AC1925" s="139"/>
      <c r="AD1925" s="139"/>
      <c r="AE1925" s="139"/>
      <c r="AG1925" s="165"/>
      <c r="AN1925" s="139"/>
      <c r="AO1925" s="139"/>
      <c r="AP1925" s="139"/>
      <c r="AQ1925" s="139"/>
      <c r="AR1925" s="139"/>
      <c r="AS1925" s="139"/>
      <c r="AT1925" s="139"/>
      <c r="AU1925" s="139"/>
    </row>
    <row r="1926" spans="27:48" x14ac:dyDescent="0.2">
      <c r="AA1926" s="139"/>
      <c r="AB1926" s="139"/>
      <c r="AC1926" s="139"/>
      <c r="AD1926" s="139"/>
      <c r="AE1926" s="139"/>
      <c r="AG1926" s="165"/>
      <c r="AN1926" s="139"/>
      <c r="AO1926" s="139"/>
      <c r="AP1926" s="139"/>
      <c r="AQ1926" s="139"/>
      <c r="AR1926" s="139"/>
      <c r="AS1926" s="139"/>
      <c r="AT1926" s="139"/>
      <c r="AU1926" s="139"/>
    </row>
    <row r="1927" spans="27:48" x14ac:dyDescent="0.2">
      <c r="AA1927" s="139"/>
      <c r="AB1927" s="139"/>
      <c r="AC1927" s="139"/>
      <c r="AD1927" s="139"/>
      <c r="AE1927" s="139"/>
      <c r="AG1927" s="165"/>
      <c r="AN1927" s="139"/>
      <c r="AO1927" s="139"/>
      <c r="AP1927" s="139"/>
      <c r="AQ1927" s="139"/>
      <c r="AR1927" s="139"/>
      <c r="AS1927" s="139"/>
      <c r="AT1927" s="139"/>
      <c r="AU1927" s="139"/>
    </row>
    <row r="1928" spans="27:48" x14ac:dyDescent="0.2">
      <c r="AA1928" s="139"/>
      <c r="AB1928" s="139"/>
      <c r="AC1928" s="139"/>
      <c r="AD1928" s="139"/>
      <c r="AE1928" s="139"/>
      <c r="AG1928" s="165"/>
      <c r="AN1928" s="139"/>
      <c r="AO1928" s="139"/>
      <c r="AP1928" s="139"/>
      <c r="AQ1928" s="139"/>
      <c r="AR1928" s="139"/>
      <c r="AS1928" s="139"/>
      <c r="AT1928" s="139"/>
      <c r="AU1928" s="139"/>
    </row>
    <row r="1929" spans="27:48" x14ac:dyDescent="0.2">
      <c r="AA1929" s="139"/>
      <c r="AB1929" s="139"/>
      <c r="AC1929" s="139"/>
      <c r="AD1929" s="139"/>
      <c r="AE1929" s="139"/>
      <c r="AG1929" s="165"/>
      <c r="AN1929" s="139"/>
      <c r="AO1929" s="139"/>
      <c r="AP1929" s="139"/>
      <c r="AQ1929" s="139"/>
      <c r="AR1929" s="139"/>
      <c r="AS1929" s="139"/>
      <c r="AT1929" s="139"/>
      <c r="AU1929" s="139"/>
    </row>
    <row r="1930" spans="27:48" x14ac:dyDescent="0.2">
      <c r="AA1930" s="139"/>
      <c r="AB1930" s="139"/>
      <c r="AC1930" s="139"/>
      <c r="AD1930" s="139"/>
      <c r="AE1930" s="139"/>
      <c r="AG1930" s="165"/>
      <c r="AN1930" s="139"/>
      <c r="AO1930" s="139"/>
      <c r="AP1930" s="139"/>
      <c r="AQ1930" s="139"/>
      <c r="AR1930" s="139"/>
      <c r="AS1930" s="139"/>
      <c r="AT1930" s="139"/>
      <c r="AU1930" s="139"/>
    </row>
    <row r="1931" spans="27:48" x14ac:dyDescent="0.2">
      <c r="AA1931" s="139"/>
      <c r="AB1931" s="139"/>
      <c r="AC1931" s="139"/>
      <c r="AD1931" s="139"/>
      <c r="AE1931" s="139"/>
      <c r="AG1931" s="165"/>
      <c r="AN1931" s="139"/>
      <c r="AO1931" s="139"/>
      <c r="AP1931" s="139"/>
      <c r="AQ1931" s="139"/>
      <c r="AR1931" s="139"/>
      <c r="AS1931" s="139"/>
      <c r="AT1931" s="139"/>
      <c r="AU1931" s="139"/>
    </row>
    <row r="1932" spans="27:48" x14ac:dyDescent="0.2">
      <c r="AA1932" s="139"/>
      <c r="AB1932" s="139"/>
      <c r="AC1932" s="139"/>
      <c r="AD1932" s="139"/>
      <c r="AE1932" s="139"/>
      <c r="AG1932" s="165"/>
      <c r="AN1932" s="139"/>
      <c r="AO1932" s="139"/>
      <c r="AP1932" s="139"/>
      <c r="AQ1932" s="139"/>
      <c r="AR1932" s="139"/>
      <c r="AS1932" s="139"/>
      <c r="AT1932" s="139"/>
      <c r="AU1932" s="139"/>
    </row>
    <row r="1933" spans="27:48" x14ac:dyDescent="0.2">
      <c r="AA1933" s="139"/>
      <c r="AB1933" s="139"/>
      <c r="AC1933" s="139"/>
      <c r="AD1933" s="139"/>
      <c r="AE1933" s="139"/>
      <c r="AG1933" s="165"/>
      <c r="AN1933" s="139"/>
      <c r="AO1933" s="139"/>
      <c r="AP1933" s="139"/>
      <c r="AQ1933" s="139"/>
      <c r="AR1933" s="139"/>
      <c r="AS1933" s="139"/>
      <c r="AT1933" s="139"/>
      <c r="AU1933" s="139"/>
    </row>
    <row r="1934" spans="27:48" x14ac:dyDescent="0.2">
      <c r="AA1934" s="139"/>
      <c r="AB1934" s="139"/>
      <c r="AC1934" s="139"/>
      <c r="AD1934" s="139"/>
      <c r="AE1934" s="139"/>
      <c r="AG1934" s="165"/>
      <c r="AN1934" s="139"/>
      <c r="AO1934" s="139"/>
      <c r="AP1934" s="139"/>
      <c r="AQ1934" s="139"/>
      <c r="AR1934" s="139"/>
      <c r="AS1934" s="139"/>
      <c r="AT1934" s="139"/>
      <c r="AU1934" s="139"/>
    </row>
    <row r="1935" spans="27:48" x14ac:dyDescent="0.2">
      <c r="AA1935" s="139"/>
      <c r="AB1935" s="139"/>
      <c r="AC1935" s="139"/>
      <c r="AD1935" s="139"/>
      <c r="AE1935" s="139"/>
      <c r="AG1935" s="165"/>
      <c r="AN1935" s="139"/>
      <c r="AO1935" s="139"/>
      <c r="AP1935" s="139"/>
      <c r="AQ1935" s="139"/>
      <c r="AR1935" s="139"/>
      <c r="AS1935" s="139"/>
      <c r="AT1935" s="139"/>
      <c r="AU1935" s="139"/>
    </row>
    <row r="1936" spans="27:48" x14ac:dyDescent="0.2">
      <c r="AA1936" s="139"/>
      <c r="AB1936" s="139"/>
      <c r="AC1936" s="139"/>
      <c r="AD1936" s="139"/>
      <c r="AE1936" s="139"/>
      <c r="AG1936" s="165"/>
      <c r="AN1936" s="139"/>
      <c r="AO1936" s="139"/>
      <c r="AP1936" s="139"/>
      <c r="AQ1936" s="139"/>
      <c r="AR1936" s="139"/>
      <c r="AS1936" s="139"/>
      <c r="AT1936" s="139"/>
      <c r="AU1936" s="139"/>
    </row>
    <row r="1937" spans="27:47" x14ac:dyDescent="0.2">
      <c r="AA1937" s="139"/>
      <c r="AB1937" s="139"/>
      <c r="AC1937" s="139"/>
      <c r="AD1937" s="139"/>
      <c r="AE1937" s="139"/>
      <c r="AG1937" s="165"/>
      <c r="AN1937" s="139"/>
      <c r="AO1937" s="139"/>
      <c r="AP1937" s="139"/>
      <c r="AQ1937" s="139"/>
      <c r="AR1937" s="139"/>
      <c r="AS1937" s="139"/>
      <c r="AT1937" s="139"/>
      <c r="AU1937" s="139"/>
    </row>
    <row r="1938" spans="27:47" x14ac:dyDescent="0.2">
      <c r="AA1938" s="139"/>
      <c r="AB1938" s="139"/>
      <c r="AC1938" s="139"/>
      <c r="AD1938" s="139"/>
      <c r="AE1938" s="139"/>
      <c r="AG1938" s="165"/>
      <c r="AN1938" s="139"/>
      <c r="AO1938" s="139"/>
      <c r="AP1938" s="139"/>
      <c r="AQ1938" s="139"/>
      <c r="AR1938" s="139"/>
      <c r="AS1938" s="139"/>
      <c r="AT1938" s="139"/>
      <c r="AU1938" s="139"/>
    </row>
    <row r="1939" spans="27:47" x14ac:dyDescent="0.2">
      <c r="AA1939" s="139"/>
      <c r="AB1939" s="139"/>
      <c r="AC1939" s="139"/>
      <c r="AD1939" s="139"/>
      <c r="AE1939" s="139"/>
      <c r="AG1939" s="165"/>
      <c r="AN1939" s="139"/>
      <c r="AO1939" s="139"/>
      <c r="AP1939" s="139"/>
      <c r="AQ1939" s="139"/>
      <c r="AR1939" s="139"/>
      <c r="AS1939" s="139"/>
      <c r="AT1939" s="139"/>
      <c r="AU1939" s="139"/>
    </row>
    <row r="1940" spans="27:47" x14ac:dyDescent="0.2">
      <c r="AA1940" s="139"/>
      <c r="AB1940" s="139"/>
      <c r="AC1940" s="139"/>
      <c r="AD1940" s="139"/>
      <c r="AE1940" s="139"/>
      <c r="AG1940" s="165"/>
      <c r="AN1940" s="139"/>
      <c r="AO1940" s="139"/>
      <c r="AP1940" s="139"/>
      <c r="AQ1940" s="139"/>
      <c r="AR1940" s="139"/>
      <c r="AS1940" s="139"/>
      <c r="AT1940" s="139"/>
      <c r="AU1940" s="139"/>
    </row>
    <row r="1941" spans="27:47" x14ac:dyDescent="0.2">
      <c r="AA1941" s="139"/>
      <c r="AB1941" s="139"/>
      <c r="AC1941" s="139"/>
      <c r="AD1941" s="139"/>
      <c r="AE1941" s="139"/>
      <c r="AG1941" s="165"/>
      <c r="AN1941" s="139"/>
      <c r="AO1941" s="139"/>
      <c r="AP1941" s="139"/>
      <c r="AQ1941" s="139"/>
      <c r="AR1941" s="139"/>
      <c r="AS1941" s="139"/>
      <c r="AT1941" s="139"/>
      <c r="AU1941" s="139"/>
    </row>
    <row r="1942" spans="27:47" x14ac:dyDescent="0.2">
      <c r="AA1942" s="139"/>
      <c r="AB1942" s="139"/>
      <c r="AC1942" s="139"/>
      <c r="AD1942" s="139"/>
      <c r="AE1942" s="139"/>
      <c r="AG1942" s="165"/>
      <c r="AN1942" s="139"/>
      <c r="AO1942" s="139"/>
      <c r="AP1942" s="139"/>
      <c r="AQ1942" s="139"/>
      <c r="AR1942" s="139"/>
      <c r="AS1942" s="139"/>
      <c r="AT1942" s="139"/>
      <c r="AU1942" s="139"/>
    </row>
    <row r="1943" spans="27:47" x14ac:dyDescent="0.2">
      <c r="AA1943" s="139"/>
      <c r="AB1943" s="139"/>
      <c r="AC1943" s="139"/>
      <c r="AD1943" s="139"/>
      <c r="AE1943" s="139"/>
      <c r="AG1943" s="165"/>
      <c r="AN1943" s="139"/>
      <c r="AO1943" s="139"/>
      <c r="AP1943" s="139"/>
      <c r="AQ1943" s="139"/>
      <c r="AR1943" s="139"/>
      <c r="AS1943" s="139"/>
      <c r="AT1943" s="139"/>
      <c r="AU1943" s="139"/>
    </row>
    <row r="1944" spans="27:47" x14ac:dyDescent="0.2">
      <c r="AA1944" s="139"/>
      <c r="AB1944" s="139"/>
      <c r="AC1944" s="139"/>
      <c r="AD1944" s="139"/>
      <c r="AE1944" s="139"/>
      <c r="AG1944" s="165"/>
      <c r="AN1944" s="139"/>
      <c r="AO1944" s="139"/>
      <c r="AP1944" s="139"/>
      <c r="AQ1944" s="139"/>
      <c r="AR1944" s="139"/>
      <c r="AS1944" s="139"/>
      <c r="AT1944" s="139"/>
      <c r="AU1944" s="139"/>
    </row>
    <row r="1945" spans="27:47" x14ac:dyDescent="0.2">
      <c r="AA1945" s="139"/>
      <c r="AB1945" s="139"/>
      <c r="AC1945" s="139"/>
      <c r="AD1945" s="139"/>
      <c r="AE1945" s="139"/>
      <c r="AG1945" s="165"/>
      <c r="AN1945" s="139"/>
      <c r="AO1945" s="139"/>
      <c r="AP1945" s="139"/>
      <c r="AQ1945" s="139"/>
      <c r="AR1945" s="139"/>
      <c r="AS1945" s="139"/>
      <c r="AT1945" s="139"/>
      <c r="AU1945" s="139"/>
    </row>
    <row r="1946" spans="27:47" x14ac:dyDescent="0.2">
      <c r="AA1946" s="139"/>
      <c r="AB1946" s="139"/>
      <c r="AC1946" s="139"/>
      <c r="AD1946" s="139"/>
      <c r="AE1946" s="139"/>
      <c r="AG1946" s="165"/>
      <c r="AN1946" s="139"/>
      <c r="AO1946" s="139"/>
      <c r="AP1946" s="139"/>
      <c r="AQ1946" s="139"/>
      <c r="AR1946" s="139"/>
      <c r="AS1946" s="139"/>
      <c r="AT1946" s="139"/>
      <c r="AU1946" s="139"/>
    </row>
    <row r="1947" spans="27:47" x14ac:dyDescent="0.2">
      <c r="AA1947" s="139"/>
      <c r="AB1947" s="139"/>
      <c r="AC1947" s="139"/>
      <c r="AD1947" s="139"/>
      <c r="AE1947" s="139"/>
      <c r="AG1947" s="165"/>
      <c r="AN1947" s="139"/>
      <c r="AO1947" s="139"/>
      <c r="AP1947" s="139"/>
      <c r="AQ1947" s="139"/>
      <c r="AR1947" s="139"/>
      <c r="AS1947" s="139"/>
      <c r="AT1947" s="139"/>
      <c r="AU1947" s="139"/>
    </row>
    <row r="1948" spans="27:47" x14ac:dyDescent="0.2">
      <c r="AA1948" s="139"/>
      <c r="AB1948" s="139"/>
      <c r="AC1948" s="139"/>
      <c r="AD1948" s="139"/>
      <c r="AE1948" s="139"/>
      <c r="AG1948" s="165"/>
      <c r="AN1948" s="139"/>
      <c r="AO1948" s="139"/>
      <c r="AP1948" s="139"/>
      <c r="AQ1948" s="139"/>
      <c r="AR1948" s="139"/>
      <c r="AS1948" s="139"/>
      <c r="AT1948" s="139"/>
      <c r="AU1948" s="139"/>
    </row>
    <row r="1949" spans="27:47" x14ac:dyDescent="0.2">
      <c r="AA1949" s="139"/>
      <c r="AB1949" s="139"/>
      <c r="AC1949" s="139"/>
      <c r="AD1949" s="139"/>
      <c r="AE1949" s="139"/>
      <c r="AG1949" s="165"/>
      <c r="AN1949" s="139"/>
      <c r="AO1949" s="139"/>
      <c r="AP1949" s="139"/>
      <c r="AQ1949" s="139"/>
      <c r="AR1949" s="139"/>
      <c r="AS1949" s="139"/>
      <c r="AT1949" s="139"/>
      <c r="AU1949" s="139"/>
    </row>
    <row r="1950" spans="27:47" x14ac:dyDescent="0.2">
      <c r="AA1950" s="139"/>
      <c r="AB1950" s="139"/>
      <c r="AC1950" s="139"/>
      <c r="AD1950" s="139"/>
      <c r="AE1950" s="139"/>
      <c r="AG1950" s="165"/>
      <c r="AN1950" s="139"/>
      <c r="AO1950" s="139"/>
      <c r="AP1950" s="139"/>
      <c r="AQ1950" s="139"/>
      <c r="AR1950" s="139"/>
      <c r="AS1950" s="139"/>
      <c r="AT1950" s="139"/>
      <c r="AU1950" s="139"/>
    </row>
    <row r="1951" spans="27:47" x14ac:dyDescent="0.2">
      <c r="AA1951" s="139"/>
      <c r="AB1951" s="139"/>
      <c r="AC1951" s="139"/>
      <c r="AD1951" s="139"/>
      <c r="AE1951" s="139"/>
      <c r="AG1951" s="165"/>
      <c r="AN1951" s="139"/>
      <c r="AO1951" s="139"/>
      <c r="AP1951" s="139"/>
      <c r="AQ1951" s="139"/>
      <c r="AR1951" s="139"/>
      <c r="AS1951" s="139"/>
      <c r="AT1951" s="139"/>
      <c r="AU1951" s="139"/>
    </row>
    <row r="1952" spans="27:47" x14ac:dyDescent="0.2">
      <c r="AA1952" s="139"/>
      <c r="AB1952" s="139"/>
      <c r="AC1952" s="139"/>
      <c r="AD1952" s="139"/>
      <c r="AE1952" s="139"/>
      <c r="AG1952" s="165"/>
      <c r="AN1952" s="139"/>
      <c r="AO1952" s="139"/>
      <c r="AP1952" s="139"/>
      <c r="AQ1952" s="139"/>
      <c r="AR1952" s="139"/>
      <c r="AS1952" s="139"/>
      <c r="AT1952" s="139"/>
      <c r="AU1952" s="139"/>
    </row>
    <row r="1953" spans="27:47" x14ac:dyDescent="0.2">
      <c r="AA1953" s="139"/>
      <c r="AB1953" s="139"/>
      <c r="AC1953" s="139"/>
      <c r="AD1953" s="139"/>
      <c r="AE1953" s="139"/>
      <c r="AG1953" s="165"/>
      <c r="AN1953" s="139"/>
      <c r="AO1953" s="139"/>
      <c r="AP1953" s="139"/>
      <c r="AQ1953" s="139"/>
      <c r="AR1953" s="139"/>
      <c r="AS1953" s="139"/>
      <c r="AT1953" s="139"/>
      <c r="AU1953" s="139"/>
    </row>
    <row r="1954" spans="27:47" x14ac:dyDescent="0.2">
      <c r="AA1954" s="139"/>
      <c r="AB1954" s="139"/>
      <c r="AC1954" s="139"/>
      <c r="AD1954" s="139"/>
      <c r="AE1954" s="139"/>
      <c r="AG1954" s="165"/>
      <c r="AN1954" s="139"/>
      <c r="AO1954" s="139"/>
      <c r="AP1954" s="139"/>
      <c r="AQ1954" s="139"/>
      <c r="AR1954" s="139"/>
      <c r="AS1954" s="139"/>
      <c r="AT1954" s="139"/>
      <c r="AU1954" s="139"/>
    </row>
    <row r="1955" spans="27:47" x14ac:dyDescent="0.2">
      <c r="AA1955" s="139"/>
      <c r="AB1955" s="139"/>
      <c r="AC1955" s="139"/>
      <c r="AD1955" s="139"/>
      <c r="AE1955" s="139"/>
      <c r="AG1955" s="165"/>
      <c r="AN1955" s="139"/>
      <c r="AO1955" s="139"/>
      <c r="AP1955" s="139"/>
      <c r="AQ1955" s="139"/>
      <c r="AR1955" s="139"/>
      <c r="AS1955" s="139"/>
      <c r="AT1955" s="139"/>
      <c r="AU1955" s="139"/>
    </row>
    <row r="1956" spans="27:47" x14ac:dyDescent="0.2">
      <c r="AA1956" s="139"/>
      <c r="AB1956" s="139"/>
      <c r="AC1956" s="139"/>
      <c r="AD1956" s="139"/>
      <c r="AE1956" s="139"/>
      <c r="AG1956" s="165"/>
      <c r="AN1956" s="139"/>
      <c r="AO1956" s="139"/>
      <c r="AP1956" s="139"/>
      <c r="AQ1956" s="139"/>
      <c r="AR1956" s="139"/>
      <c r="AS1956" s="139"/>
      <c r="AT1956" s="139"/>
      <c r="AU1956" s="139"/>
    </row>
    <row r="1957" spans="27:47" x14ac:dyDescent="0.2">
      <c r="AA1957" s="139"/>
      <c r="AB1957" s="139"/>
      <c r="AC1957" s="139"/>
      <c r="AD1957" s="139"/>
      <c r="AE1957" s="139"/>
      <c r="AG1957" s="165"/>
      <c r="AN1957" s="139"/>
      <c r="AO1957" s="139"/>
      <c r="AP1957" s="139"/>
      <c r="AQ1957" s="139"/>
      <c r="AR1957" s="139"/>
      <c r="AS1957" s="139"/>
      <c r="AT1957" s="139"/>
      <c r="AU1957" s="139"/>
    </row>
    <row r="1958" spans="27:47" x14ac:dyDescent="0.2">
      <c r="AA1958" s="139"/>
      <c r="AB1958" s="139"/>
      <c r="AC1958" s="139"/>
      <c r="AD1958" s="139"/>
      <c r="AE1958" s="139"/>
      <c r="AG1958" s="165"/>
      <c r="AN1958" s="139"/>
      <c r="AO1958" s="139"/>
      <c r="AP1958" s="139"/>
      <c r="AQ1958" s="139"/>
      <c r="AR1958" s="139"/>
      <c r="AS1958" s="139"/>
      <c r="AT1958" s="139"/>
      <c r="AU1958" s="139"/>
    </row>
    <row r="1959" spans="27:47" x14ac:dyDescent="0.2">
      <c r="AA1959" s="139"/>
      <c r="AB1959" s="139"/>
      <c r="AC1959" s="139"/>
      <c r="AD1959" s="139"/>
      <c r="AE1959" s="139"/>
      <c r="AG1959" s="165"/>
      <c r="AN1959" s="139"/>
      <c r="AO1959" s="139"/>
      <c r="AP1959" s="139"/>
      <c r="AQ1959" s="139"/>
      <c r="AR1959" s="139"/>
      <c r="AS1959" s="139"/>
      <c r="AT1959" s="139"/>
      <c r="AU1959" s="139"/>
    </row>
    <row r="1960" spans="27:47" x14ac:dyDescent="0.2">
      <c r="AA1960" s="139"/>
      <c r="AB1960" s="139"/>
      <c r="AC1960" s="139"/>
      <c r="AD1960" s="139"/>
      <c r="AE1960" s="139"/>
      <c r="AG1960" s="165"/>
      <c r="AN1960" s="139"/>
      <c r="AO1960" s="139"/>
      <c r="AP1960" s="139"/>
      <c r="AQ1960" s="139"/>
      <c r="AR1960" s="139"/>
      <c r="AS1960" s="139"/>
      <c r="AT1960" s="139"/>
      <c r="AU1960" s="139"/>
    </row>
    <row r="1961" spans="27:47" x14ac:dyDescent="0.2">
      <c r="AA1961" s="139"/>
      <c r="AB1961" s="139"/>
      <c r="AC1961" s="139"/>
      <c r="AD1961" s="139"/>
      <c r="AE1961" s="139"/>
      <c r="AG1961" s="165"/>
      <c r="AN1961" s="139"/>
      <c r="AO1961" s="139"/>
      <c r="AP1961" s="139"/>
      <c r="AQ1961" s="139"/>
      <c r="AR1961" s="139"/>
      <c r="AS1961" s="139"/>
      <c r="AT1961" s="139"/>
      <c r="AU1961" s="139"/>
    </row>
    <row r="1962" spans="27:47" x14ac:dyDescent="0.2">
      <c r="AA1962" s="139"/>
      <c r="AB1962" s="139"/>
      <c r="AC1962" s="139"/>
      <c r="AD1962" s="139"/>
      <c r="AE1962" s="139"/>
      <c r="AG1962" s="165"/>
      <c r="AN1962" s="139"/>
      <c r="AO1962" s="139"/>
      <c r="AP1962" s="139"/>
      <c r="AQ1962" s="139"/>
      <c r="AR1962" s="139"/>
      <c r="AS1962" s="139"/>
      <c r="AT1962" s="139"/>
      <c r="AU1962" s="139"/>
    </row>
    <row r="1963" spans="27:47" x14ac:dyDescent="0.2">
      <c r="AA1963" s="139"/>
      <c r="AB1963" s="139"/>
      <c r="AC1963" s="139"/>
      <c r="AD1963" s="139"/>
      <c r="AE1963" s="139"/>
      <c r="AG1963" s="165"/>
      <c r="AN1963" s="139"/>
      <c r="AO1963" s="139"/>
      <c r="AP1963" s="139"/>
      <c r="AQ1963" s="139"/>
      <c r="AR1963" s="139"/>
      <c r="AS1963" s="139"/>
      <c r="AT1963" s="139"/>
      <c r="AU1963" s="139"/>
    </row>
    <row r="1964" spans="27:47" x14ac:dyDescent="0.2">
      <c r="AA1964" s="139"/>
      <c r="AB1964" s="139"/>
      <c r="AC1964" s="139"/>
      <c r="AD1964" s="139"/>
      <c r="AE1964" s="139"/>
      <c r="AG1964" s="165"/>
      <c r="AN1964" s="139"/>
      <c r="AO1964" s="139"/>
      <c r="AP1964" s="139"/>
      <c r="AQ1964" s="139"/>
      <c r="AR1964" s="139"/>
      <c r="AS1964" s="139"/>
      <c r="AT1964" s="139"/>
      <c r="AU1964" s="139"/>
    </row>
    <row r="1965" spans="27:47" x14ac:dyDescent="0.2">
      <c r="AA1965" s="139"/>
      <c r="AB1965" s="139"/>
      <c r="AC1965" s="139"/>
      <c r="AD1965" s="139"/>
      <c r="AE1965" s="139"/>
      <c r="AG1965" s="165"/>
      <c r="AN1965" s="139"/>
      <c r="AO1965" s="139"/>
      <c r="AP1965" s="139"/>
      <c r="AQ1965" s="139"/>
      <c r="AR1965" s="139"/>
      <c r="AS1965" s="139"/>
      <c r="AT1965" s="139"/>
      <c r="AU1965" s="139"/>
    </row>
    <row r="1966" spans="27:47" x14ac:dyDescent="0.2">
      <c r="AA1966" s="139"/>
      <c r="AB1966" s="139"/>
      <c r="AC1966" s="139"/>
      <c r="AD1966" s="139"/>
      <c r="AE1966" s="139"/>
      <c r="AG1966" s="165"/>
      <c r="AN1966" s="139"/>
      <c r="AO1966" s="139"/>
      <c r="AP1966" s="139"/>
      <c r="AQ1966" s="139"/>
      <c r="AR1966" s="139"/>
      <c r="AS1966" s="139"/>
      <c r="AT1966" s="139"/>
      <c r="AU1966" s="139"/>
    </row>
    <row r="1967" spans="27:47" x14ac:dyDescent="0.2">
      <c r="AA1967" s="139"/>
      <c r="AB1967" s="139"/>
      <c r="AC1967" s="139"/>
      <c r="AD1967" s="139"/>
      <c r="AE1967" s="139"/>
      <c r="AG1967" s="165"/>
      <c r="AN1967" s="139"/>
      <c r="AO1967" s="139"/>
      <c r="AP1967" s="139"/>
      <c r="AQ1967" s="139"/>
      <c r="AR1967" s="139"/>
      <c r="AS1967" s="139"/>
      <c r="AT1967" s="139"/>
      <c r="AU1967" s="139"/>
    </row>
    <row r="1968" spans="27:47" x14ac:dyDescent="0.2">
      <c r="AA1968" s="139"/>
      <c r="AB1968" s="139"/>
      <c r="AC1968" s="139"/>
      <c r="AD1968" s="139"/>
      <c r="AE1968" s="139"/>
      <c r="AG1968" s="165"/>
      <c r="AN1968" s="139"/>
      <c r="AO1968" s="139"/>
      <c r="AP1968" s="139"/>
      <c r="AQ1968" s="139"/>
      <c r="AR1968" s="139"/>
      <c r="AS1968" s="139"/>
      <c r="AT1968" s="139"/>
      <c r="AU1968" s="139"/>
    </row>
    <row r="1969" spans="27:47" x14ac:dyDescent="0.2">
      <c r="AA1969" s="139"/>
      <c r="AB1969" s="139"/>
      <c r="AC1969" s="139"/>
      <c r="AD1969" s="139"/>
      <c r="AE1969" s="139"/>
      <c r="AG1969" s="165"/>
      <c r="AN1969" s="139"/>
      <c r="AO1969" s="139"/>
      <c r="AP1969" s="139"/>
      <c r="AQ1969" s="139"/>
      <c r="AR1969" s="139"/>
      <c r="AS1969" s="139"/>
      <c r="AT1969" s="139"/>
      <c r="AU1969" s="139"/>
    </row>
    <row r="1970" spans="27:47" x14ac:dyDescent="0.2">
      <c r="AA1970" s="139"/>
      <c r="AB1970" s="139"/>
      <c r="AC1970" s="139"/>
      <c r="AD1970" s="139"/>
      <c r="AE1970" s="139"/>
      <c r="AG1970" s="165"/>
      <c r="AN1970" s="139"/>
      <c r="AO1970" s="139"/>
      <c r="AP1970" s="139"/>
      <c r="AQ1970" s="139"/>
      <c r="AR1970" s="139"/>
      <c r="AS1970" s="139"/>
      <c r="AT1970" s="139"/>
      <c r="AU1970" s="139"/>
    </row>
    <row r="1971" spans="27:47" x14ac:dyDescent="0.2">
      <c r="AA1971" s="139"/>
      <c r="AB1971" s="139"/>
      <c r="AC1971" s="139"/>
      <c r="AD1971" s="139"/>
      <c r="AE1971" s="139"/>
      <c r="AG1971" s="165"/>
      <c r="AN1971" s="139"/>
      <c r="AO1971" s="139"/>
      <c r="AP1971" s="139"/>
      <c r="AQ1971" s="139"/>
      <c r="AR1971" s="139"/>
      <c r="AS1971" s="139"/>
      <c r="AT1971" s="139"/>
      <c r="AU1971" s="139"/>
    </row>
    <row r="1972" spans="27:47" x14ac:dyDescent="0.2">
      <c r="AA1972" s="139"/>
      <c r="AB1972" s="139"/>
      <c r="AC1972" s="139"/>
      <c r="AD1972" s="139"/>
      <c r="AE1972" s="139"/>
      <c r="AG1972" s="165"/>
      <c r="AN1972" s="139"/>
      <c r="AO1972" s="139"/>
      <c r="AP1972" s="139"/>
      <c r="AQ1972" s="139"/>
      <c r="AR1972" s="139"/>
      <c r="AS1972" s="139"/>
      <c r="AT1972" s="139"/>
      <c r="AU1972" s="139"/>
    </row>
    <row r="1973" spans="27:47" x14ac:dyDescent="0.2">
      <c r="AA1973" s="139"/>
      <c r="AB1973" s="139"/>
      <c r="AC1973" s="139"/>
      <c r="AD1973" s="139"/>
      <c r="AE1973" s="139"/>
      <c r="AG1973" s="165"/>
      <c r="AN1973" s="139"/>
      <c r="AO1973" s="139"/>
      <c r="AP1973" s="139"/>
      <c r="AQ1973" s="139"/>
      <c r="AR1973" s="139"/>
      <c r="AS1973" s="139"/>
      <c r="AT1973" s="139"/>
      <c r="AU1973" s="139"/>
    </row>
    <row r="1974" spans="27:47" x14ac:dyDescent="0.2">
      <c r="AA1974" s="139"/>
      <c r="AB1974" s="139"/>
      <c r="AC1974" s="139"/>
      <c r="AD1974" s="139"/>
      <c r="AE1974" s="139"/>
      <c r="AG1974" s="165"/>
      <c r="AN1974" s="139"/>
      <c r="AO1974" s="139"/>
      <c r="AP1974" s="139"/>
      <c r="AQ1974" s="139"/>
      <c r="AR1974" s="139"/>
      <c r="AS1974" s="139"/>
      <c r="AT1974" s="139"/>
      <c r="AU1974" s="139"/>
    </row>
    <row r="1975" spans="27:47" x14ac:dyDescent="0.2">
      <c r="AA1975" s="139"/>
      <c r="AB1975" s="139"/>
      <c r="AC1975" s="139"/>
      <c r="AD1975" s="139"/>
      <c r="AE1975" s="139"/>
      <c r="AG1975" s="165"/>
      <c r="AN1975" s="139"/>
      <c r="AO1975" s="139"/>
      <c r="AP1975" s="139"/>
      <c r="AQ1975" s="139"/>
      <c r="AR1975" s="139"/>
      <c r="AS1975" s="139"/>
      <c r="AT1975" s="139"/>
      <c r="AU1975" s="139"/>
    </row>
    <row r="1976" spans="27:47" x14ac:dyDescent="0.2">
      <c r="AA1976" s="139"/>
      <c r="AB1976" s="139"/>
      <c r="AC1976" s="139"/>
      <c r="AD1976" s="139"/>
      <c r="AE1976" s="139"/>
      <c r="AG1976" s="165"/>
      <c r="AN1976" s="139"/>
      <c r="AO1976" s="139"/>
      <c r="AP1976" s="139"/>
      <c r="AQ1976" s="139"/>
      <c r="AR1976" s="139"/>
      <c r="AS1976" s="139"/>
      <c r="AT1976" s="139"/>
      <c r="AU1976" s="139"/>
    </row>
    <row r="1977" spans="27:47" x14ac:dyDescent="0.2">
      <c r="AA1977" s="139"/>
      <c r="AB1977" s="139"/>
      <c r="AC1977" s="139"/>
      <c r="AD1977" s="139"/>
      <c r="AE1977" s="139"/>
      <c r="AG1977" s="165"/>
      <c r="AN1977" s="139"/>
      <c r="AO1977" s="139"/>
      <c r="AP1977" s="139"/>
      <c r="AQ1977" s="139"/>
      <c r="AR1977" s="139"/>
      <c r="AS1977" s="139"/>
      <c r="AT1977" s="139"/>
      <c r="AU1977" s="139"/>
    </row>
    <row r="1978" spans="27:47" x14ac:dyDescent="0.2">
      <c r="AA1978" s="139"/>
      <c r="AB1978" s="139"/>
      <c r="AC1978" s="139"/>
      <c r="AD1978" s="139"/>
      <c r="AE1978" s="139"/>
      <c r="AG1978" s="165"/>
      <c r="AN1978" s="139"/>
      <c r="AO1978" s="139"/>
      <c r="AP1978" s="139"/>
      <c r="AQ1978" s="139"/>
      <c r="AR1978" s="139"/>
      <c r="AS1978" s="139"/>
      <c r="AT1978" s="139"/>
      <c r="AU1978" s="139"/>
    </row>
    <row r="1979" spans="27:47" x14ac:dyDescent="0.2">
      <c r="AA1979" s="139"/>
      <c r="AB1979" s="139"/>
      <c r="AC1979" s="139"/>
      <c r="AD1979" s="139"/>
      <c r="AE1979" s="139"/>
      <c r="AG1979" s="165"/>
      <c r="AN1979" s="139"/>
      <c r="AO1979" s="139"/>
      <c r="AP1979" s="139"/>
      <c r="AQ1979" s="139"/>
      <c r="AR1979" s="139"/>
      <c r="AS1979" s="139"/>
      <c r="AT1979" s="139"/>
      <c r="AU1979" s="139"/>
    </row>
    <row r="1980" spans="27:47" x14ac:dyDescent="0.2">
      <c r="AA1980" s="139"/>
      <c r="AB1980" s="139"/>
      <c r="AC1980" s="139"/>
      <c r="AD1980" s="139"/>
      <c r="AE1980" s="139"/>
      <c r="AG1980" s="165"/>
      <c r="AN1980" s="139"/>
      <c r="AO1980" s="139"/>
      <c r="AP1980" s="139"/>
      <c r="AQ1980" s="139"/>
      <c r="AR1980" s="139"/>
      <c r="AS1980" s="139"/>
      <c r="AT1980" s="139"/>
      <c r="AU1980" s="139"/>
    </row>
    <row r="1981" spans="27:47" x14ac:dyDescent="0.2">
      <c r="AA1981" s="139"/>
      <c r="AB1981" s="139"/>
      <c r="AC1981" s="139"/>
      <c r="AD1981" s="139"/>
      <c r="AE1981" s="139"/>
      <c r="AG1981" s="165"/>
      <c r="AN1981" s="139"/>
      <c r="AO1981" s="139"/>
      <c r="AP1981" s="139"/>
      <c r="AQ1981" s="139"/>
      <c r="AR1981" s="139"/>
      <c r="AS1981" s="139"/>
      <c r="AT1981" s="139"/>
      <c r="AU1981" s="139"/>
    </row>
    <row r="1982" spans="27:47" x14ac:dyDescent="0.2">
      <c r="AA1982" s="139"/>
      <c r="AB1982" s="139"/>
      <c r="AC1982" s="139"/>
      <c r="AD1982" s="139"/>
      <c r="AE1982" s="139"/>
      <c r="AG1982" s="165"/>
      <c r="AN1982" s="139"/>
      <c r="AO1982" s="139"/>
      <c r="AP1982" s="139"/>
      <c r="AQ1982" s="139"/>
      <c r="AR1982" s="139"/>
      <c r="AS1982" s="139"/>
      <c r="AT1982" s="139"/>
      <c r="AU1982" s="139"/>
    </row>
    <row r="1983" spans="27:47" x14ac:dyDescent="0.2">
      <c r="AA1983" s="139"/>
      <c r="AB1983" s="139"/>
      <c r="AC1983" s="139"/>
      <c r="AD1983" s="139"/>
      <c r="AE1983" s="139"/>
      <c r="AG1983" s="165"/>
      <c r="AN1983" s="139"/>
      <c r="AO1983" s="139"/>
      <c r="AP1983" s="139"/>
      <c r="AQ1983" s="139"/>
      <c r="AR1983" s="139"/>
      <c r="AS1983" s="139"/>
      <c r="AT1983" s="139"/>
      <c r="AU1983" s="139"/>
    </row>
    <row r="1984" spans="27:47" x14ac:dyDescent="0.2">
      <c r="AA1984" s="139"/>
      <c r="AB1984" s="139"/>
      <c r="AC1984" s="139"/>
      <c r="AD1984" s="139"/>
      <c r="AE1984" s="139"/>
      <c r="AG1984" s="165"/>
      <c r="AN1984" s="139"/>
      <c r="AO1984" s="139"/>
      <c r="AP1984" s="139"/>
      <c r="AQ1984" s="139"/>
      <c r="AR1984" s="139"/>
      <c r="AS1984" s="139"/>
      <c r="AT1984" s="139"/>
      <c r="AU1984" s="139"/>
    </row>
    <row r="1985" spans="27:47" x14ac:dyDescent="0.2">
      <c r="AA1985" s="139"/>
      <c r="AB1985" s="139"/>
      <c r="AC1985" s="139"/>
      <c r="AD1985" s="139"/>
      <c r="AE1985" s="139"/>
      <c r="AG1985" s="165"/>
      <c r="AN1985" s="139"/>
      <c r="AO1985" s="139"/>
      <c r="AP1985" s="139"/>
      <c r="AQ1985" s="139"/>
      <c r="AR1985" s="139"/>
      <c r="AS1985" s="139"/>
      <c r="AT1985" s="139"/>
      <c r="AU1985" s="139"/>
    </row>
    <row r="1986" spans="27:47" x14ac:dyDescent="0.2">
      <c r="AA1986" s="139"/>
      <c r="AB1986" s="139"/>
      <c r="AC1986" s="139"/>
      <c r="AD1986" s="139"/>
      <c r="AE1986" s="139"/>
      <c r="AG1986" s="165"/>
      <c r="AN1986" s="139"/>
      <c r="AO1986" s="139"/>
      <c r="AP1986" s="139"/>
      <c r="AQ1986" s="139"/>
      <c r="AR1986" s="139"/>
      <c r="AS1986" s="139"/>
      <c r="AT1986" s="139"/>
      <c r="AU1986" s="139"/>
    </row>
    <row r="1987" spans="27:47" x14ac:dyDescent="0.2">
      <c r="AA1987" s="139"/>
      <c r="AB1987" s="139"/>
      <c r="AC1987" s="139"/>
      <c r="AD1987" s="139"/>
      <c r="AE1987" s="139"/>
      <c r="AG1987" s="165"/>
      <c r="AN1987" s="139"/>
      <c r="AO1987" s="139"/>
      <c r="AP1987" s="139"/>
      <c r="AQ1987" s="139"/>
      <c r="AR1987" s="139"/>
      <c r="AS1987" s="139"/>
      <c r="AT1987" s="139"/>
      <c r="AU1987" s="139"/>
    </row>
    <row r="1988" spans="27:47" x14ac:dyDescent="0.2">
      <c r="AA1988" s="139"/>
      <c r="AB1988" s="139"/>
      <c r="AC1988" s="139"/>
      <c r="AD1988" s="139"/>
      <c r="AE1988" s="139"/>
      <c r="AG1988" s="165"/>
      <c r="AN1988" s="139"/>
      <c r="AO1988" s="139"/>
      <c r="AP1988" s="139"/>
      <c r="AQ1988" s="139"/>
      <c r="AR1988" s="139"/>
      <c r="AS1988" s="139"/>
      <c r="AT1988" s="139"/>
      <c r="AU1988" s="139"/>
    </row>
    <row r="1989" spans="27:47" x14ac:dyDescent="0.2">
      <c r="AA1989" s="139"/>
      <c r="AB1989" s="139"/>
      <c r="AC1989" s="139"/>
      <c r="AD1989" s="139"/>
      <c r="AE1989" s="139"/>
      <c r="AG1989" s="165"/>
      <c r="AN1989" s="139"/>
      <c r="AO1989" s="139"/>
      <c r="AP1989" s="139"/>
      <c r="AQ1989" s="139"/>
      <c r="AR1989" s="139"/>
      <c r="AS1989" s="139"/>
      <c r="AT1989" s="139"/>
      <c r="AU1989" s="139"/>
    </row>
    <row r="1990" spans="27:47" x14ac:dyDescent="0.2">
      <c r="AA1990" s="139"/>
      <c r="AB1990" s="139"/>
      <c r="AC1990" s="139"/>
      <c r="AD1990" s="139"/>
      <c r="AE1990" s="139"/>
      <c r="AG1990" s="165"/>
      <c r="AN1990" s="139"/>
      <c r="AO1990" s="139"/>
      <c r="AP1990" s="139"/>
      <c r="AQ1990" s="139"/>
      <c r="AR1990" s="139"/>
      <c r="AS1990" s="139"/>
      <c r="AT1990" s="139"/>
      <c r="AU1990" s="139"/>
    </row>
    <row r="1991" spans="27:47" x14ac:dyDescent="0.2">
      <c r="AA1991" s="139"/>
      <c r="AB1991" s="139"/>
      <c r="AC1991" s="139"/>
      <c r="AD1991" s="139"/>
      <c r="AE1991" s="139"/>
      <c r="AG1991" s="165"/>
      <c r="AN1991" s="139"/>
      <c r="AO1991" s="139"/>
      <c r="AP1991" s="139"/>
      <c r="AQ1991" s="139"/>
      <c r="AR1991" s="139"/>
      <c r="AS1991" s="139"/>
      <c r="AT1991" s="139"/>
      <c r="AU1991" s="139"/>
    </row>
    <row r="1992" spans="27:47" x14ac:dyDescent="0.2">
      <c r="AA1992" s="139"/>
      <c r="AB1992" s="139"/>
      <c r="AC1992" s="139"/>
      <c r="AD1992" s="139"/>
      <c r="AE1992" s="139"/>
      <c r="AG1992" s="165"/>
      <c r="AN1992" s="139"/>
      <c r="AO1992" s="139"/>
      <c r="AP1992" s="139"/>
      <c r="AQ1992" s="139"/>
      <c r="AR1992" s="139"/>
      <c r="AS1992" s="139"/>
      <c r="AT1992" s="139"/>
      <c r="AU1992" s="139"/>
    </row>
    <row r="1993" spans="27:47" x14ac:dyDescent="0.2">
      <c r="AA1993" s="139"/>
      <c r="AB1993" s="139"/>
      <c r="AC1993" s="139"/>
      <c r="AD1993" s="139"/>
      <c r="AE1993" s="139"/>
      <c r="AG1993" s="165"/>
      <c r="AN1993" s="139"/>
      <c r="AO1993" s="139"/>
      <c r="AP1993" s="139"/>
      <c r="AQ1993" s="139"/>
      <c r="AR1993" s="139"/>
      <c r="AS1993" s="139"/>
      <c r="AT1993" s="139"/>
      <c r="AU1993" s="139"/>
    </row>
    <row r="1994" spans="27:47" x14ac:dyDescent="0.2">
      <c r="AA1994" s="139"/>
      <c r="AB1994" s="139"/>
      <c r="AC1994" s="139"/>
      <c r="AD1994" s="139"/>
      <c r="AE1994" s="139"/>
      <c r="AG1994" s="165"/>
      <c r="AN1994" s="139"/>
      <c r="AO1994" s="139"/>
      <c r="AP1994" s="139"/>
      <c r="AQ1994" s="139"/>
      <c r="AR1994" s="139"/>
      <c r="AS1994" s="139"/>
      <c r="AT1994" s="139"/>
      <c r="AU1994" s="139"/>
    </row>
    <row r="1995" spans="27:47" x14ac:dyDescent="0.2">
      <c r="AA1995" s="139"/>
      <c r="AB1995" s="139"/>
      <c r="AC1995" s="139"/>
      <c r="AD1995" s="139"/>
      <c r="AE1995" s="139"/>
      <c r="AG1995" s="165"/>
      <c r="AN1995" s="139"/>
      <c r="AO1995" s="139"/>
      <c r="AP1995" s="139"/>
      <c r="AQ1995" s="139"/>
      <c r="AR1995" s="139"/>
      <c r="AS1995" s="139"/>
      <c r="AT1995" s="139"/>
      <c r="AU1995" s="139"/>
    </row>
    <row r="1996" spans="27:47" x14ac:dyDescent="0.2">
      <c r="AA1996" s="139"/>
      <c r="AB1996" s="139"/>
      <c r="AC1996" s="139"/>
      <c r="AD1996" s="139"/>
      <c r="AE1996" s="139"/>
      <c r="AG1996" s="165"/>
      <c r="AN1996" s="139"/>
      <c r="AO1996" s="139"/>
      <c r="AP1996" s="139"/>
      <c r="AQ1996" s="139"/>
      <c r="AR1996" s="139"/>
      <c r="AS1996" s="139"/>
      <c r="AT1996" s="139"/>
      <c r="AU1996" s="139"/>
    </row>
    <row r="1997" spans="27:47" x14ac:dyDescent="0.2">
      <c r="AA1997" s="139"/>
      <c r="AB1997" s="139"/>
      <c r="AC1997" s="139"/>
      <c r="AD1997" s="139"/>
      <c r="AE1997" s="139"/>
      <c r="AG1997" s="165"/>
      <c r="AN1997" s="139"/>
      <c r="AO1997" s="139"/>
      <c r="AP1997" s="139"/>
      <c r="AQ1997" s="139"/>
      <c r="AR1997" s="139"/>
      <c r="AS1997" s="139"/>
      <c r="AT1997" s="139"/>
      <c r="AU1997" s="139"/>
    </row>
    <row r="1998" spans="27:47" x14ac:dyDescent="0.2">
      <c r="AA1998" s="139"/>
      <c r="AB1998" s="139"/>
      <c r="AC1998" s="139"/>
      <c r="AD1998" s="139"/>
      <c r="AE1998" s="139"/>
      <c r="AG1998" s="165"/>
      <c r="AN1998" s="139"/>
      <c r="AO1998" s="139"/>
      <c r="AP1998" s="139"/>
      <c r="AQ1998" s="139"/>
      <c r="AR1998" s="139"/>
      <c r="AS1998" s="139"/>
      <c r="AT1998" s="139"/>
      <c r="AU1998" s="139"/>
    </row>
    <row r="1999" spans="27:47" x14ac:dyDescent="0.2">
      <c r="AA1999" s="139"/>
      <c r="AB1999" s="139"/>
      <c r="AC1999" s="139"/>
      <c r="AD1999" s="139"/>
      <c r="AE1999" s="139"/>
      <c r="AG1999" s="165"/>
      <c r="AN1999" s="139"/>
      <c r="AO1999" s="139"/>
      <c r="AP1999" s="139"/>
      <c r="AQ1999" s="139"/>
      <c r="AR1999" s="139"/>
      <c r="AS1999" s="139"/>
      <c r="AT1999" s="139"/>
      <c r="AU1999" s="139"/>
    </row>
    <row r="2000" spans="27:47" x14ac:dyDescent="0.2">
      <c r="AA2000" s="139"/>
      <c r="AB2000" s="139"/>
      <c r="AC2000" s="139"/>
      <c r="AD2000" s="139"/>
      <c r="AE2000" s="139"/>
      <c r="AG2000" s="165"/>
      <c r="AN2000" s="139"/>
      <c r="AO2000" s="139"/>
      <c r="AP2000" s="139"/>
      <c r="AQ2000" s="139"/>
      <c r="AR2000" s="139"/>
      <c r="AS2000" s="139"/>
      <c r="AT2000" s="139"/>
      <c r="AU2000" s="139"/>
    </row>
    <row r="2001" spans="27:47" x14ac:dyDescent="0.2">
      <c r="AA2001" s="139"/>
      <c r="AB2001" s="139"/>
      <c r="AC2001" s="139"/>
      <c r="AD2001" s="139"/>
      <c r="AE2001" s="139"/>
      <c r="AG2001" s="165"/>
      <c r="AN2001" s="139"/>
      <c r="AO2001" s="139"/>
      <c r="AP2001" s="139"/>
      <c r="AQ2001" s="139"/>
      <c r="AR2001" s="139"/>
      <c r="AS2001" s="139"/>
      <c r="AT2001" s="139"/>
      <c r="AU2001" s="139"/>
    </row>
    <row r="2002" spans="27:47" x14ac:dyDescent="0.2">
      <c r="AA2002" s="139"/>
      <c r="AB2002" s="139"/>
      <c r="AC2002" s="139"/>
      <c r="AD2002" s="139"/>
      <c r="AE2002" s="139"/>
      <c r="AG2002" s="165"/>
      <c r="AN2002" s="139"/>
      <c r="AO2002" s="139"/>
      <c r="AP2002" s="139"/>
      <c r="AQ2002" s="139"/>
      <c r="AR2002" s="139"/>
      <c r="AS2002" s="139"/>
      <c r="AT2002" s="139"/>
      <c r="AU2002" s="139"/>
    </row>
    <row r="2003" spans="27:47" x14ac:dyDescent="0.2">
      <c r="AA2003" s="139"/>
      <c r="AB2003" s="139"/>
      <c r="AC2003" s="139"/>
      <c r="AD2003" s="139"/>
      <c r="AE2003" s="139"/>
      <c r="AG2003" s="165"/>
      <c r="AN2003" s="139"/>
      <c r="AO2003" s="139"/>
      <c r="AP2003" s="139"/>
      <c r="AQ2003" s="139"/>
      <c r="AR2003" s="139"/>
      <c r="AS2003" s="139"/>
      <c r="AT2003" s="139"/>
      <c r="AU2003" s="139"/>
    </row>
    <row r="2004" spans="27:47" x14ac:dyDescent="0.2">
      <c r="AA2004" s="139"/>
      <c r="AB2004" s="139"/>
      <c r="AC2004" s="139"/>
      <c r="AD2004" s="139"/>
      <c r="AE2004" s="139"/>
      <c r="AG2004" s="165"/>
      <c r="AN2004" s="139"/>
      <c r="AO2004" s="139"/>
      <c r="AP2004" s="139"/>
      <c r="AQ2004" s="139"/>
      <c r="AR2004" s="139"/>
      <c r="AS2004" s="139"/>
      <c r="AT2004" s="139"/>
      <c r="AU2004" s="139"/>
    </row>
    <row r="2005" spans="27:47" x14ac:dyDescent="0.2">
      <c r="AA2005" s="139"/>
      <c r="AB2005" s="139"/>
      <c r="AC2005" s="139"/>
      <c r="AD2005" s="139"/>
      <c r="AE2005" s="139"/>
      <c r="AG2005" s="165"/>
      <c r="AN2005" s="139"/>
      <c r="AO2005" s="139"/>
      <c r="AP2005" s="139"/>
      <c r="AQ2005" s="139"/>
      <c r="AR2005" s="139"/>
      <c r="AS2005" s="139"/>
      <c r="AT2005" s="139"/>
      <c r="AU2005" s="139"/>
    </row>
    <row r="2006" spans="27:47" x14ac:dyDescent="0.2">
      <c r="AA2006" s="139"/>
      <c r="AB2006" s="139"/>
      <c r="AC2006" s="139"/>
      <c r="AD2006" s="139"/>
      <c r="AE2006" s="139"/>
      <c r="AG2006" s="165"/>
      <c r="AN2006" s="139"/>
      <c r="AO2006" s="139"/>
      <c r="AP2006" s="139"/>
      <c r="AQ2006" s="139"/>
      <c r="AR2006" s="139"/>
      <c r="AS2006" s="139"/>
      <c r="AT2006" s="139"/>
      <c r="AU2006" s="139"/>
    </row>
    <row r="2007" spans="27:47" x14ac:dyDescent="0.2">
      <c r="AA2007" s="139"/>
      <c r="AB2007" s="139"/>
      <c r="AC2007" s="139"/>
      <c r="AD2007" s="139"/>
      <c r="AE2007" s="139"/>
      <c r="AG2007" s="165"/>
      <c r="AN2007" s="139"/>
      <c r="AO2007" s="139"/>
      <c r="AP2007" s="139"/>
      <c r="AQ2007" s="139"/>
      <c r="AR2007" s="139"/>
      <c r="AS2007" s="139"/>
      <c r="AT2007" s="139"/>
      <c r="AU2007" s="139"/>
    </row>
    <row r="2008" spans="27:47" x14ac:dyDescent="0.2">
      <c r="AA2008" s="139"/>
      <c r="AB2008" s="139"/>
      <c r="AC2008" s="139"/>
      <c r="AD2008" s="139"/>
      <c r="AE2008" s="139"/>
      <c r="AG2008" s="165"/>
      <c r="AN2008" s="139"/>
      <c r="AO2008" s="139"/>
      <c r="AP2008" s="139"/>
      <c r="AQ2008" s="139"/>
      <c r="AR2008" s="139"/>
      <c r="AS2008" s="139"/>
      <c r="AT2008" s="139"/>
      <c r="AU2008" s="139"/>
    </row>
    <row r="2009" spans="27:47" x14ac:dyDescent="0.2">
      <c r="AA2009" s="139"/>
      <c r="AB2009" s="139"/>
      <c r="AC2009" s="139"/>
      <c r="AD2009" s="139"/>
      <c r="AE2009" s="139"/>
      <c r="AG2009" s="165"/>
      <c r="AN2009" s="139"/>
      <c r="AO2009" s="139"/>
      <c r="AP2009" s="139"/>
      <c r="AQ2009" s="139"/>
      <c r="AR2009" s="139"/>
      <c r="AS2009" s="139"/>
      <c r="AT2009" s="139"/>
      <c r="AU2009" s="139"/>
    </row>
    <row r="2010" spans="27:47" x14ac:dyDescent="0.2">
      <c r="AA2010" s="139"/>
      <c r="AB2010" s="139"/>
      <c r="AC2010" s="139"/>
      <c r="AD2010" s="139"/>
      <c r="AE2010" s="139"/>
      <c r="AG2010" s="165"/>
      <c r="AN2010" s="139"/>
      <c r="AO2010" s="139"/>
      <c r="AP2010" s="139"/>
      <c r="AQ2010" s="139"/>
      <c r="AR2010" s="139"/>
      <c r="AS2010" s="139"/>
      <c r="AT2010" s="139"/>
      <c r="AU2010" s="139"/>
    </row>
    <row r="2011" spans="27:47" x14ac:dyDescent="0.2">
      <c r="AA2011" s="139"/>
      <c r="AB2011" s="139"/>
      <c r="AC2011" s="139"/>
      <c r="AD2011" s="139"/>
      <c r="AE2011" s="139"/>
      <c r="AG2011" s="165"/>
      <c r="AN2011" s="139"/>
      <c r="AO2011" s="139"/>
      <c r="AP2011" s="139"/>
      <c r="AQ2011" s="139"/>
      <c r="AR2011" s="139"/>
      <c r="AS2011" s="139"/>
      <c r="AT2011" s="139"/>
      <c r="AU2011" s="139"/>
    </row>
    <row r="2012" spans="27:47" x14ac:dyDescent="0.2">
      <c r="AA2012" s="139"/>
      <c r="AB2012" s="139"/>
      <c r="AC2012" s="139"/>
      <c r="AD2012" s="139"/>
      <c r="AE2012" s="139"/>
      <c r="AG2012" s="165"/>
      <c r="AN2012" s="139"/>
      <c r="AO2012" s="139"/>
      <c r="AP2012" s="139"/>
      <c r="AQ2012" s="139"/>
      <c r="AR2012" s="139"/>
      <c r="AS2012" s="139"/>
      <c r="AT2012" s="139"/>
      <c r="AU2012" s="139"/>
    </row>
    <row r="2013" spans="27:47" x14ac:dyDescent="0.2">
      <c r="AA2013" s="139"/>
      <c r="AB2013" s="139"/>
      <c r="AC2013" s="139"/>
      <c r="AD2013" s="139"/>
      <c r="AE2013" s="139"/>
      <c r="AG2013" s="165"/>
      <c r="AN2013" s="139"/>
      <c r="AO2013" s="139"/>
      <c r="AP2013" s="139"/>
      <c r="AQ2013" s="139"/>
      <c r="AR2013" s="139"/>
      <c r="AS2013" s="139"/>
      <c r="AT2013" s="139"/>
      <c r="AU2013" s="139"/>
    </row>
    <row r="2014" spans="27:47" x14ac:dyDescent="0.2">
      <c r="AA2014" s="139"/>
      <c r="AB2014" s="139"/>
      <c r="AC2014" s="139"/>
      <c r="AD2014" s="139"/>
      <c r="AE2014" s="139"/>
      <c r="AG2014" s="165"/>
      <c r="AN2014" s="139"/>
      <c r="AO2014" s="139"/>
      <c r="AP2014" s="139"/>
      <c r="AQ2014" s="139"/>
      <c r="AR2014" s="139"/>
      <c r="AS2014" s="139"/>
      <c r="AT2014" s="139"/>
      <c r="AU2014" s="139"/>
    </row>
    <row r="2015" spans="27:47" x14ac:dyDescent="0.2">
      <c r="AA2015" s="139"/>
      <c r="AB2015" s="139"/>
      <c r="AC2015" s="139"/>
      <c r="AD2015" s="139"/>
      <c r="AE2015" s="139"/>
      <c r="AG2015" s="165"/>
      <c r="AN2015" s="139"/>
      <c r="AO2015" s="139"/>
      <c r="AP2015" s="139"/>
      <c r="AQ2015" s="139"/>
      <c r="AR2015" s="139"/>
      <c r="AS2015" s="139"/>
      <c r="AT2015" s="139"/>
      <c r="AU2015" s="139"/>
    </row>
    <row r="2016" spans="27:47" x14ac:dyDescent="0.2">
      <c r="AA2016" s="139"/>
      <c r="AB2016" s="139"/>
      <c r="AC2016" s="139"/>
      <c r="AD2016" s="139"/>
      <c r="AE2016" s="139"/>
      <c r="AG2016" s="165"/>
      <c r="AN2016" s="139"/>
      <c r="AO2016" s="139"/>
      <c r="AP2016" s="139"/>
      <c r="AQ2016" s="139"/>
      <c r="AR2016" s="139"/>
      <c r="AS2016" s="139"/>
      <c r="AT2016" s="139"/>
      <c r="AU2016" s="139"/>
    </row>
    <row r="2017" spans="27:47" x14ac:dyDescent="0.2">
      <c r="AA2017" s="139"/>
      <c r="AB2017" s="139"/>
      <c r="AC2017" s="139"/>
      <c r="AD2017" s="139"/>
      <c r="AE2017" s="139"/>
      <c r="AG2017" s="165"/>
      <c r="AN2017" s="139"/>
      <c r="AO2017" s="139"/>
      <c r="AP2017" s="139"/>
      <c r="AQ2017" s="139"/>
      <c r="AR2017" s="139"/>
      <c r="AS2017" s="139"/>
      <c r="AT2017" s="139"/>
      <c r="AU2017" s="139"/>
    </row>
    <row r="2018" spans="27:47" x14ac:dyDescent="0.2">
      <c r="AA2018" s="139"/>
      <c r="AB2018" s="139"/>
      <c r="AC2018" s="139"/>
      <c r="AD2018" s="139"/>
      <c r="AE2018" s="139"/>
      <c r="AG2018" s="165"/>
      <c r="AN2018" s="139"/>
      <c r="AO2018" s="139"/>
      <c r="AP2018" s="139"/>
      <c r="AQ2018" s="139"/>
      <c r="AR2018" s="139"/>
      <c r="AS2018" s="139"/>
      <c r="AT2018" s="139"/>
      <c r="AU2018" s="139"/>
    </row>
    <row r="2019" spans="27:47" x14ac:dyDescent="0.2">
      <c r="AA2019" s="139"/>
      <c r="AB2019" s="139"/>
      <c r="AC2019" s="139"/>
      <c r="AD2019" s="139"/>
      <c r="AE2019" s="139"/>
      <c r="AG2019" s="165"/>
      <c r="AN2019" s="139"/>
      <c r="AO2019" s="139"/>
      <c r="AP2019" s="139"/>
      <c r="AQ2019" s="139"/>
      <c r="AR2019" s="139"/>
      <c r="AS2019" s="139"/>
      <c r="AT2019" s="139"/>
      <c r="AU2019" s="139"/>
    </row>
    <row r="2020" spans="27:47" x14ac:dyDescent="0.2">
      <c r="AA2020" s="139"/>
      <c r="AB2020" s="139"/>
      <c r="AC2020" s="139"/>
      <c r="AD2020" s="139"/>
      <c r="AE2020" s="139"/>
      <c r="AG2020" s="165"/>
      <c r="AN2020" s="139"/>
      <c r="AO2020" s="139"/>
      <c r="AP2020" s="139"/>
      <c r="AQ2020" s="139"/>
      <c r="AR2020" s="139"/>
      <c r="AS2020" s="139"/>
      <c r="AT2020" s="139"/>
      <c r="AU2020" s="139"/>
    </row>
    <row r="2021" spans="27:47" x14ac:dyDescent="0.2">
      <c r="AA2021" s="139"/>
      <c r="AB2021" s="139"/>
      <c r="AC2021" s="139"/>
      <c r="AD2021" s="139"/>
      <c r="AE2021" s="139"/>
      <c r="AG2021" s="165"/>
      <c r="AN2021" s="139"/>
      <c r="AO2021" s="139"/>
      <c r="AP2021" s="139"/>
      <c r="AQ2021" s="139"/>
      <c r="AR2021" s="139"/>
      <c r="AS2021" s="139"/>
      <c r="AT2021" s="139"/>
      <c r="AU2021" s="139"/>
    </row>
    <row r="2022" spans="27:47" x14ac:dyDescent="0.2">
      <c r="AA2022" s="139"/>
      <c r="AB2022" s="139"/>
      <c r="AC2022" s="139"/>
      <c r="AD2022" s="139"/>
      <c r="AE2022" s="139"/>
      <c r="AG2022" s="165"/>
      <c r="AN2022" s="139"/>
      <c r="AO2022" s="139"/>
      <c r="AP2022" s="139"/>
      <c r="AQ2022" s="139"/>
      <c r="AR2022" s="139"/>
      <c r="AS2022" s="139"/>
      <c r="AT2022" s="139"/>
      <c r="AU2022" s="139"/>
    </row>
    <row r="2023" spans="27:47" x14ac:dyDescent="0.2">
      <c r="AA2023" s="139"/>
      <c r="AB2023" s="139"/>
      <c r="AC2023" s="139"/>
      <c r="AD2023" s="139"/>
      <c r="AE2023" s="139"/>
      <c r="AG2023" s="165"/>
      <c r="AN2023" s="139"/>
      <c r="AO2023" s="139"/>
      <c r="AP2023" s="139"/>
      <c r="AQ2023" s="139"/>
      <c r="AR2023" s="139"/>
      <c r="AS2023" s="139"/>
      <c r="AT2023" s="139"/>
      <c r="AU2023" s="139"/>
    </row>
    <row r="2024" spans="27:47" x14ac:dyDescent="0.2">
      <c r="AA2024" s="139"/>
      <c r="AB2024" s="139"/>
      <c r="AC2024" s="139"/>
      <c r="AD2024" s="139"/>
      <c r="AE2024" s="139"/>
      <c r="AG2024" s="165"/>
      <c r="AN2024" s="139"/>
      <c r="AO2024" s="139"/>
      <c r="AP2024" s="139"/>
      <c r="AQ2024" s="139"/>
      <c r="AR2024" s="139"/>
      <c r="AS2024" s="139"/>
      <c r="AT2024" s="139"/>
      <c r="AU2024" s="139"/>
    </row>
    <row r="2025" spans="27:47" x14ac:dyDescent="0.2">
      <c r="AA2025" s="139"/>
      <c r="AB2025" s="139"/>
      <c r="AC2025" s="139"/>
      <c r="AD2025" s="139"/>
      <c r="AE2025" s="139"/>
      <c r="AG2025" s="165"/>
      <c r="AN2025" s="139"/>
      <c r="AO2025" s="139"/>
      <c r="AP2025" s="139"/>
      <c r="AQ2025" s="139"/>
      <c r="AR2025" s="139"/>
      <c r="AS2025" s="139"/>
      <c r="AT2025" s="139"/>
      <c r="AU2025" s="139"/>
    </row>
    <row r="2026" spans="27:47" x14ac:dyDescent="0.2">
      <c r="AA2026" s="139"/>
      <c r="AB2026" s="139"/>
      <c r="AC2026" s="139"/>
      <c r="AD2026" s="139"/>
      <c r="AE2026" s="139"/>
      <c r="AG2026" s="165"/>
      <c r="AN2026" s="139"/>
      <c r="AO2026" s="139"/>
      <c r="AP2026" s="139"/>
      <c r="AQ2026" s="139"/>
      <c r="AR2026" s="139"/>
      <c r="AS2026" s="139"/>
      <c r="AT2026" s="139"/>
      <c r="AU2026" s="139"/>
    </row>
    <row r="2027" spans="27:47" x14ac:dyDescent="0.2">
      <c r="AA2027" s="139"/>
      <c r="AB2027" s="139"/>
      <c r="AC2027" s="139"/>
      <c r="AD2027" s="139"/>
      <c r="AE2027" s="139"/>
      <c r="AG2027" s="165"/>
      <c r="AN2027" s="139"/>
      <c r="AO2027" s="139"/>
      <c r="AP2027" s="139"/>
      <c r="AQ2027" s="139"/>
      <c r="AR2027" s="139"/>
      <c r="AS2027" s="139"/>
      <c r="AT2027" s="139"/>
      <c r="AU2027" s="139"/>
    </row>
    <row r="2028" spans="27:47" x14ac:dyDescent="0.2">
      <c r="AA2028" s="139"/>
      <c r="AB2028" s="139"/>
      <c r="AC2028" s="139"/>
      <c r="AD2028" s="139"/>
      <c r="AE2028" s="139"/>
      <c r="AG2028" s="165"/>
      <c r="AN2028" s="139"/>
      <c r="AO2028" s="139"/>
      <c r="AP2028" s="139"/>
      <c r="AQ2028" s="139"/>
      <c r="AR2028" s="139"/>
      <c r="AS2028" s="139"/>
      <c r="AT2028" s="139"/>
      <c r="AU2028" s="139"/>
    </row>
    <row r="2029" spans="27:47" x14ac:dyDescent="0.2">
      <c r="AA2029" s="139"/>
      <c r="AB2029" s="139"/>
      <c r="AC2029" s="139"/>
      <c r="AD2029" s="139"/>
      <c r="AE2029" s="139"/>
      <c r="AG2029" s="165"/>
      <c r="AN2029" s="139"/>
      <c r="AO2029" s="139"/>
      <c r="AP2029" s="139"/>
      <c r="AQ2029" s="139"/>
      <c r="AR2029" s="139"/>
      <c r="AS2029" s="139"/>
      <c r="AT2029" s="139"/>
      <c r="AU2029" s="139"/>
    </row>
    <row r="2030" spans="27:47" x14ac:dyDescent="0.2">
      <c r="AA2030" s="139"/>
      <c r="AB2030" s="139"/>
      <c r="AC2030" s="139"/>
      <c r="AD2030" s="139"/>
      <c r="AE2030" s="139"/>
      <c r="AG2030" s="165"/>
      <c r="AN2030" s="139"/>
      <c r="AO2030" s="139"/>
      <c r="AP2030" s="139"/>
      <c r="AQ2030" s="139"/>
      <c r="AR2030" s="139"/>
      <c r="AS2030" s="139"/>
      <c r="AT2030" s="139"/>
      <c r="AU2030" s="139"/>
    </row>
    <row r="2031" spans="27:47" x14ac:dyDescent="0.2">
      <c r="AA2031" s="139"/>
      <c r="AB2031" s="139"/>
      <c r="AC2031" s="139"/>
      <c r="AD2031" s="139"/>
      <c r="AE2031" s="139"/>
      <c r="AG2031" s="165"/>
      <c r="AN2031" s="139"/>
      <c r="AO2031" s="139"/>
      <c r="AP2031" s="139"/>
      <c r="AQ2031" s="139"/>
      <c r="AR2031" s="139"/>
      <c r="AS2031" s="139"/>
      <c r="AT2031" s="139"/>
      <c r="AU2031" s="139"/>
    </row>
    <row r="2032" spans="27:47" x14ac:dyDescent="0.2">
      <c r="AA2032" s="139"/>
      <c r="AB2032" s="139"/>
      <c r="AC2032" s="139"/>
      <c r="AD2032" s="139"/>
      <c r="AE2032" s="139"/>
      <c r="AG2032" s="165"/>
      <c r="AN2032" s="139"/>
      <c r="AO2032" s="139"/>
      <c r="AP2032" s="139"/>
      <c r="AQ2032" s="139"/>
      <c r="AR2032" s="139"/>
      <c r="AS2032" s="139"/>
      <c r="AT2032" s="139"/>
      <c r="AU2032" s="139"/>
    </row>
    <row r="2033" spans="27:47" x14ac:dyDescent="0.2">
      <c r="AA2033" s="139"/>
      <c r="AB2033" s="139"/>
      <c r="AC2033" s="139"/>
      <c r="AD2033" s="139"/>
      <c r="AE2033" s="139"/>
      <c r="AG2033" s="165"/>
      <c r="AN2033" s="139"/>
      <c r="AO2033" s="139"/>
      <c r="AP2033" s="139"/>
      <c r="AQ2033" s="139"/>
      <c r="AR2033" s="139"/>
      <c r="AS2033" s="139"/>
      <c r="AT2033" s="139"/>
      <c r="AU2033" s="139"/>
    </row>
    <row r="2034" spans="27:47" x14ac:dyDescent="0.2">
      <c r="AA2034" s="139"/>
      <c r="AB2034" s="139"/>
      <c r="AC2034" s="139"/>
      <c r="AD2034" s="139"/>
      <c r="AE2034" s="139"/>
      <c r="AG2034" s="165"/>
      <c r="AN2034" s="139"/>
      <c r="AO2034" s="139"/>
      <c r="AP2034" s="139"/>
      <c r="AQ2034" s="139"/>
      <c r="AR2034" s="139"/>
      <c r="AS2034" s="139"/>
      <c r="AT2034" s="139"/>
      <c r="AU2034" s="139"/>
    </row>
    <row r="2035" spans="27:47" x14ac:dyDescent="0.2">
      <c r="AA2035" s="139"/>
      <c r="AB2035" s="139"/>
      <c r="AC2035" s="139"/>
      <c r="AD2035" s="139"/>
      <c r="AE2035" s="139"/>
      <c r="AG2035" s="165"/>
      <c r="AN2035" s="139"/>
      <c r="AO2035" s="139"/>
      <c r="AP2035" s="139"/>
      <c r="AQ2035" s="139"/>
      <c r="AR2035" s="139"/>
      <c r="AS2035" s="139"/>
      <c r="AT2035" s="139"/>
      <c r="AU2035" s="139"/>
    </row>
    <row r="2036" spans="27:47" x14ac:dyDescent="0.2">
      <c r="AA2036" s="139"/>
      <c r="AB2036" s="139"/>
      <c r="AC2036" s="139"/>
      <c r="AD2036" s="139"/>
      <c r="AE2036" s="139"/>
      <c r="AG2036" s="165"/>
      <c r="AN2036" s="139"/>
      <c r="AO2036" s="139"/>
      <c r="AP2036" s="139"/>
      <c r="AQ2036" s="139"/>
      <c r="AR2036" s="139"/>
      <c r="AS2036" s="139"/>
      <c r="AT2036" s="139"/>
      <c r="AU2036" s="139"/>
    </row>
    <row r="2037" spans="27:47" x14ac:dyDescent="0.2">
      <c r="AA2037" s="139"/>
      <c r="AB2037" s="139"/>
      <c r="AC2037" s="139"/>
      <c r="AD2037" s="139"/>
      <c r="AE2037" s="139"/>
      <c r="AG2037" s="165"/>
      <c r="AN2037" s="139"/>
      <c r="AO2037" s="139"/>
      <c r="AP2037" s="139"/>
      <c r="AQ2037" s="139"/>
      <c r="AR2037" s="139"/>
      <c r="AS2037" s="139"/>
      <c r="AT2037" s="139"/>
      <c r="AU2037" s="139"/>
    </row>
    <row r="2038" spans="27:47" x14ac:dyDescent="0.2">
      <c r="AA2038" s="139"/>
      <c r="AB2038" s="139"/>
      <c r="AC2038" s="139"/>
      <c r="AD2038" s="139"/>
      <c r="AE2038" s="139"/>
      <c r="AG2038" s="165"/>
      <c r="AN2038" s="139"/>
      <c r="AO2038" s="139"/>
      <c r="AP2038" s="139"/>
      <c r="AQ2038" s="139"/>
      <c r="AR2038" s="139"/>
      <c r="AS2038" s="139"/>
      <c r="AT2038" s="139"/>
      <c r="AU2038" s="139"/>
    </row>
    <row r="2039" spans="27:47" x14ac:dyDescent="0.2">
      <c r="AA2039" s="139"/>
      <c r="AB2039" s="139"/>
      <c r="AC2039" s="139"/>
      <c r="AD2039" s="139"/>
      <c r="AE2039" s="139"/>
      <c r="AG2039" s="165"/>
      <c r="AN2039" s="139"/>
      <c r="AO2039" s="139"/>
      <c r="AP2039" s="139"/>
      <c r="AQ2039" s="139"/>
      <c r="AR2039" s="139"/>
      <c r="AS2039" s="139"/>
      <c r="AT2039" s="139"/>
      <c r="AU2039" s="139"/>
    </row>
    <row r="2040" spans="27:47" x14ac:dyDescent="0.2">
      <c r="AA2040" s="139"/>
      <c r="AB2040" s="139"/>
      <c r="AC2040" s="139"/>
      <c r="AD2040" s="139"/>
      <c r="AE2040" s="139"/>
      <c r="AG2040" s="165"/>
      <c r="AN2040" s="139"/>
      <c r="AO2040" s="139"/>
      <c r="AP2040" s="139"/>
      <c r="AQ2040" s="139"/>
      <c r="AR2040" s="139"/>
      <c r="AS2040" s="139"/>
      <c r="AT2040" s="139"/>
      <c r="AU2040" s="139"/>
    </row>
    <row r="2041" spans="27:47" x14ac:dyDescent="0.2">
      <c r="AA2041" s="139"/>
      <c r="AB2041" s="139"/>
      <c r="AC2041" s="139"/>
      <c r="AD2041" s="139"/>
      <c r="AE2041" s="139"/>
      <c r="AG2041" s="165"/>
      <c r="AN2041" s="139"/>
      <c r="AO2041" s="139"/>
      <c r="AP2041" s="139"/>
      <c r="AQ2041" s="139"/>
      <c r="AR2041" s="139"/>
      <c r="AS2041" s="139"/>
      <c r="AT2041" s="139"/>
      <c r="AU2041" s="139"/>
    </row>
    <row r="2042" spans="27:47" x14ac:dyDescent="0.2">
      <c r="AA2042" s="139"/>
      <c r="AB2042" s="139"/>
      <c r="AC2042" s="139"/>
      <c r="AD2042" s="139"/>
      <c r="AE2042" s="139"/>
      <c r="AG2042" s="165"/>
      <c r="AN2042" s="139"/>
      <c r="AO2042" s="139"/>
      <c r="AP2042" s="139"/>
      <c r="AQ2042" s="139"/>
      <c r="AR2042" s="139"/>
      <c r="AS2042" s="139"/>
      <c r="AT2042" s="139"/>
      <c r="AU2042" s="139"/>
    </row>
    <row r="2043" spans="27:47" x14ac:dyDescent="0.2">
      <c r="AA2043" s="139"/>
      <c r="AB2043" s="139"/>
      <c r="AC2043" s="139"/>
      <c r="AD2043" s="139"/>
      <c r="AE2043" s="139"/>
      <c r="AG2043" s="165"/>
      <c r="AN2043" s="139"/>
      <c r="AO2043" s="139"/>
      <c r="AP2043" s="139"/>
      <c r="AQ2043" s="139"/>
      <c r="AR2043" s="139"/>
      <c r="AS2043" s="139"/>
      <c r="AT2043" s="139"/>
      <c r="AU2043" s="139"/>
    </row>
    <row r="2044" spans="27:47" x14ac:dyDescent="0.2">
      <c r="AA2044" s="139"/>
      <c r="AB2044" s="139"/>
      <c r="AC2044" s="139"/>
      <c r="AD2044" s="139"/>
      <c r="AE2044" s="139"/>
      <c r="AG2044" s="165"/>
      <c r="AN2044" s="139"/>
      <c r="AO2044" s="139"/>
      <c r="AP2044" s="139"/>
      <c r="AQ2044" s="139"/>
      <c r="AR2044" s="139"/>
      <c r="AS2044" s="139"/>
      <c r="AT2044" s="139"/>
      <c r="AU2044" s="139"/>
    </row>
    <row r="2045" spans="27:47" x14ac:dyDescent="0.2">
      <c r="AA2045" s="139"/>
      <c r="AB2045" s="139"/>
      <c r="AC2045" s="139"/>
      <c r="AD2045" s="139"/>
      <c r="AE2045" s="139"/>
      <c r="AG2045" s="165"/>
      <c r="AN2045" s="139"/>
      <c r="AO2045" s="139"/>
      <c r="AP2045" s="139"/>
      <c r="AQ2045" s="139"/>
      <c r="AR2045" s="139"/>
      <c r="AS2045" s="139"/>
      <c r="AT2045" s="139"/>
      <c r="AU2045" s="139"/>
    </row>
    <row r="2046" spans="27:47" x14ac:dyDescent="0.2">
      <c r="AA2046" s="139"/>
      <c r="AB2046" s="139"/>
      <c r="AC2046" s="139"/>
      <c r="AD2046" s="139"/>
      <c r="AE2046" s="139"/>
      <c r="AG2046" s="165"/>
      <c r="AN2046" s="139"/>
      <c r="AO2046" s="139"/>
      <c r="AP2046" s="139"/>
      <c r="AQ2046" s="139"/>
      <c r="AR2046" s="139"/>
      <c r="AS2046" s="139"/>
      <c r="AT2046" s="139"/>
      <c r="AU2046" s="139"/>
    </row>
    <row r="2047" spans="27:47" x14ac:dyDescent="0.2">
      <c r="AA2047" s="139"/>
      <c r="AB2047" s="139"/>
      <c r="AC2047" s="139"/>
      <c r="AD2047" s="139"/>
      <c r="AE2047" s="139"/>
      <c r="AG2047" s="165"/>
      <c r="AN2047" s="139"/>
      <c r="AO2047" s="139"/>
      <c r="AP2047" s="139"/>
      <c r="AQ2047" s="139"/>
      <c r="AR2047" s="139"/>
      <c r="AS2047" s="139"/>
      <c r="AT2047" s="139"/>
      <c r="AU2047" s="139"/>
    </row>
    <row r="2048" spans="27:47" x14ac:dyDescent="0.2">
      <c r="AA2048" s="139"/>
      <c r="AB2048" s="139"/>
      <c r="AC2048" s="139"/>
      <c r="AD2048" s="139"/>
      <c r="AE2048" s="139"/>
      <c r="AG2048" s="165"/>
      <c r="AN2048" s="139"/>
      <c r="AO2048" s="139"/>
      <c r="AP2048" s="139"/>
      <c r="AQ2048" s="139"/>
      <c r="AR2048" s="139"/>
      <c r="AS2048" s="139"/>
      <c r="AT2048" s="139"/>
      <c r="AU2048" s="139"/>
    </row>
    <row r="2049" spans="27:47" x14ac:dyDescent="0.2">
      <c r="AA2049" s="139"/>
      <c r="AB2049" s="139"/>
      <c r="AC2049" s="139"/>
      <c r="AD2049" s="139"/>
      <c r="AE2049" s="139"/>
      <c r="AG2049" s="165"/>
      <c r="AN2049" s="139"/>
      <c r="AO2049" s="139"/>
      <c r="AP2049" s="139"/>
      <c r="AQ2049" s="139"/>
      <c r="AR2049" s="139"/>
      <c r="AS2049" s="139"/>
      <c r="AT2049" s="139"/>
      <c r="AU2049" s="139"/>
    </row>
    <row r="2050" spans="27:47" x14ac:dyDescent="0.2">
      <c r="AA2050" s="139"/>
      <c r="AB2050" s="139"/>
      <c r="AC2050" s="139"/>
      <c r="AD2050" s="139"/>
      <c r="AE2050" s="139"/>
      <c r="AG2050" s="165"/>
      <c r="AN2050" s="139"/>
      <c r="AO2050" s="139"/>
      <c r="AP2050" s="139"/>
      <c r="AQ2050" s="139"/>
      <c r="AR2050" s="139"/>
      <c r="AS2050" s="139"/>
      <c r="AT2050" s="139"/>
      <c r="AU2050" s="139"/>
    </row>
    <row r="2051" spans="27:47" x14ac:dyDescent="0.2">
      <c r="AA2051" s="139"/>
      <c r="AB2051" s="139"/>
      <c r="AC2051" s="139"/>
      <c r="AD2051" s="139"/>
      <c r="AE2051" s="139"/>
      <c r="AG2051" s="165"/>
      <c r="AN2051" s="139"/>
      <c r="AO2051" s="139"/>
      <c r="AP2051" s="139"/>
      <c r="AQ2051" s="139"/>
      <c r="AR2051" s="139"/>
      <c r="AS2051" s="139"/>
      <c r="AT2051" s="139"/>
      <c r="AU2051" s="139"/>
    </row>
    <row r="2052" spans="27:47" x14ac:dyDescent="0.2">
      <c r="AA2052" s="139"/>
      <c r="AB2052" s="139"/>
      <c r="AC2052" s="139"/>
      <c r="AD2052" s="139"/>
      <c r="AE2052" s="139"/>
      <c r="AG2052" s="165"/>
      <c r="AN2052" s="139"/>
      <c r="AO2052" s="139"/>
      <c r="AP2052" s="139"/>
      <c r="AQ2052" s="139"/>
      <c r="AR2052" s="139"/>
      <c r="AS2052" s="139"/>
      <c r="AT2052" s="139"/>
      <c r="AU2052" s="139"/>
    </row>
    <row r="2053" spans="27:47" x14ac:dyDescent="0.2">
      <c r="AA2053" s="139"/>
      <c r="AB2053" s="139"/>
      <c r="AC2053" s="139"/>
      <c r="AD2053" s="139"/>
      <c r="AE2053" s="139"/>
      <c r="AG2053" s="165"/>
      <c r="AN2053" s="139"/>
      <c r="AO2053" s="139"/>
      <c r="AP2053" s="139"/>
      <c r="AQ2053" s="139"/>
      <c r="AR2053" s="139"/>
      <c r="AS2053" s="139"/>
      <c r="AT2053" s="139"/>
      <c r="AU2053" s="139"/>
    </row>
    <row r="2054" spans="27:47" x14ac:dyDescent="0.2">
      <c r="AA2054" s="139"/>
      <c r="AB2054" s="139"/>
      <c r="AC2054" s="139"/>
      <c r="AD2054" s="139"/>
      <c r="AE2054" s="139"/>
      <c r="AG2054" s="165"/>
      <c r="AN2054" s="139"/>
      <c r="AO2054" s="139"/>
      <c r="AP2054" s="139"/>
      <c r="AQ2054" s="139"/>
      <c r="AR2054" s="139"/>
      <c r="AS2054" s="139"/>
      <c r="AT2054" s="139"/>
      <c r="AU2054" s="139"/>
    </row>
    <row r="2055" spans="27:47" x14ac:dyDescent="0.2">
      <c r="AA2055" s="139"/>
      <c r="AB2055" s="139"/>
      <c r="AC2055" s="139"/>
      <c r="AD2055" s="139"/>
      <c r="AE2055" s="139"/>
      <c r="AG2055" s="165"/>
      <c r="AN2055" s="139"/>
      <c r="AO2055" s="139"/>
      <c r="AP2055" s="139"/>
      <c r="AQ2055" s="139"/>
      <c r="AR2055" s="139"/>
      <c r="AS2055" s="139"/>
      <c r="AT2055" s="139"/>
      <c r="AU2055" s="139"/>
    </row>
    <row r="2056" spans="27:47" x14ac:dyDescent="0.2">
      <c r="AA2056" s="139"/>
      <c r="AB2056" s="139"/>
      <c r="AC2056" s="139"/>
      <c r="AD2056" s="139"/>
      <c r="AE2056" s="139"/>
      <c r="AG2056" s="165"/>
      <c r="AN2056" s="139"/>
      <c r="AO2056" s="139"/>
      <c r="AP2056" s="139"/>
      <c r="AQ2056" s="139"/>
      <c r="AR2056" s="139"/>
      <c r="AS2056" s="139"/>
      <c r="AT2056" s="139"/>
      <c r="AU2056" s="139"/>
    </row>
    <row r="2057" spans="27:47" x14ac:dyDescent="0.2">
      <c r="AA2057" s="139"/>
      <c r="AB2057" s="139"/>
      <c r="AC2057" s="139"/>
      <c r="AD2057" s="139"/>
      <c r="AE2057" s="139"/>
      <c r="AG2057" s="165"/>
      <c r="AN2057" s="139"/>
      <c r="AO2057" s="139"/>
      <c r="AP2057" s="139"/>
      <c r="AQ2057" s="139"/>
      <c r="AR2057" s="139"/>
      <c r="AS2057" s="139"/>
      <c r="AT2057" s="139"/>
      <c r="AU2057" s="139"/>
    </row>
    <row r="2058" spans="27:47" x14ac:dyDescent="0.2">
      <c r="AA2058" s="139"/>
      <c r="AB2058" s="139"/>
      <c r="AC2058" s="139"/>
      <c r="AD2058" s="139"/>
      <c r="AE2058" s="139"/>
      <c r="AG2058" s="165"/>
      <c r="AN2058" s="139"/>
      <c r="AO2058" s="139"/>
      <c r="AP2058" s="139"/>
      <c r="AQ2058" s="139"/>
      <c r="AR2058" s="139"/>
      <c r="AS2058" s="139"/>
      <c r="AT2058" s="139"/>
      <c r="AU2058" s="139"/>
    </row>
    <row r="2059" spans="27:47" x14ac:dyDescent="0.2">
      <c r="AA2059" s="139"/>
      <c r="AB2059" s="139"/>
      <c r="AC2059" s="139"/>
      <c r="AD2059" s="139"/>
      <c r="AE2059" s="139"/>
      <c r="AG2059" s="165"/>
      <c r="AN2059" s="139"/>
      <c r="AO2059" s="139"/>
      <c r="AP2059" s="139"/>
      <c r="AQ2059" s="139"/>
      <c r="AR2059" s="139"/>
      <c r="AS2059" s="139"/>
      <c r="AT2059" s="139"/>
      <c r="AU2059" s="139"/>
    </row>
    <row r="2060" spans="27:47" x14ac:dyDescent="0.2">
      <c r="AA2060" s="139"/>
      <c r="AB2060" s="139"/>
      <c r="AC2060" s="139"/>
      <c r="AD2060" s="139"/>
      <c r="AE2060" s="139"/>
      <c r="AG2060" s="165"/>
      <c r="AN2060" s="139"/>
      <c r="AO2060" s="139"/>
      <c r="AP2060" s="139"/>
      <c r="AQ2060" s="139"/>
      <c r="AR2060" s="139"/>
      <c r="AS2060" s="139"/>
      <c r="AT2060" s="139"/>
      <c r="AU2060" s="139"/>
    </row>
    <row r="2061" spans="27:47" x14ac:dyDescent="0.2">
      <c r="AA2061" s="139"/>
      <c r="AB2061" s="139"/>
      <c r="AC2061" s="139"/>
      <c r="AD2061" s="139"/>
      <c r="AE2061" s="139"/>
      <c r="AG2061" s="165"/>
      <c r="AN2061" s="139"/>
      <c r="AO2061" s="139"/>
      <c r="AP2061" s="139"/>
      <c r="AQ2061" s="139"/>
      <c r="AR2061" s="139"/>
      <c r="AS2061" s="139"/>
      <c r="AT2061" s="139"/>
      <c r="AU2061" s="139"/>
    </row>
    <row r="2062" spans="27:47" x14ac:dyDescent="0.2">
      <c r="AA2062" s="139"/>
      <c r="AB2062" s="139"/>
      <c r="AC2062" s="139"/>
      <c r="AD2062" s="139"/>
      <c r="AE2062" s="139"/>
      <c r="AG2062" s="165"/>
      <c r="AN2062" s="139"/>
      <c r="AO2062" s="139"/>
      <c r="AP2062" s="139"/>
      <c r="AQ2062" s="139"/>
      <c r="AR2062" s="139"/>
      <c r="AS2062" s="139"/>
      <c r="AT2062" s="139"/>
      <c r="AU2062" s="139"/>
    </row>
    <row r="2063" spans="27:47" x14ac:dyDescent="0.2">
      <c r="AA2063" s="139"/>
      <c r="AB2063" s="139"/>
      <c r="AC2063" s="139"/>
      <c r="AD2063" s="139"/>
      <c r="AE2063" s="139"/>
      <c r="AG2063" s="165"/>
      <c r="AN2063" s="139"/>
      <c r="AO2063" s="139"/>
      <c r="AP2063" s="139"/>
      <c r="AQ2063" s="139"/>
      <c r="AR2063" s="139"/>
      <c r="AS2063" s="139"/>
      <c r="AT2063" s="139"/>
      <c r="AU2063" s="139"/>
    </row>
    <row r="2064" spans="27:47" x14ac:dyDescent="0.2">
      <c r="AA2064" s="139"/>
      <c r="AB2064" s="139"/>
      <c r="AC2064" s="139"/>
      <c r="AD2064" s="139"/>
      <c r="AE2064" s="139"/>
      <c r="AG2064" s="165"/>
      <c r="AN2064" s="139"/>
      <c r="AO2064" s="139"/>
      <c r="AP2064" s="139"/>
      <c r="AQ2064" s="139"/>
      <c r="AR2064" s="139"/>
      <c r="AS2064" s="139"/>
      <c r="AT2064" s="139"/>
      <c r="AU2064" s="139"/>
    </row>
    <row r="2065" spans="27:47" x14ac:dyDescent="0.2">
      <c r="AA2065" s="139"/>
      <c r="AB2065" s="139"/>
      <c r="AC2065" s="139"/>
      <c r="AD2065" s="139"/>
      <c r="AE2065" s="139"/>
      <c r="AG2065" s="165"/>
      <c r="AN2065" s="139"/>
      <c r="AO2065" s="139"/>
      <c r="AP2065" s="139"/>
      <c r="AQ2065" s="139"/>
      <c r="AR2065" s="139"/>
      <c r="AS2065" s="139"/>
      <c r="AT2065" s="139"/>
      <c r="AU2065" s="139"/>
    </row>
    <row r="2066" spans="27:47" x14ac:dyDescent="0.2">
      <c r="AA2066" s="139"/>
      <c r="AB2066" s="139"/>
      <c r="AC2066" s="139"/>
      <c r="AD2066" s="139"/>
      <c r="AE2066" s="139"/>
      <c r="AG2066" s="165"/>
      <c r="AN2066" s="139"/>
      <c r="AO2066" s="139"/>
      <c r="AP2066" s="139"/>
      <c r="AQ2066" s="139"/>
      <c r="AR2066" s="139"/>
      <c r="AS2066" s="139"/>
      <c r="AT2066" s="139"/>
      <c r="AU2066" s="139"/>
    </row>
    <row r="2067" spans="27:47" x14ac:dyDescent="0.2">
      <c r="AA2067" s="139"/>
      <c r="AB2067" s="139"/>
      <c r="AC2067" s="139"/>
      <c r="AD2067" s="139"/>
      <c r="AE2067" s="139"/>
      <c r="AG2067" s="165"/>
      <c r="AN2067" s="139"/>
      <c r="AO2067" s="139"/>
      <c r="AP2067" s="139"/>
      <c r="AQ2067" s="139"/>
      <c r="AR2067" s="139"/>
      <c r="AS2067" s="139"/>
      <c r="AT2067" s="139"/>
      <c r="AU2067" s="139"/>
    </row>
    <row r="2068" spans="27:47" x14ac:dyDescent="0.2">
      <c r="AA2068" s="139"/>
      <c r="AB2068" s="139"/>
      <c r="AC2068" s="139"/>
      <c r="AD2068" s="139"/>
      <c r="AE2068" s="139"/>
      <c r="AG2068" s="165"/>
      <c r="AN2068" s="139"/>
      <c r="AO2068" s="139"/>
      <c r="AP2068" s="139"/>
      <c r="AQ2068" s="139"/>
      <c r="AR2068" s="139"/>
      <c r="AS2068" s="139"/>
      <c r="AT2068" s="139"/>
      <c r="AU2068" s="139"/>
    </row>
    <row r="2069" spans="27:47" x14ac:dyDescent="0.2">
      <c r="AA2069" s="139"/>
      <c r="AB2069" s="139"/>
      <c r="AC2069" s="139"/>
      <c r="AD2069" s="139"/>
      <c r="AE2069" s="139"/>
      <c r="AG2069" s="165"/>
      <c r="AN2069" s="139"/>
      <c r="AO2069" s="139"/>
      <c r="AP2069" s="139"/>
      <c r="AQ2069" s="139"/>
      <c r="AR2069" s="139"/>
      <c r="AS2069" s="139"/>
      <c r="AT2069" s="139"/>
      <c r="AU2069" s="139"/>
    </row>
    <row r="2070" spans="27:47" x14ac:dyDescent="0.2">
      <c r="AA2070" s="139"/>
      <c r="AB2070" s="139"/>
      <c r="AC2070" s="139"/>
      <c r="AD2070" s="139"/>
      <c r="AE2070" s="139"/>
      <c r="AG2070" s="165"/>
      <c r="AN2070" s="139"/>
      <c r="AO2070" s="139"/>
      <c r="AP2070" s="139"/>
      <c r="AQ2070" s="139"/>
      <c r="AR2070" s="139"/>
      <c r="AS2070" s="139"/>
      <c r="AT2070" s="139"/>
      <c r="AU2070" s="139"/>
    </row>
    <row r="2071" spans="27:47" x14ac:dyDescent="0.2">
      <c r="AA2071" s="139"/>
      <c r="AB2071" s="139"/>
      <c r="AC2071" s="139"/>
      <c r="AD2071" s="139"/>
      <c r="AE2071" s="139"/>
      <c r="AF2071" s="166"/>
      <c r="AG2071" s="165"/>
      <c r="AN2071" s="139"/>
      <c r="AO2071" s="139"/>
      <c r="AP2071" s="139"/>
      <c r="AQ2071" s="139"/>
      <c r="AR2071" s="139"/>
      <c r="AS2071" s="139"/>
      <c r="AT2071" s="139"/>
      <c r="AU2071" s="139"/>
    </row>
    <row r="2072" spans="27:47" x14ac:dyDescent="0.2">
      <c r="AA2072" s="139"/>
      <c r="AB2072" s="139"/>
      <c r="AC2072" s="139"/>
      <c r="AD2072" s="139"/>
      <c r="AE2072" s="139"/>
      <c r="AF2072" s="166"/>
      <c r="AG2072" s="165"/>
      <c r="AN2072" s="139"/>
      <c r="AO2072" s="139"/>
      <c r="AP2072" s="139"/>
      <c r="AQ2072" s="139"/>
      <c r="AR2072" s="139"/>
      <c r="AS2072" s="139"/>
      <c r="AT2072" s="139"/>
      <c r="AU2072" s="139"/>
    </row>
    <row r="2073" spans="27:47" x14ac:dyDescent="0.2">
      <c r="AA2073" s="139"/>
      <c r="AB2073" s="139"/>
      <c r="AC2073" s="139"/>
      <c r="AD2073" s="139"/>
      <c r="AE2073" s="139"/>
      <c r="AF2073" s="166"/>
      <c r="AG2073" s="165"/>
      <c r="AN2073" s="139"/>
      <c r="AO2073" s="139"/>
      <c r="AP2073" s="139"/>
      <c r="AQ2073" s="139"/>
      <c r="AR2073" s="139"/>
      <c r="AS2073" s="139"/>
      <c r="AT2073" s="139"/>
      <c r="AU2073" s="139"/>
    </row>
    <row r="2074" spans="27:47" x14ac:dyDescent="0.2">
      <c r="AA2074" s="139"/>
      <c r="AB2074" s="139"/>
      <c r="AC2074" s="139"/>
      <c r="AD2074" s="139"/>
      <c r="AE2074" s="139"/>
      <c r="AF2074" s="166"/>
      <c r="AG2074" s="165"/>
      <c r="AN2074" s="139"/>
      <c r="AO2074" s="139"/>
      <c r="AP2074" s="139"/>
      <c r="AQ2074" s="139"/>
      <c r="AR2074" s="139"/>
      <c r="AS2074" s="139"/>
      <c r="AT2074" s="139"/>
      <c r="AU2074" s="139"/>
    </row>
    <row r="2075" spans="27:47" x14ac:dyDescent="0.2">
      <c r="AA2075" s="139"/>
      <c r="AB2075" s="139"/>
      <c r="AC2075" s="139"/>
      <c r="AD2075" s="139"/>
      <c r="AE2075" s="139"/>
      <c r="AF2075" s="166"/>
      <c r="AG2075" s="165"/>
      <c r="AN2075" s="139"/>
      <c r="AO2075" s="139"/>
      <c r="AP2075" s="139"/>
      <c r="AQ2075" s="139"/>
      <c r="AR2075" s="139"/>
      <c r="AS2075" s="139"/>
      <c r="AT2075" s="139"/>
      <c r="AU2075" s="139"/>
    </row>
    <row r="2076" spans="27:47" x14ac:dyDescent="0.2">
      <c r="AA2076" s="139"/>
      <c r="AB2076" s="139"/>
      <c r="AC2076" s="139"/>
      <c r="AD2076" s="139"/>
      <c r="AE2076" s="139"/>
      <c r="AF2076" s="166"/>
      <c r="AG2076" s="165"/>
      <c r="AN2076" s="139"/>
      <c r="AO2076" s="139"/>
      <c r="AP2076" s="139"/>
      <c r="AQ2076" s="139"/>
      <c r="AR2076" s="139"/>
      <c r="AS2076" s="139"/>
      <c r="AT2076" s="139"/>
      <c r="AU2076" s="139"/>
    </row>
    <row r="2077" spans="27:47" x14ac:dyDescent="0.2">
      <c r="AA2077" s="139"/>
      <c r="AB2077" s="139"/>
      <c r="AC2077" s="139"/>
      <c r="AD2077" s="139"/>
      <c r="AE2077" s="139"/>
      <c r="AF2077" s="166"/>
      <c r="AG2077" s="165"/>
      <c r="AN2077" s="139"/>
      <c r="AO2077" s="139"/>
      <c r="AP2077" s="139"/>
      <c r="AQ2077" s="139"/>
      <c r="AR2077" s="139"/>
      <c r="AS2077" s="139"/>
      <c r="AT2077" s="139"/>
      <c r="AU2077" s="139"/>
    </row>
    <row r="2078" spans="27:47" x14ac:dyDescent="0.2">
      <c r="AA2078" s="139"/>
      <c r="AB2078" s="139"/>
      <c r="AC2078" s="139"/>
      <c r="AD2078" s="139"/>
      <c r="AE2078" s="139"/>
      <c r="AF2078" s="166"/>
      <c r="AG2078" s="165"/>
      <c r="AN2078" s="139"/>
      <c r="AO2078" s="139"/>
      <c r="AP2078" s="139"/>
      <c r="AQ2078" s="139"/>
      <c r="AR2078" s="139"/>
      <c r="AS2078" s="139"/>
      <c r="AT2078" s="139"/>
      <c r="AU2078" s="139"/>
    </row>
    <row r="2079" spans="27:47" x14ac:dyDescent="0.2">
      <c r="AA2079" s="139"/>
      <c r="AB2079" s="139"/>
      <c r="AC2079" s="139"/>
      <c r="AD2079" s="139"/>
      <c r="AE2079" s="139"/>
      <c r="AF2079" s="166"/>
      <c r="AG2079" s="165"/>
      <c r="AN2079" s="139"/>
      <c r="AO2079" s="139"/>
      <c r="AP2079" s="139"/>
      <c r="AQ2079" s="139"/>
      <c r="AR2079" s="139"/>
      <c r="AS2079" s="139"/>
      <c r="AT2079" s="139"/>
      <c r="AU2079" s="139"/>
    </row>
    <row r="2080" spans="27:47" x14ac:dyDescent="0.2">
      <c r="AA2080" s="139"/>
      <c r="AB2080" s="139"/>
      <c r="AC2080" s="139"/>
      <c r="AD2080" s="139"/>
      <c r="AE2080" s="139"/>
      <c r="AF2080" s="166"/>
      <c r="AG2080" s="165"/>
      <c r="AN2080" s="139"/>
      <c r="AO2080" s="139"/>
      <c r="AP2080" s="139"/>
      <c r="AQ2080" s="139"/>
      <c r="AR2080" s="139"/>
      <c r="AS2080" s="139"/>
      <c r="AT2080" s="139"/>
      <c r="AU2080" s="139"/>
    </row>
    <row r="2081" spans="27:47" x14ac:dyDescent="0.2">
      <c r="AA2081" s="139"/>
      <c r="AB2081" s="139"/>
      <c r="AC2081" s="139"/>
      <c r="AD2081" s="139"/>
      <c r="AE2081" s="139"/>
      <c r="AF2081" s="166"/>
      <c r="AG2081" s="165"/>
      <c r="AN2081" s="139"/>
      <c r="AO2081" s="139"/>
      <c r="AP2081" s="139"/>
      <c r="AQ2081" s="139"/>
      <c r="AR2081" s="139"/>
      <c r="AS2081" s="139"/>
      <c r="AT2081" s="139"/>
      <c r="AU2081" s="139"/>
    </row>
    <row r="2082" spans="27:47" x14ac:dyDescent="0.2">
      <c r="AA2082" s="139"/>
      <c r="AB2082" s="139"/>
      <c r="AC2082" s="139"/>
      <c r="AD2082" s="139"/>
      <c r="AE2082" s="139"/>
      <c r="AF2082" s="166"/>
      <c r="AG2082" s="165"/>
      <c r="AN2082" s="139"/>
      <c r="AO2082" s="139"/>
      <c r="AP2082" s="139"/>
      <c r="AQ2082" s="139"/>
      <c r="AR2082" s="139"/>
      <c r="AS2082" s="139"/>
      <c r="AT2082" s="139"/>
      <c r="AU2082" s="139"/>
    </row>
    <row r="2083" spans="27:47" x14ac:dyDescent="0.2">
      <c r="AA2083" s="139"/>
      <c r="AB2083" s="139"/>
      <c r="AC2083" s="139"/>
      <c r="AD2083" s="139"/>
      <c r="AE2083" s="139"/>
      <c r="AF2083" s="166"/>
      <c r="AG2083" s="165"/>
      <c r="AN2083" s="139"/>
      <c r="AO2083" s="139"/>
      <c r="AP2083" s="139"/>
      <c r="AQ2083" s="139"/>
      <c r="AR2083" s="139"/>
      <c r="AS2083" s="139"/>
      <c r="AT2083" s="139"/>
      <c r="AU2083" s="139"/>
    </row>
    <row r="2084" spans="27:47" x14ac:dyDescent="0.2">
      <c r="AA2084" s="139"/>
      <c r="AB2084" s="139"/>
      <c r="AC2084" s="139"/>
      <c r="AD2084" s="139"/>
      <c r="AE2084" s="139"/>
      <c r="AF2084" s="166"/>
      <c r="AG2084" s="165"/>
      <c r="AN2084" s="139"/>
      <c r="AO2084" s="139"/>
      <c r="AP2084" s="139"/>
      <c r="AQ2084" s="139"/>
      <c r="AR2084" s="139"/>
      <c r="AS2084" s="139"/>
      <c r="AT2084" s="139"/>
      <c r="AU2084" s="139"/>
    </row>
    <row r="2085" spans="27:47" x14ac:dyDescent="0.2">
      <c r="AA2085" s="139"/>
      <c r="AB2085" s="139"/>
      <c r="AC2085" s="139"/>
      <c r="AD2085" s="139"/>
      <c r="AE2085" s="139"/>
      <c r="AF2085" s="166"/>
      <c r="AG2085" s="165"/>
      <c r="AN2085" s="139"/>
      <c r="AO2085" s="139"/>
      <c r="AP2085" s="139"/>
      <c r="AQ2085" s="139"/>
      <c r="AR2085" s="139"/>
      <c r="AS2085" s="139"/>
      <c r="AT2085" s="139"/>
      <c r="AU2085" s="139"/>
    </row>
    <row r="2086" spans="27:47" x14ac:dyDescent="0.2">
      <c r="AA2086" s="139"/>
      <c r="AB2086" s="139"/>
      <c r="AC2086" s="139"/>
      <c r="AD2086" s="139"/>
      <c r="AE2086" s="139"/>
      <c r="AF2086" s="166"/>
      <c r="AG2086" s="165"/>
      <c r="AN2086" s="139"/>
      <c r="AO2086" s="139"/>
      <c r="AP2086" s="139"/>
      <c r="AQ2086" s="139"/>
      <c r="AR2086" s="139"/>
      <c r="AS2086" s="139"/>
      <c r="AT2086" s="139"/>
      <c r="AU2086" s="139"/>
    </row>
    <row r="2087" spans="27:47" x14ac:dyDescent="0.2">
      <c r="AA2087" s="139"/>
      <c r="AB2087" s="139"/>
      <c r="AC2087" s="139"/>
      <c r="AD2087" s="139"/>
      <c r="AE2087" s="139"/>
      <c r="AF2087" s="166"/>
      <c r="AG2087" s="165"/>
      <c r="AN2087" s="139"/>
      <c r="AO2087" s="139"/>
      <c r="AP2087" s="139"/>
      <c r="AQ2087" s="139"/>
      <c r="AR2087" s="139"/>
      <c r="AS2087" s="139"/>
      <c r="AT2087" s="139"/>
      <c r="AU2087" s="139"/>
    </row>
    <row r="2088" spans="27:47" x14ac:dyDescent="0.2">
      <c r="AA2088" s="139"/>
      <c r="AB2088" s="139"/>
      <c r="AC2088" s="139"/>
      <c r="AD2088" s="139"/>
      <c r="AE2088" s="139"/>
      <c r="AF2088" s="166"/>
      <c r="AG2088" s="165"/>
      <c r="AN2088" s="139"/>
      <c r="AO2088" s="139"/>
      <c r="AP2088" s="139"/>
      <c r="AQ2088" s="139"/>
      <c r="AR2088" s="139"/>
      <c r="AS2088" s="139"/>
      <c r="AT2088" s="139"/>
      <c r="AU2088" s="139"/>
    </row>
    <row r="2089" spans="27:47" x14ac:dyDescent="0.2">
      <c r="AA2089" s="139"/>
      <c r="AB2089" s="139"/>
      <c r="AC2089" s="139"/>
      <c r="AD2089" s="139"/>
      <c r="AE2089" s="139"/>
      <c r="AF2089" s="166"/>
      <c r="AG2089" s="165"/>
      <c r="AN2089" s="139"/>
      <c r="AO2089" s="139"/>
      <c r="AP2089" s="139"/>
      <c r="AQ2089" s="139"/>
      <c r="AR2089" s="139"/>
      <c r="AS2089" s="139"/>
      <c r="AT2089" s="139"/>
      <c r="AU2089" s="139"/>
    </row>
    <row r="2090" spans="27:47" x14ac:dyDescent="0.2">
      <c r="AA2090" s="139"/>
      <c r="AB2090" s="139"/>
      <c r="AC2090" s="139"/>
      <c r="AD2090" s="139"/>
      <c r="AE2090" s="139"/>
      <c r="AF2090" s="166"/>
      <c r="AG2090" s="165"/>
      <c r="AN2090" s="139"/>
      <c r="AO2090" s="139"/>
      <c r="AP2090" s="139"/>
      <c r="AQ2090" s="139"/>
      <c r="AR2090" s="139"/>
      <c r="AS2090" s="139"/>
      <c r="AT2090" s="139"/>
      <c r="AU2090" s="139"/>
    </row>
    <row r="2091" spans="27:47" x14ac:dyDescent="0.2">
      <c r="AA2091" s="139"/>
      <c r="AB2091" s="139"/>
      <c r="AC2091" s="139"/>
      <c r="AD2091" s="139"/>
      <c r="AE2091" s="139"/>
      <c r="AF2091" s="166"/>
      <c r="AG2091" s="165"/>
      <c r="AN2091" s="139"/>
      <c r="AO2091" s="139"/>
      <c r="AP2091" s="139"/>
      <c r="AQ2091" s="139"/>
      <c r="AR2091" s="139"/>
      <c r="AS2091" s="139"/>
      <c r="AT2091" s="139"/>
      <c r="AU2091" s="139"/>
    </row>
    <row r="2092" spans="27:47" x14ac:dyDescent="0.2">
      <c r="AA2092" s="139"/>
      <c r="AB2092" s="139"/>
      <c r="AC2092" s="139"/>
      <c r="AD2092" s="139"/>
      <c r="AE2092" s="139"/>
      <c r="AF2092" s="166"/>
      <c r="AG2092" s="165"/>
      <c r="AN2092" s="139"/>
      <c r="AO2092" s="139"/>
      <c r="AP2092" s="139"/>
      <c r="AQ2092" s="139"/>
      <c r="AR2092" s="139"/>
      <c r="AS2092" s="139"/>
      <c r="AT2092" s="139"/>
      <c r="AU2092" s="139"/>
    </row>
    <row r="2093" spans="27:47" x14ac:dyDescent="0.2">
      <c r="AA2093" s="139"/>
      <c r="AB2093" s="139"/>
      <c r="AC2093" s="139"/>
      <c r="AD2093" s="139"/>
      <c r="AE2093" s="139"/>
      <c r="AF2093" s="166"/>
      <c r="AG2093" s="165"/>
      <c r="AN2093" s="139"/>
      <c r="AO2093" s="139"/>
      <c r="AP2093" s="139"/>
      <c r="AQ2093" s="139"/>
      <c r="AR2093" s="139"/>
      <c r="AS2093" s="139"/>
      <c r="AT2093" s="139"/>
      <c r="AU2093" s="139"/>
    </row>
    <row r="2094" spans="27:47" x14ac:dyDescent="0.2">
      <c r="AA2094" s="139"/>
      <c r="AB2094" s="139"/>
      <c r="AC2094" s="139"/>
      <c r="AD2094" s="139"/>
      <c r="AE2094" s="139"/>
      <c r="AF2094" s="166"/>
      <c r="AG2094" s="165"/>
      <c r="AN2094" s="139"/>
      <c r="AO2094" s="139"/>
      <c r="AP2094" s="139"/>
      <c r="AQ2094" s="139"/>
      <c r="AR2094" s="139"/>
      <c r="AS2094" s="139"/>
      <c r="AT2094" s="139"/>
      <c r="AU2094" s="139"/>
    </row>
    <row r="2095" spans="27:47" x14ac:dyDescent="0.2">
      <c r="AA2095" s="139"/>
      <c r="AB2095" s="139"/>
      <c r="AC2095" s="139"/>
      <c r="AD2095" s="139"/>
      <c r="AE2095" s="139"/>
      <c r="AF2095" s="166"/>
      <c r="AG2095" s="165"/>
      <c r="AN2095" s="139"/>
      <c r="AO2095" s="139"/>
      <c r="AP2095" s="139"/>
      <c r="AQ2095" s="139"/>
      <c r="AR2095" s="139"/>
      <c r="AS2095" s="139"/>
      <c r="AT2095" s="139"/>
      <c r="AU2095" s="139"/>
    </row>
    <row r="2096" spans="27:47" x14ac:dyDescent="0.2">
      <c r="AA2096" s="139"/>
      <c r="AB2096" s="139"/>
      <c r="AC2096" s="139"/>
      <c r="AD2096" s="139"/>
      <c r="AE2096" s="139"/>
      <c r="AF2096" s="166"/>
      <c r="AG2096" s="165"/>
      <c r="AN2096" s="139"/>
      <c r="AO2096" s="139"/>
      <c r="AP2096" s="139"/>
      <c r="AQ2096" s="139"/>
      <c r="AR2096" s="139"/>
      <c r="AS2096" s="139"/>
      <c r="AT2096" s="139"/>
      <c r="AU2096" s="139"/>
    </row>
    <row r="2097" spans="27:47" x14ac:dyDescent="0.2">
      <c r="AA2097" s="139"/>
      <c r="AB2097" s="139"/>
      <c r="AC2097" s="139"/>
      <c r="AD2097" s="139"/>
      <c r="AE2097" s="139"/>
      <c r="AF2097" s="166"/>
      <c r="AG2097" s="165"/>
      <c r="AN2097" s="139"/>
      <c r="AO2097" s="139"/>
      <c r="AP2097" s="139"/>
      <c r="AQ2097" s="139"/>
      <c r="AR2097" s="139"/>
      <c r="AS2097" s="139"/>
      <c r="AT2097" s="139"/>
      <c r="AU2097" s="139"/>
    </row>
    <row r="2098" spans="27:47" x14ac:dyDescent="0.2">
      <c r="AA2098" s="139"/>
      <c r="AB2098" s="139"/>
      <c r="AC2098" s="139"/>
      <c r="AD2098" s="139"/>
      <c r="AE2098" s="139"/>
      <c r="AF2098" s="166"/>
      <c r="AG2098" s="165"/>
      <c r="AN2098" s="139"/>
      <c r="AO2098" s="139"/>
      <c r="AP2098" s="139"/>
      <c r="AQ2098" s="139"/>
      <c r="AR2098" s="139"/>
      <c r="AS2098" s="139"/>
      <c r="AT2098" s="139"/>
      <c r="AU2098" s="139"/>
    </row>
    <row r="2099" spans="27:47" x14ac:dyDescent="0.2">
      <c r="AA2099" s="139"/>
      <c r="AB2099" s="139"/>
      <c r="AC2099" s="139"/>
      <c r="AD2099" s="139"/>
      <c r="AE2099" s="139"/>
      <c r="AF2099" s="166"/>
      <c r="AG2099" s="165"/>
      <c r="AN2099" s="139"/>
      <c r="AO2099" s="139"/>
      <c r="AP2099" s="139"/>
      <c r="AQ2099" s="139"/>
      <c r="AR2099" s="139"/>
      <c r="AS2099" s="139"/>
      <c r="AT2099" s="139"/>
      <c r="AU2099" s="139"/>
    </row>
    <row r="2100" spans="27:47" x14ac:dyDescent="0.2">
      <c r="AA2100" s="139"/>
      <c r="AB2100" s="139"/>
      <c r="AC2100" s="139"/>
      <c r="AD2100" s="139"/>
      <c r="AE2100" s="139"/>
      <c r="AF2100" s="166"/>
      <c r="AG2100" s="165"/>
      <c r="AN2100" s="139"/>
      <c r="AO2100" s="139"/>
      <c r="AP2100" s="139"/>
      <c r="AQ2100" s="139"/>
      <c r="AR2100" s="139"/>
      <c r="AS2100" s="139"/>
      <c r="AT2100" s="139"/>
      <c r="AU2100" s="139"/>
    </row>
    <row r="2101" spans="27:47" x14ac:dyDescent="0.2">
      <c r="AA2101" s="139"/>
      <c r="AB2101" s="139"/>
      <c r="AC2101" s="139"/>
      <c r="AD2101" s="139"/>
      <c r="AE2101" s="139"/>
      <c r="AF2101" s="166"/>
      <c r="AG2101" s="165"/>
      <c r="AN2101" s="139"/>
      <c r="AO2101" s="139"/>
      <c r="AP2101" s="139"/>
      <c r="AQ2101" s="139"/>
      <c r="AR2101" s="139"/>
      <c r="AS2101" s="139"/>
      <c r="AT2101" s="139"/>
      <c r="AU2101" s="139"/>
    </row>
    <row r="2102" spans="27:47" x14ac:dyDescent="0.2">
      <c r="AA2102" s="139"/>
      <c r="AB2102" s="139"/>
      <c r="AC2102" s="139"/>
      <c r="AD2102" s="139"/>
      <c r="AE2102" s="139"/>
      <c r="AF2102" s="166"/>
      <c r="AG2102" s="165"/>
      <c r="AN2102" s="139"/>
      <c r="AO2102" s="139"/>
      <c r="AP2102" s="139"/>
      <c r="AQ2102" s="139"/>
      <c r="AR2102" s="139"/>
      <c r="AS2102" s="139"/>
      <c r="AT2102" s="139"/>
      <c r="AU2102" s="139"/>
    </row>
    <row r="2103" spans="27:47" x14ac:dyDescent="0.2">
      <c r="AA2103" s="139"/>
      <c r="AB2103" s="139"/>
      <c r="AC2103" s="139"/>
      <c r="AD2103" s="139"/>
      <c r="AE2103" s="139"/>
      <c r="AF2103" s="166"/>
      <c r="AG2103" s="165"/>
      <c r="AN2103" s="139"/>
      <c r="AO2103" s="139"/>
      <c r="AP2103" s="139"/>
      <c r="AQ2103" s="139"/>
      <c r="AR2103" s="139"/>
      <c r="AS2103" s="139"/>
      <c r="AT2103" s="139"/>
      <c r="AU2103" s="139"/>
    </row>
    <row r="2104" spans="27:47" x14ac:dyDescent="0.2">
      <c r="AA2104" s="139"/>
      <c r="AB2104" s="139"/>
      <c r="AC2104" s="139"/>
      <c r="AD2104" s="139"/>
      <c r="AE2104" s="139"/>
      <c r="AF2104" s="166"/>
      <c r="AG2104" s="165"/>
      <c r="AN2104" s="139"/>
      <c r="AO2104" s="139"/>
      <c r="AP2104" s="139"/>
      <c r="AQ2104" s="139"/>
      <c r="AR2104" s="139"/>
      <c r="AS2104" s="139"/>
      <c r="AT2104" s="139"/>
      <c r="AU2104" s="139"/>
    </row>
    <row r="2105" spans="27:47" x14ac:dyDescent="0.2">
      <c r="AA2105" s="139"/>
      <c r="AB2105" s="139"/>
      <c r="AC2105" s="139"/>
      <c r="AD2105" s="139"/>
      <c r="AE2105" s="139"/>
      <c r="AF2105" s="166"/>
      <c r="AG2105" s="165"/>
      <c r="AN2105" s="139"/>
      <c r="AO2105" s="139"/>
      <c r="AP2105" s="139"/>
      <c r="AQ2105" s="139"/>
      <c r="AR2105" s="139"/>
      <c r="AS2105" s="139"/>
      <c r="AT2105" s="139"/>
      <c r="AU2105" s="139"/>
    </row>
    <row r="2106" spans="27:47" x14ac:dyDescent="0.2">
      <c r="AA2106" s="139"/>
      <c r="AB2106" s="139"/>
      <c r="AC2106" s="139"/>
      <c r="AD2106" s="139"/>
      <c r="AE2106" s="139"/>
      <c r="AF2106" s="166"/>
      <c r="AG2106" s="165"/>
      <c r="AN2106" s="139"/>
      <c r="AO2106" s="139"/>
      <c r="AP2106" s="139"/>
      <c r="AQ2106" s="139"/>
      <c r="AR2106" s="139"/>
      <c r="AS2106" s="139"/>
      <c r="AT2106" s="139"/>
      <c r="AU2106" s="139"/>
    </row>
    <row r="2107" spans="27:47" x14ac:dyDescent="0.2">
      <c r="AA2107" s="139"/>
      <c r="AB2107" s="139"/>
      <c r="AC2107" s="139"/>
      <c r="AD2107" s="139"/>
      <c r="AE2107" s="139"/>
      <c r="AF2107" s="166"/>
      <c r="AG2107" s="165"/>
      <c r="AN2107" s="139"/>
      <c r="AO2107" s="139"/>
      <c r="AP2107" s="139"/>
      <c r="AQ2107" s="139"/>
      <c r="AR2107" s="139"/>
      <c r="AS2107" s="139"/>
      <c r="AT2107" s="139"/>
      <c r="AU2107" s="139"/>
    </row>
    <row r="2108" spans="27:47" x14ac:dyDescent="0.2">
      <c r="AA2108" s="139"/>
      <c r="AB2108" s="139"/>
      <c r="AC2108" s="139"/>
      <c r="AD2108" s="139"/>
      <c r="AE2108" s="139"/>
      <c r="AF2108" s="166"/>
      <c r="AG2108" s="165"/>
      <c r="AN2108" s="139"/>
      <c r="AO2108" s="139"/>
      <c r="AP2108" s="139"/>
      <c r="AQ2108" s="139"/>
      <c r="AR2108" s="139"/>
      <c r="AS2108" s="139"/>
      <c r="AT2108" s="139"/>
      <c r="AU2108" s="139"/>
    </row>
    <row r="2109" spans="27:47" x14ac:dyDescent="0.2">
      <c r="AA2109" s="139"/>
      <c r="AB2109" s="139"/>
      <c r="AC2109" s="139"/>
      <c r="AD2109" s="139"/>
      <c r="AE2109" s="139"/>
      <c r="AF2109" s="166"/>
      <c r="AG2109" s="165"/>
      <c r="AN2109" s="139"/>
      <c r="AO2109" s="139"/>
      <c r="AP2109" s="139"/>
      <c r="AQ2109" s="139"/>
      <c r="AR2109" s="139"/>
      <c r="AS2109" s="139"/>
      <c r="AT2109" s="139"/>
      <c r="AU2109" s="139"/>
    </row>
    <row r="2110" spans="27:47" x14ac:dyDescent="0.2">
      <c r="AA2110" s="139"/>
      <c r="AB2110" s="139"/>
      <c r="AC2110" s="139"/>
      <c r="AD2110" s="139"/>
      <c r="AE2110" s="139"/>
      <c r="AF2110" s="166"/>
      <c r="AG2110" s="165"/>
      <c r="AN2110" s="139"/>
      <c r="AO2110" s="139"/>
      <c r="AP2110" s="139"/>
      <c r="AQ2110" s="139"/>
      <c r="AR2110" s="139"/>
      <c r="AS2110" s="139"/>
      <c r="AT2110" s="139"/>
      <c r="AU2110" s="139"/>
    </row>
    <row r="2111" spans="27:47" x14ac:dyDescent="0.2">
      <c r="AA2111" s="139"/>
      <c r="AB2111" s="139"/>
      <c r="AC2111" s="139"/>
      <c r="AD2111" s="139"/>
      <c r="AE2111" s="139"/>
      <c r="AF2111" s="166"/>
      <c r="AG2111" s="165"/>
      <c r="AN2111" s="139"/>
      <c r="AO2111" s="139"/>
      <c r="AP2111" s="139"/>
      <c r="AQ2111" s="139"/>
      <c r="AR2111" s="139"/>
      <c r="AS2111" s="139"/>
      <c r="AT2111" s="139"/>
      <c r="AU2111" s="139"/>
    </row>
    <row r="2112" spans="27:47" x14ac:dyDescent="0.2">
      <c r="AA2112" s="139"/>
      <c r="AB2112" s="139"/>
      <c r="AC2112" s="139"/>
      <c r="AD2112" s="139"/>
      <c r="AE2112" s="139"/>
      <c r="AF2112" s="166"/>
      <c r="AG2112" s="165"/>
      <c r="AN2112" s="139"/>
      <c r="AO2112" s="139"/>
      <c r="AP2112" s="139"/>
      <c r="AQ2112" s="139"/>
      <c r="AR2112" s="139"/>
      <c r="AS2112" s="139"/>
      <c r="AT2112" s="139"/>
      <c r="AU2112" s="139"/>
    </row>
    <row r="2113" spans="27:47" x14ac:dyDescent="0.2">
      <c r="AA2113" s="139"/>
      <c r="AB2113" s="139"/>
      <c r="AC2113" s="139"/>
      <c r="AD2113" s="139"/>
      <c r="AE2113" s="139"/>
      <c r="AF2113" s="166"/>
      <c r="AG2113" s="165"/>
      <c r="AN2113" s="139"/>
      <c r="AO2113" s="139"/>
      <c r="AP2113" s="139"/>
      <c r="AQ2113" s="139"/>
      <c r="AR2113" s="139"/>
      <c r="AS2113" s="139"/>
      <c r="AT2113" s="139"/>
      <c r="AU2113" s="139"/>
    </row>
    <row r="2114" spans="27:47" x14ac:dyDescent="0.2">
      <c r="AA2114" s="139"/>
      <c r="AB2114" s="139"/>
      <c r="AC2114" s="139"/>
      <c r="AD2114" s="139"/>
      <c r="AE2114" s="139"/>
      <c r="AF2114" s="166"/>
      <c r="AG2114" s="165"/>
      <c r="AN2114" s="139"/>
      <c r="AO2114" s="139"/>
      <c r="AP2114" s="139"/>
      <c r="AQ2114" s="139"/>
      <c r="AR2114" s="139"/>
      <c r="AS2114" s="139"/>
      <c r="AT2114" s="139"/>
      <c r="AU2114" s="139"/>
    </row>
    <row r="2115" spans="27:47" x14ac:dyDescent="0.2">
      <c r="AA2115" s="139"/>
      <c r="AB2115" s="139"/>
      <c r="AC2115" s="139"/>
      <c r="AD2115" s="139"/>
      <c r="AE2115" s="139"/>
      <c r="AF2115" s="166"/>
      <c r="AG2115" s="165"/>
      <c r="AN2115" s="139"/>
      <c r="AO2115" s="139"/>
      <c r="AP2115" s="139"/>
      <c r="AQ2115" s="139"/>
      <c r="AR2115" s="139"/>
      <c r="AS2115" s="139"/>
      <c r="AT2115" s="139"/>
      <c r="AU2115" s="139"/>
    </row>
    <row r="2116" spans="27:47" x14ac:dyDescent="0.2">
      <c r="AA2116" s="139"/>
      <c r="AB2116" s="139"/>
      <c r="AC2116" s="139"/>
      <c r="AD2116" s="139"/>
      <c r="AE2116" s="139"/>
      <c r="AF2116" s="166"/>
      <c r="AG2116" s="165"/>
      <c r="AN2116" s="139"/>
      <c r="AO2116" s="139"/>
      <c r="AP2116" s="139"/>
      <c r="AQ2116" s="139"/>
      <c r="AR2116" s="139"/>
      <c r="AS2116" s="139"/>
      <c r="AT2116" s="139"/>
      <c r="AU2116" s="139"/>
    </row>
    <row r="2117" spans="27:47" x14ac:dyDescent="0.2">
      <c r="AA2117" s="139"/>
      <c r="AB2117" s="139"/>
      <c r="AC2117" s="139"/>
      <c r="AD2117" s="139"/>
      <c r="AE2117" s="139"/>
      <c r="AF2117" s="166"/>
      <c r="AG2117" s="165"/>
      <c r="AN2117" s="139"/>
      <c r="AO2117" s="139"/>
      <c r="AP2117" s="139"/>
      <c r="AQ2117" s="139"/>
      <c r="AR2117" s="139"/>
      <c r="AS2117" s="139"/>
      <c r="AT2117" s="139"/>
      <c r="AU2117" s="139"/>
    </row>
    <row r="2118" spans="27:47" x14ac:dyDescent="0.2">
      <c r="AA2118" s="139"/>
      <c r="AB2118" s="139"/>
      <c r="AC2118" s="139"/>
      <c r="AD2118" s="139"/>
      <c r="AE2118" s="139"/>
      <c r="AF2118" s="166"/>
      <c r="AG2118" s="165"/>
      <c r="AN2118" s="139"/>
      <c r="AO2118" s="139"/>
      <c r="AP2118" s="139"/>
      <c r="AQ2118" s="139"/>
      <c r="AR2118" s="139"/>
      <c r="AS2118" s="139"/>
      <c r="AT2118" s="139"/>
      <c r="AU2118" s="139"/>
    </row>
    <row r="2119" spans="27:47" x14ac:dyDescent="0.2">
      <c r="AA2119" s="139"/>
      <c r="AB2119" s="139"/>
      <c r="AC2119" s="139"/>
      <c r="AD2119" s="139"/>
      <c r="AE2119" s="139"/>
      <c r="AF2119" s="166"/>
      <c r="AG2119" s="165"/>
      <c r="AN2119" s="139"/>
      <c r="AO2119" s="139"/>
      <c r="AP2119" s="139"/>
      <c r="AQ2119" s="139"/>
      <c r="AR2119" s="139"/>
      <c r="AS2119" s="139"/>
      <c r="AT2119" s="139"/>
      <c r="AU2119" s="139"/>
    </row>
    <row r="2120" spans="27:47" x14ac:dyDescent="0.2">
      <c r="AA2120" s="139"/>
      <c r="AB2120" s="139"/>
      <c r="AC2120" s="139"/>
      <c r="AD2120" s="139"/>
      <c r="AE2120" s="139"/>
      <c r="AF2120" s="166"/>
      <c r="AG2120" s="165"/>
      <c r="AN2120" s="139"/>
      <c r="AO2120" s="139"/>
      <c r="AP2120" s="139"/>
      <c r="AQ2120" s="139"/>
      <c r="AR2120" s="139"/>
      <c r="AS2120" s="139"/>
      <c r="AT2120" s="139"/>
      <c r="AU2120" s="139"/>
    </row>
    <row r="2121" spans="27:47" x14ac:dyDescent="0.2">
      <c r="AA2121" s="139"/>
      <c r="AB2121" s="139"/>
      <c r="AC2121" s="139"/>
      <c r="AD2121" s="139"/>
      <c r="AE2121" s="139"/>
      <c r="AF2121" s="166"/>
      <c r="AG2121" s="165"/>
      <c r="AN2121" s="139"/>
      <c r="AO2121" s="139"/>
      <c r="AP2121" s="139"/>
      <c r="AQ2121" s="139"/>
      <c r="AR2121" s="139"/>
      <c r="AS2121" s="139"/>
      <c r="AT2121" s="139"/>
      <c r="AU2121" s="139"/>
    </row>
    <row r="2122" spans="27:47" x14ac:dyDescent="0.2">
      <c r="AA2122" s="139"/>
      <c r="AB2122" s="139"/>
      <c r="AC2122" s="139"/>
      <c r="AD2122" s="139"/>
      <c r="AE2122" s="139"/>
      <c r="AF2122" s="166"/>
      <c r="AG2122" s="165"/>
      <c r="AN2122" s="139"/>
      <c r="AO2122" s="139"/>
      <c r="AP2122" s="139"/>
      <c r="AQ2122" s="139"/>
      <c r="AR2122" s="139"/>
      <c r="AS2122" s="139"/>
      <c r="AT2122" s="139"/>
      <c r="AU2122" s="139"/>
    </row>
    <row r="2123" spans="27:47" x14ac:dyDescent="0.2">
      <c r="AA2123" s="139"/>
      <c r="AB2123" s="139"/>
      <c r="AC2123" s="139"/>
      <c r="AD2123" s="139"/>
      <c r="AE2123" s="139"/>
      <c r="AF2123" s="166"/>
      <c r="AG2123" s="165"/>
      <c r="AN2123" s="139"/>
      <c r="AO2123" s="139"/>
      <c r="AP2123" s="139"/>
      <c r="AQ2123" s="139"/>
      <c r="AR2123" s="139"/>
      <c r="AS2123" s="139"/>
      <c r="AT2123" s="139"/>
      <c r="AU2123" s="139"/>
    </row>
    <row r="2124" spans="27:47" x14ac:dyDescent="0.2">
      <c r="AA2124" s="139"/>
      <c r="AB2124" s="139"/>
      <c r="AC2124" s="139"/>
      <c r="AD2124" s="139"/>
      <c r="AE2124" s="139"/>
      <c r="AF2124" s="166"/>
      <c r="AG2124" s="165"/>
      <c r="AN2124" s="139"/>
      <c r="AO2124" s="139"/>
      <c r="AP2124" s="139"/>
      <c r="AQ2124" s="139"/>
      <c r="AR2124" s="139"/>
      <c r="AS2124" s="139"/>
      <c r="AT2124" s="139"/>
      <c r="AU2124" s="139"/>
    </row>
    <row r="2125" spans="27:47" x14ac:dyDescent="0.2">
      <c r="AA2125" s="139"/>
      <c r="AB2125" s="139"/>
      <c r="AC2125" s="139"/>
      <c r="AD2125" s="139"/>
      <c r="AE2125" s="139"/>
      <c r="AF2125" s="166"/>
      <c r="AG2125" s="165"/>
      <c r="AN2125" s="139"/>
      <c r="AO2125" s="139"/>
      <c r="AP2125" s="139"/>
      <c r="AQ2125" s="139"/>
      <c r="AR2125" s="139"/>
      <c r="AS2125" s="139"/>
      <c r="AT2125" s="139"/>
      <c r="AU2125" s="139"/>
    </row>
    <row r="2126" spans="27:47" x14ac:dyDescent="0.2">
      <c r="AA2126" s="139"/>
      <c r="AB2126" s="139"/>
      <c r="AC2126" s="139"/>
      <c r="AD2126" s="139"/>
      <c r="AE2126" s="139"/>
      <c r="AF2126" s="166"/>
      <c r="AG2126" s="165"/>
      <c r="AN2126" s="139"/>
      <c r="AO2126" s="139"/>
      <c r="AP2126" s="139"/>
      <c r="AQ2126" s="139"/>
      <c r="AR2126" s="139"/>
      <c r="AS2126" s="139"/>
      <c r="AT2126" s="139"/>
      <c r="AU2126" s="139"/>
    </row>
    <row r="2127" spans="27:47" x14ac:dyDescent="0.2">
      <c r="AA2127" s="139"/>
      <c r="AB2127" s="139"/>
      <c r="AC2127" s="139"/>
      <c r="AD2127" s="139"/>
      <c r="AE2127" s="139"/>
      <c r="AF2127" s="166"/>
      <c r="AG2127" s="165"/>
      <c r="AN2127" s="139"/>
      <c r="AO2127" s="139"/>
      <c r="AP2127" s="139"/>
      <c r="AQ2127" s="139"/>
      <c r="AR2127" s="139"/>
      <c r="AS2127" s="139"/>
      <c r="AT2127" s="139"/>
      <c r="AU2127" s="139"/>
    </row>
    <row r="2128" spans="27:47" x14ac:dyDescent="0.2">
      <c r="AA2128" s="139"/>
      <c r="AB2128" s="139"/>
      <c r="AC2128" s="139"/>
      <c r="AD2128" s="139"/>
      <c r="AE2128" s="139"/>
      <c r="AF2128" s="166"/>
      <c r="AG2128" s="165"/>
      <c r="AN2128" s="139"/>
      <c r="AO2128" s="139"/>
      <c r="AP2128" s="139"/>
      <c r="AQ2128" s="139"/>
      <c r="AR2128" s="139"/>
      <c r="AS2128" s="139"/>
      <c r="AT2128" s="139"/>
      <c r="AU2128" s="139"/>
    </row>
    <row r="2129" spans="27:47" x14ac:dyDescent="0.2">
      <c r="AA2129" s="139"/>
      <c r="AB2129" s="139"/>
      <c r="AC2129" s="139"/>
      <c r="AD2129" s="139"/>
      <c r="AE2129" s="139"/>
      <c r="AF2129" s="166"/>
      <c r="AG2129" s="165"/>
      <c r="AN2129" s="139"/>
      <c r="AO2129" s="139"/>
      <c r="AP2129" s="139"/>
      <c r="AQ2129" s="139"/>
      <c r="AR2129" s="139"/>
      <c r="AS2129" s="139"/>
      <c r="AT2129" s="139"/>
      <c r="AU2129" s="139"/>
    </row>
    <row r="2130" spans="27:47" x14ac:dyDescent="0.2">
      <c r="AA2130" s="139"/>
      <c r="AB2130" s="139"/>
      <c r="AC2130" s="139"/>
      <c r="AD2130" s="139"/>
      <c r="AE2130" s="139"/>
      <c r="AF2130" s="166"/>
      <c r="AG2130" s="165"/>
      <c r="AN2130" s="139"/>
      <c r="AO2130" s="139"/>
      <c r="AP2130" s="139"/>
      <c r="AQ2130" s="139"/>
      <c r="AR2130" s="139"/>
      <c r="AS2130" s="139"/>
      <c r="AT2130" s="139"/>
      <c r="AU2130" s="139"/>
    </row>
    <row r="2131" spans="27:47" x14ac:dyDescent="0.2">
      <c r="AA2131" s="139"/>
      <c r="AB2131" s="139"/>
      <c r="AC2131" s="139"/>
      <c r="AD2131" s="139"/>
      <c r="AE2131" s="139"/>
      <c r="AF2131" s="166"/>
      <c r="AG2131" s="165"/>
      <c r="AN2131" s="139"/>
      <c r="AO2131" s="139"/>
      <c r="AP2131" s="139"/>
      <c r="AQ2131" s="139"/>
      <c r="AR2131" s="139"/>
      <c r="AS2131" s="139"/>
      <c r="AT2131" s="139"/>
      <c r="AU2131" s="139"/>
    </row>
    <row r="2132" spans="27:47" x14ac:dyDescent="0.2">
      <c r="AA2132" s="139"/>
      <c r="AB2132" s="139"/>
      <c r="AC2132" s="139"/>
      <c r="AD2132" s="139"/>
      <c r="AE2132" s="139"/>
      <c r="AF2132" s="166"/>
      <c r="AG2132" s="165"/>
      <c r="AN2132" s="139"/>
      <c r="AO2132" s="139"/>
      <c r="AP2132" s="139"/>
      <c r="AQ2132" s="139"/>
      <c r="AR2132" s="139"/>
      <c r="AS2132" s="139"/>
      <c r="AT2132" s="139"/>
      <c r="AU2132" s="139"/>
    </row>
    <row r="2133" spans="27:47" x14ac:dyDescent="0.2">
      <c r="AA2133" s="139"/>
      <c r="AB2133" s="139"/>
      <c r="AC2133" s="139"/>
      <c r="AD2133" s="139"/>
      <c r="AE2133" s="139"/>
      <c r="AF2133" s="166"/>
      <c r="AG2133" s="165"/>
      <c r="AN2133" s="139"/>
      <c r="AO2133" s="139"/>
      <c r="AP2133" s="139"/>
      <c r="AQ2133" s="139"/>
      <c r="AR2133" s="139"/>
      <c r="AS2133" s="139"/>
      <c r="AT2133" s="139"/>
      <c r="AU2133" s="139"/>
    </row>
    <row r="2134" spans="27:47" x14ac:dyDescent="0.2">
      <c r="AA2134" s="139"/>
      <c r="AB2134" s="139"/>
      <c r="AC2134" s="139"/>
      <c r="AD2134" s="139"/>
      <c r="AE2134" s="139"/>
      <c r="AF2134" s="166"/>
      <c r="AG2134" s="165"/>
      <c r="AN2134" s="139"/>
      <c r="AO2134" s="139"/>
      <c r="AP2134" s="139"/>
      <c r="AQ2134" s="139"/>
      <c r="AR2134" s="139"/>
      <c r="AS2134" s="139"/>
      <c r="AT2134" s="139"/>
      <c r="AU2134" s="139"/>
    </row>
    <row r="2135" spans="27:47" x14ac:dyDescent="0.2">
      <c r="AA2135" s="139"/>
      <c r="AB2135" s="139"/>
      <c r="AC2135" s="139"/>
      <c r="AD2135" s="139"/>
      <c r="AE2135" s="139"/>
      <c r="AF2135" s="166"/>
      <c r="AG2135" s="165"/>
      <c r="AN2135" s="139"/>
      <c r="AO2135" s="139"/>
      <c r="AP2135" s="139"/>
      <c r="AQ2135" s="139"/>
      <c r="AR2135" s="139"/>
      <c r="AS2135" s="139"/>
      <c r="AT2135" s="139"/>
      <c r="AU2135" s="139"/>
    </row>
    <row r="2136" spans="27:47" x14ac:dyDescent="0.2">
      <c r="AA2136" s="139"/>
      <c r="AB2136" s="139"/>
      <c r="AC2136" s="139"/>
      <c r="AD2136" s="139"/>
      <c r="AE2136" s="139"/>
      <c r="AF2136" s="166"/>
      <c r="AG2136" s="165"/>
      <c r="AN2136" s="139"/>
      <c r="AO2136" s="139"/>
      <c r="AP2136" s="139"/>
      <c r="AQ2136" s="139"/>
      <c r="AR2136" s="139"/>
      <c r="AS2136" s="139"/>
      <c r="AT2136" s="139"/>
      <c r="AU2136" s="139"/>
    </row>
    <row r="2137" spans="27:47" x14ac:dyDescent="0.2">
      <c r="AA2137" s="139"/>
      <c r="AB2137" s="139"/>
      <c r="AC2137" s="139"/>
      <c r="AD2137" s="139"/>
      <c r="AE2137" s="139"/>
      <c r="AF2137" s="166"/>
      <c r="AG2137" s="165"/>
      <c r="AN2137" s="139"/>
      <c r="AO2137" s="139"/>
      <c r="AP2137" s="139"/>
      <c r="AQ2137" s="139"/>
      <c r="AR2137" s="139"/>
      <c r="AS2137" s="139"/>
      <c r="AT2137" s="139"/>
      <c r="AU2137" s="139"/>
    </row>
    <row r="2138" spans="27:47" x14ac:dyDescent="0.2">
      <c r="AA2138" s="139"/>
      <c r="AB2138" s="139"/>
      <c r="AC2138" s="139"/>
      <c r="AD2138" s="139"/>
      <c r="AE2138" s="139"/>
      <c r="AF2138" s="166"/>
      <c r="AG2138" s="165"/>
      <c r="AN2138" s="139"/>
      <c r="AO2138" s="139"/>
      <c r="AP2138" s="139"/>
      <c r="AQ2138" s="139"/>
      <c r="AR2138" s="139"/>
      <c r="AS2138" s="139"/>
      <c r="AT2138" s="139"/>
      <c r="AU2138" s="139"/>
    </row>
    <row r="2139" spans="27:47" x14ac:dyDescent="0.2">
      <c r="AA2139" s="139"/>
      <c r="AB2139" s="139"/>
      <c r="AC2139" s="139"/>
      <c r="AD2139" s="139"/>
      <c r="AE2139" s="139"/>
      <c r="AF2139" s="166"/>
      <c r="AG2139" s="165"/>
      <c r="AN2139" s="139"/>
      <c r="AO2139" s="139"/>
      <c r="AP2139" s="139"/>
      <c r="AQ2139" s="139"/>
      <c r="AR2139" s="139"/>
      <c r="AS2139" s="139"/>
      <c r="AT2139" s="139"/>
      <c r="AU2139" s="139"/>
    </row>
    <row r="2140" spans="27:47" x14ac:dyDescent="0.2">
      <c r="AA2140" s="139"/>
      <c r="AB2140" s="139"/>
      <c r="AC2140" s="139"/>
      <c r="AD2140" s="139"/>
      <c r="AE2140" s="139"/>
      <c r="AF2140" s="166"/>
      <c r="AG2140" s="165"/>
      <c r="AN2140" s="139"/>
      <c r="AO2140" s="139"/>
      <c r="AP2140" s="139"/>
      <c r="AQ2140" s="139"/>
      <c r="AR2140" s="139"/>
      <c r="AS2140" s="139"/>
      <c r="AT2140" s="139"/>
      <c r="AU2140" s="139"/>
    </row>
    <row r="2141" spans="27:47" x14ac:dyDescent="0.2">
      <c r="AA2141" s="139"/>
      <c r="AB2141" s="139"/>
      <c r="AC2141" s="139"/>
      <c r="AD2141" s="139"/>
      <c r="AE2141" s="139"/>
      <c r="AF2141" s="166"/>
      <c r="AG2141" s="165"/>
      <c r="AN2141" s="139"/>
      <c r="AO2141" s="139"/>
      <c r="AP2141" s="139"/>
      <c r="AQ2141" s="139"/>
      <c r="AR2141" s="139"/>
      <c r="AS2141" s="139"/>
      <c r="AT2141" s="139"/>
      <c r="AU2141" s="139"/>
    </row>
    <row r="2142" spans="27:47" x14ac:dyDescent="0.2">
      <c r="AA2142" s="139"/>
      <c r="AB2142" s="139"/>
      <c r="AC2142" s="139"/>
      <c r="AD2142" s="139"/>
      <c r="AE2142" s="139"/>
      <c r="AF2142" s="166"/>
      <c r="AG2142" s="165"/>
      <c r="AN2142" s="139"/>
      <c r="AO2142" s="139"/>
      <c r="AP2142" s="139"/>
      <c r="AQ2142" s="139"/>
      <c r="AR2142" s="139"/>
      <c r="AS2142" s="139"/>
      <c r="AT2142" s="139"/>
      <c r="AU2142" s="139"/>
    </row>
    <row r="2143" spans="27:47" x14ac:dyDescent="0.2">
      <c r="AA2143" s="139"/>
      <c r="AB2143" s="139"/>
      <c r="AC2143" s="139"/>
      <c r="AD2143" s="139"/>
      <c r="AE2143" s="139"/>
      <c r="AF2143" s="166"/>
      <c r="AG2143" s="165"/>
      <c r="AN2143" s="139"/>
      <c r="AO2143" s="139"/>
      <c r="AP2143" s="139"/>
      <c r="AQ2143" s="139"/>
      <c r="AR2143" s="139"/>
      <c r="AS2143" s="139"/>
      <c r="AT2143" s="139"/>
      <c r="AU2143" s="139"/>
    </row>
    <row r="2144" spans="27:47" x14ac:dyDescent="0.2">
      <c r="AA2144" s="139"/>
      <c r="AB2144" s="139"/>
      <c r="AC2144" s="139"/>
      <c r="AD2144" s="139"/>
      <c r="AE2144" s="139"/>
      <c r="AF2144" s="166"/>
      <c r="AG2144" s="165"/>
      <c r="AN2144" s="139"/>
      <c r="AO2144" s="139"/>
      <c r="AP2144" s="139"/>
      <c r="AQ2144" s="139"/>
      <c r="AR2144" s="139"/>
      <c r="AS2144" s="139"/>
      <c r="AT2144" s="139"/>
      <c r="AU2144" s="139"/>
    </row>
    <row r="2145" spans="27:47" x14ac:dyDescent="0.2">
      <c r="AA2145" s="139"/>
      <c r="AB2145" s="139"/>
      <c r="AC2145" s="139"/>
      <c r="AD2145" s="139"/>
      <c r="AE2145" s="139"/>
      <c r="AF2145" s="166"/>
      <c r="AG2145" s="165"/>
      <c r="AN2145" s="139"/>
      <c r="AO2145" s="139"/>
      <c r="AP2145" s="139"/>
      <c r="AQ2145" s="139"/>
      <c r="AR2145" s="139"/>
      <c r="AS2145" s="139"/>
      <c r="AT2145" s="139"/>
      <c r="AU2145" s="139"/>
    </row>
    <row r="2146" spans="27:47" x14ac:dyDescent="0.2">
      <c r="AA2146" s="139"/>
      <c r="AB2146" s="139"/>
      <c r="AC2146" s="139"/>
      <c r="AD2146" s="139"/>
      <c r="AE2146" s="139"/>
      <c r="AF2146" s="166"/>
      <c r="AG2146" s="165"/>
      <c r="AN2146" s="139"/>
      <c r="AO2146" s="139"/>
      <c r="AP2146" s="139"/>
      <c r="AQ2146" s="139"/>
      <c r="AR2146" s="139"/>
      <c r="AS2146" s="139"/>
      <c r="AT2146" s="139"/>
      <c r="AU2146" s="139"/>
    </row>
    <row r="2147" spans="27:47" x14ac:dyDescent="0.2">
      <c r="AA2147" s="139"/>
      <c r="AB2147" s="139"/>
      <c r="AC2147" s="139"/>
      <c r="AD2147" s="139"/>
      <c r="AE2147" s="139"/>
      <c r="AF2147" s="166"/>
      <c r="AG2147" s="165"/>
      <c r="AN2147" s="139"/>
      <c r="AO2147" s="139"/>
      <c r="AP2147" s="139"/>
      <c r="AQ2147" s="139"/>
      <c r="AR2147" s="139"/>
      <c r="AS2147" s="139"/>
      <c r="AT2147" s="139"/>
      <c r="AU2147" s="139"/>
    </row>
    <row r="2148" spans="27:47" x14ac:dyDescent="0.2">
      <c r="AA2148" s="139"/>
      <c r="AB2148" s="139"/>
      <c r="AC2148" s="139"/>
      <c r="AD2148" s="139"/>
      <c r="AE2148" s="139"/>
      <c r="AF2148" s="166"/>
      <c r="AG2148" s="165"/>
      <c r="AN2148" s="139"/>
      <c r="AO2148" s="139"/>
      <c r="AP2148" s="139"/>
      <c r="AQ2148" s="139"/>
      <c r="AR2148" s="139"/>
      <c r="AS2148" s="139"/>
      <c r="AT2148" s="139"/>
      <c r="AU2148" s="139"/>
    </row>
    <row r="2149" spans="27:47" x14ac:dyDescent="0.2">
      <c r="AA2149" s="139"/>
      <c r="AB2149" s="139"/>
      <c r="AC2149" s="139"/>
      <c r="AD2149" s="139"/>
      <c r="AE2149" s="139"/>
      <c r="AF2149" s="166"/>
      <c r="AG2149" s="165"/>
      <c r="AN2149" s="139"/>
      <c r="AO2149" s="139"/>
      <c r="AP2149" s="139"/>
      <c r="AQ2149" s="139"/>
      <c r="AR2149" s="139"/>
      <c r="AS2149" s="139"/>
      <c r="AT2149" s="139"/>
      <c r="AU2149" s="139"/>
    </row>
    <row r="2150" spans="27:47" x14ac:dyDescent="0.2">
      <c r="AA2150" s="139"/>
      <c r="AB2150" s="139"/>
      <c r="AC2150" s="139"/>
      <c r="AD2150" s="139"/>
      <c r="AE2150" s="139"/>
      <c r="AF2150" s="166"/>
      <c r="AG2150" s="165"/>
      <c r="AN2150" s="139"/>
      <c r="AO2150" s="139"/>
      <c r="AP2150" s="139"/>
      <c r="AQ2150" s="139"/>
      <c r="AR2150" s="139"/>
      <c r="AS2150" s="139"/>
      <c r="AT2150" s="139"/>
      <c r="AU2150" s="139"/>
    </row>
    <row r="2151" spans="27:47" x14ac:dyDescent="0.2">
      <c r="AA2151" s="139"/>
      <c r="AB2151" s="139"/>
      <c r="AC2151" s="139"/>
      <c r="AD2151" s="139"/>
      <c r="AE2151" s="139"/>
      <c r="AF2151" s="166"/>
      <c r="AG2151" s="165"/>
      <c r="AN2151" s="139"/>
      <c r="AO2151" s="139"/>
      <c r="AP2151" s="139"/>
      <c r="AQ2151" s="139"/>
      <c r="AR2151" s="139"/>
      <c r="AS2151" s="139"/>
      <c r="AT2151" s="139"/>
      <c r="AU2151" s="139"/>
    </row>
    <row r="2152" spans="27:47" x14ac:dyDescent="0.2">
      <c r="AA2152" s="139"/>
      <c r="AB2152" s="139"/>
      <c r="AC2152" s="139"/>
      <c r="AD2152" s="139"/>
      <c r="AE2152" s="139"/>
      <c r="AF2152" s="166"/>
      <c r="AG2152" s="165"/>
      <c r="AN2152" s="139"/>
      <c r="AO2152" s="139"/>
      <c r="AP2152" s="139"/>
      <c r="AQ2152" s="139"/>
      <c r="AR2152" s="139"/>
      <c r="AS2152" s="139"/>
      <c r="AT2152" s="139"/>
      <c r="AU2152" s="139"/>
    </row>
    <row r="2153" spans="27:47" x14ac:dyDescent="0.2">
      <c r="AA2153" s="139"/>
      <c r="AB2153" s="139"/>
      <c r="AC2153" s="139"/>
      <c r="AD2153" s="139"/>
      <c r="AE2153" s="139"/>
      <c r="AF2153" s="166"/>
      <c r="AG2153" s="165"/>
      <c r="AN2153" s="139"/>
      <c r="AO2153" s="139"/>
      <c r="AP2153" s="139"/>
      <c r="AQ2153" s="139"/>
      <c r="AR2153" s="139"/>
      <c r="AS2153" s="139"/>
      <c r="AT2153" s="139"/>
      <c r="AU2153" s="139"/>
    </row>
    <row r="2154" spans="27:47" x14ac:dyDescent="0.2">
      <c r="AA2154" s="139"/>
      <c r="AB2154" s="139"/>
      <c r="AC2154" s="139"/>
      <c r="AD2154" s="139"/>
      <c r="AE2154" s="139"/>
      <c r="AF2154" s="166"/>
      <c r="AG2154" s="165"/>
      <c r="AN2154" s="139"/>
      <c r="AO2154" s="139"/>
      <c r="AP2154" s="139"/>
      <c r="AQ2154" s="139"/>
      <c r="AR2154" s="139"/>
      <c r="AS2154" s="139"/>
      <c r="AT2154" s="139"/>
      <c r="AU2154" s="139"/>
    </row>
    <row r="2155" spans="27:47" x14ac:dyDescent="0.2">
      <c r="AA2155" s="139"/>
      <c r="AB2155" s="139"/>
      <c r="AC2155" s="139"/>
      <c r="AD2155" s="139"/>
      <c r="AE2155" s="139"/>
      <c r="AF2155" s="166"/>
      <c r="AG2155" s="165"/>
      <c r="AN2155" s="139"/>
      <c r="AO2155" s="139"/>
      <c r="AP2155" s="139"/>
      <c r="AQ2155" s="139"/>
      <c r="AR2155" s="139"/>
      <c r="AS2155" s="139"/>
      <c r="AT2155" s="139"/>
      <c r="AU2155" s="139"/>
    </row>
    <row r="2156" spans="27:47" x14ac:dyDescent="0.2">
      <c r="AA2156" s="139"/>
      <c r="AB2156" s="139"/>
      <c r="AC2156" s="139"/>
      <c r="AD2156" s="139"/>
      <c r="AE2156" s="139"/>
      <c r="AF2156" s="166"/>
      <c r="AG2156" s="165"/>
      <c r="AN2156" s="139"/>
      <c r="AO2156" s="139"/>
      <c r="AP2156" s="139"/>
      <c r="AQ2156" s="139"/>
      <c r="AR2156" s="139"/>
      <c r="AS2156" s="139"/>
      <c r="AT2156" s="139"/>
      <c r="AU2156" s="139"/>
    </row>
    <row r="2157" spans="27:47" x14ac:dyDescent="0.2">
      <c r="AA2157" s="139"/>
      <c r="AB2157" s="139"/>
      <c r="AC2157" s="139"/>
      <c r="AD2157" s="139"/>
      <c r="AE2157" s="139"/>
      <c r="AF2157" s="166"/>
      <c r="AG2157" s="165"/>
      <c r="AN2157" s="139"/>
      <c r="AO2157" s="139"/>
      <c r="AP2157" s="139"/>
      <c r="AQ2157" s="139"/>
      <c r="AR2157" s="139"/>
      <c r="AS2157" s="139"/>
      <c r="AT2157" s="139"/>
      <c r="AU2157" s="139"/>
    </row>
    <row r="2158" spans="27:47" x14ac:dyDescent="0.2">
      <c r="AA2158" s="139"/>
      <c r="AB2158" s="139"/>
      <c r="AC2158" s="139"/>
      <c r="AD2158" s="139"/>
      <c r="AE2158" s="139"/>
      <c r="AF2158" s="166"/>
      <c r="AG2158" s="165"/>
      <c r="AN2158" s="139"/>
      <c r="AO2158" s="139"/>
      <c r="AP2158" s="139"/>
      <c r="AQ2158" s="139"/>
      <c r="AR2158" s="139"/>
      <c r="AS2158" s="139"/>
      <c r="AT2158" s="139"/>
      <c r="AU2158" s="139"/>
    </row>
    <row r="2159" spans="27:47" x14ac:dyDescent="0.2">
      <c r="AA2159" s="139"/>
      <c r="AB2159" s="139"/>
      <c r="AC2159" s="139"/>
      <c r="AD2159" s="139"/>
      <c r="AE2159" s="139"/>
      <c r="AF2159" s="166"/>
      <c r="AG2159" s="165"/>
      <c r="AN2159" s="139"/>
      <c r="AO2159" s="139"/>
      <c r="AP2159" s="139"/>
      <c r="AQ2159" s="139"/>
      <c r="AR2159" s="139"/>
      <c r="AS2159" s="139"/>
      <c r="AT2159" s="139"/>
      <c r="AU2159" s="139"/>
    </row>
    <row r="2160" spans="27:47" x14ac:dyDescent="0.2">
      <c r="AA2160" s="139"/>
      <c r="AB2160" s="139"/>
      <c r="AC2160" s="139"/>
      <c r="AD2160" s="139"/>
      <c r="AE2160" s="139"/>
      <c r="AF2160" s="166"/>
      <c r="AG2160" s="165"/>
      <c r="AN2160" s="139"/>
      <c r="AO2160" s="139"/>
      <c r="AP2160" s="139"/>
      <c r="AQ2160" s="139"/>
      <c r="AR2160" s="139"/>
      <c r="AS2160" s="139"/>
      <c r="AT2160" s="139"/>
      <c r="AU2160" s="139"/>
    </row>
    <row r="2161" spans="27:47" x14ac:dyDescent="0.2">
      <c r="AA2161" s="139"/>
      <c r="AB2161" s="139"/>
      <c r="AC2161" s="139"/>
      <c r="AD2161" s="139"/>
      <c r="AE2161" s="139"/>
      <c r="AF2161" s="166"/>
      <c r="AG2161" s="165"/>
      <c r="AN2161" s="139"/>
      <c r="AO2161" s="139"/>
      <c r="AP2161" s="139"/>
      <c r="AQ2161" s="139"/>
      <c r="AR2161" s="139"/>
      <c r="AS2161" s="139"/>
      <c r="AT2161" s="139"/>
      <c r="AU2161" s="139"/>
    </row>
    <row r="2162" spans="27:47" x14ac:dyDescent="0.2">
      <c r="AA2162" s="139"/>
      <c r="AB2162" s="139"/>
      <c r="AC2162" s="139"/>
      <c r="AD2162" s="139"/>
      <c r="AE2162" s="139"/>
      <c r="AF2162" s="166"/>
      <c r="AG2162" s="165"/>
      <c r="AN2162" s="139"/>
      <c r="AO2162" s="139"/>
      <c r="AP2162" s="139"/>
      <c r="AQ2162" s="139"/>
      <c r="AR2162" s="139"/>
      <c r="AS2162" s="139"/>
      <c r="AT2162" s="139"/>
      <c r="AU2162" s="139"/>
    </row>
    <row r="2163" spans="27:47" x14ac:dyDescent="0.2">
      <c r="AA2163" s="139"/>
      <c r="AB2163" s="139"/>
      <c r="AC2163" s="139"/>
      <c r="AD2163" s="139"/>
      <c r="AE2163" s="139"/>
      <c r="AF2163" s="166"/>
      <c r="AG2163" s="165"/>
      <c r="AN2163" s="139"/>
      <c r="AO2163" s="139"/>
      <c r="AP2163" s="139"/>
      <c r="AQ2163" s="139"/>
      <c r="AR2163" s="139"/>
      <c r="AS2163" s="139"/>
      <c r="AT2163" s="139"/>
      <c r="AU2163" s="139"/>
    </row>
    <row r="2164" spans="27:47" x14ac:dyDescent="0.2">
      <c r="AA2164" s="139"/>
      <c r="AB2164" s="139"/>
      <c r="AC2164" s="139"/>
      <c r="AD2164" s="139"/>
      <c r="AE2164" s="139"/>
      <c r="AF2164" s="166"/>
      <c r="AG2164" s="165"/>
      <c r="AN2164" s="139"/>
      <c r="AO2164" s="139"/>
      <c r="AP2164" s="139"/>
      <c r="AQ2164" s="139"/>
      <c r="AR2164" s="139"/>
      <c r="AS2164" s="139"/>
      <c r="AT2164" s="139"/>
      <c r="AU2164" s="139"/>
    </row>
    <row r="2165" spans="27:47" x14ac:dyDescent="0.2">
      <c r="AA2165" s="139"/>
      <c r="AB2165" s="139"/>
      <c r="AC2165" s="139"/>
      <c r="AD2165" s="139"/>
      <c r="AE2165" s="139"/>
      <c r="AF2165" s="166"/>
      <c r="AG2165" s="165"/>
      <c r="AN2165" s="139"/>
      <c r="AO2165" s="139"/>
      <c r="AP2165" s="139"/>
      <c r="AQ2165" s="139"/>
      <c r="AR2165" s="139"/>
      <c r="AS2165" s="139"/>
      <c r="AT2165" s="139"/>
      <c r="AU2165" s="139"/>
    </row>
    <row r="2166" spans="27:47" x14ac:dyDescent="0.2">
      <c r="AA2166" s="139"/>
      <c r="AB2166" s="139"/>
      <c r="AC2166" s="139"/>
      <c r="AD2166" s="139"/>
      <c r="AE2166" s="139"/>
      <c r="AF2166" s="166"/>
      <c r="AG2166" s="165"/>
      <c r="AN2166" s="139"/>
      <c r="AO2166" s="139"/>
      <c r="AP2166" s="139"/>
      <c r="AQ2166" s="139"/>
      <c r="AR2166" s="139"/>
      <c r="AS2166" s="139"/>
      <c r="AT2166" s="139"/>
      <c r="AU2166" s="139"/>
    </row>
    <row r="2167" spans="27:47" x14ac:dyDescent="0.2">
      <c r="AA2167" s="139"/>
      <c r="AB2167" s="139"/>
      <c r="AC2167" s="139"/>
      <c r="AD2167" s="139"/>
      <c r="AE2167" s="139"/>
      <c r="AF2167" s="166"/>
      <c r="AG2167" s="165"/>
      <c r="AN2167" s="139"/>
      <c r="AO2167" s="139"/>
      <c r="AP2167" s="139"/>
      <c r="AQ2167" s="139"/>
      <c r="AR2167" s="139"/>
      <c r="AS2167" s="139"/>
      <c r="AT2167" s="139"/>
      <c r="AU2167" s="139"/>
    </row>
    <row r="2168" spans="27:47" x14ac:dyDescent="0.2">
      <c r="AA2168" s="139"/>
      <c r="AB2168" s="139"/>
      <c r="AC2168" s="139"/>
      <c r="AD2168" s="139"/>
      <c r="AE2168" s="139"/>
      <c r="AF2168" s="166"/>
      <c r="AG2168" s="165"/>
      <c r="AN2168" s="139"/>
      <c r="AO2168" s="139"/>
      <c r="AP2168" s="139"/>
      <c r="AQ2168" s="139"/>
      <c r="AR2168" s="139"/>
      <c r="AS2168" s="139"/>
      <c r="AT2168" s="139"/>
      <c r="AU2168" s="139"/>
    </row>
    <row r="2169" spans="27:47" x14ac:dyDescent="0.2">
      <c r="AA2169" s="139"/>
      <c r="AB2169" s="139"/>
      <c r="AC2169" s="139"/>
      <c r="AD2169" s="139"/>
      <c r="AE2169" s="139"/>
      <c r="AF2169" s="166"/>
      <c r="AG2169" s="165"/>
      <c r="AN2169" s="139"/>
      <c r="AO2169" s="139"/>
      <c r="AP2169" s="139"/>
      <c r="AQ2169" s="139"/>
      <c r="AR2169" s="139"/>
      <c r="AS2169" s="139"/>
      <c r="AT2169" s="139"/>
      <c r="AU2169" s="139"/>
    </row>
    <row r="2170" spans="27:47" x14ac:dyDescent="0.2">
      <c r="AA2170" s="139"/>
      <c r="AB2170" s="139"/>
      <c r="AC2170" s="139"/>
      <c r="AD2170" s="139"/>
      <c r="AE2170" s="139"/>
      <c r="AF2170" s="166"/>
      <c r="AG2170" s="165"/>
      <c r="AN2170" s="139"/>
      <c r="AO2170" s="139"/>
      <c r="AP2170" s="139"/>
      <c r="AQ2170" s="139"/>
      <c r="AR2170" s="139"/>
      <c r="AS2170" s="139"/>
      <c r="AT2170" s="139"/>
      <c r="AU2170" s="139"/>
    </row>
    <row r="2171" spans="27:47" x14ac:dyDescent="0.2">
      <c r="AA2171" s="139"/>
      <c r="AB2171" s="139"/>
      <c r="AC2171" s="139"/>
      <c r="AD2171" s="139"/>
      <c r="AE2171" s="139"/>
      <c r="AF2171" s="166"/>
      <c r="AG2171" s="165"/>
      <c r="AN2171" s="139"/>
      <c r="AO2171" s="139"/>
      <c r="AP2171" s="139"/>
      <c r="AQ2171" s="139"/>
      <c r="AR2171" s="139"/>
      <c r="AS2171" s="139"/>
      <c r="AT2171" s="139"/>
      <c r="AU2171" s="139"/>
    </row>
    <row r="2172" spans="27:47" x14ac:dyDescent="0.2">
      <c r="AA2172" s="139"/>
      <c r="AB2172" s="139"/>
      <c r="AC2172" s="139"/>
      <c r="AD2172" s="139"/>
      <c r="AE2172" s="139"/>
      <c r="AF2172" s="166"/>
      <c r="AG2172" s="165"/>
      <c r="AN2172" s="139"/>
      <c r="AO2172" s="139"/>
      <c r="AP2172" s="139"/>
      <c r="AQ2172" s="139"/>
      <c r="AR2172" s="139"/>
      <c r="AS2172" s="139"/>
      <c r="AT2172" s="139"/>
      <c r="AU2172" s="139"/>
    </row>
    <row r="2173" spans="27:47" x14ac:dyDescent="0.2">
      <c r="AA2173" s="139"/>
      <c r="AB2173" s="139"/>
      <c r="AC2173" s="139"/>
      <c r="AD2173" s="139"/>
      <c r="AE2173" s="139"/>
      <c r="AF2173" s="166"/>
      <c r="AG2173" s="165"/>
      <c r="AN2173" s="139"/>
      <c r="AO2173" s="139"/>
      <c r="AP2173" s="139"/>
      <c r="AQ2173" s="139"/>
      <c r="AR2173" s="139"/>
      <c r="AS2173" s="139"/>
      <c r="AT2173" s="139"/>
      <c r="AU2173" s="139"/>
    </row>
    <row r="2174" spans="27:47" x14ac:dyDescent="0.2">
      <c r="AA2174" s="139"/>
      <c r="AB2174" s="139"/>
      <c r="AC2174" s="139"/>
      <c r="AD2174" s="139"/>
      <c r="AE2174" s="139"/>
      <c r="AF2174" s="166"/>
      <c r="AG2174" s="165"/>
      <c r="AN2174" s="139"/>
      <c r="AO2174" s="139"/>
      <c r="AP2174" s="139"/>
      <c r="AQ2174" s="139"/>
      <c r="AR2174" s="139"/>
      <c r="AS2174" s="139"/>
      <c r="AT2174" s="139"/>
      <c r="AU2174" s="139"/>
    </row>
    <row r="2175" spans="27:47" x14ac:dyDescent="0.2">
      <c r="AA2175" s="139"/>
      <c r="AB2175" s="139"/>
      <c r="AC2175" s="139"/>
      <c r="AD2175" s="139"/>
      <c r="AE2175" s="139"/>
      <c r="AF2175" s="166"/>
      <c r="AG2175" s="165"/>
      <c r="AN2175" s="139"/>
      <c r="AO2175" s="139"/>
      <c r="AP2175" s="139"/>
      <c r="AQ2175" s="139"/>
      <c r="AR2175" s="139"/>
      <c r="AS2175" s="139"/>
      <c r="AT2175" s="139"/>
      <c r="AU2175" s="139"/>
    </row>
    <row r="2176" spans="27:47" x14ac:dyDescent="0.2">
      <c r="AA2176" s="139"/>
      <c r="AB2176" s="139"/>
      <c r="AC2176" s="139"/>
      <c r="AD2176" s="139"/>
      <c r="AE2176" s="139"/>
      <c r="AF2176" s="166"/>
      <c r="AG2176" s="165"/>
      <c r="AN2176" s="139"/>
      <c r="AO2176" s="139"/>
      <c r="AP2176" s="139"/>
      <c r="AQ2176" s="139"/>
      <c r="AR2176" s="139"/>
      <c r="AS2176" s="139"/>
      <c r="AT2176" s="139"/>
      <c r="AU2176" s="139"/>
    </row>
    <row r="2177" spans="27:47" x14ac:dyDescent="0.2">
      <c r="AA2177" s="139"/>
      <c r="AB2177" s="139"/>
      <c r="AC2177" s="139"/>
      <c r="AD2177" s="139"/>
      <c r="AE2177" s="139"/>
      <c r="AF2177" s="166"/>
      <c r="AG2177" s="165"/>
      <c r="AN2177" s="139"/>
      <c r="AO2177" s="139"/>
      <c r="AP2177" s="139"/>
      <c r="AQ2177" s="139"/>
      <c r="AR2177" s="139"/>
      <c r="AS2177" s="139"/>
      <c r="AT2177" s="139"/>
      <c r="AU2177" s="139"/>
    </row>
    <row r="2178" spans="27:47" x14ac:dyDescent="0.2">
      <c r="AA2178" s="139"/>
      <c r="AB2178" s="139"/>
      <c r="AC2178" s="139"/>
      <c r="AD2178" s="139"/>
      <c r="AE2178" s="139"/>
      <c r="AF2178" s="166"/>
      <c r="AG2178" s="165"/>
      <c r="AN2178" s="139"/>
      <c r="AO2178" s="139"/>
      <c r="AP2178" s="139"/>
      <c r="AQ2178" s="139"/>
      <c r="AR2178" s="139"/>
      <c r="AS2178" s="139"/>
      <c r="AT2178" s="139"/>
      <c r="AU2178" s="139"/>
    </row>
    <row r="2179" spans="27:47" x14ac:dyDescent="0.2">
      <c r="AA2179" s="139"/>
      <c r="AB2179" s="139"/>
      <c r="AC2179" s="139"/>
      <c r="AD2179" s="139"/>
      <c r="AE2179" s="139"/>
      <c r="AF2179" s="166"/>
      <c r="AG2179" s="165"/>
      <c r="AN2179" s="139"/>
      <c r="AO2179" s="139"/>
      <c r="AP2179" s="139"/>
      <c r="AQ2179" s="139"/>
      <c r="AR2179" s="139"/>
      <c r="AS2179" s="139"/>
      <c r="AT2179" s="139"/>
      <c r="AU2179" s="139"/>
    </row>
    <row r="2180" spans="27:47" x14ac:dyDescent="0.2">
      <c r="AA2180" s="139"/>
      <c r="AB2180" s="139"/>
      <c r="AC2180" s="139"/>
      <c r="AD2180" s="139"/>
      <c r="AE2180" s="139"/>
      <c r="AF2180" s="166"/>
      <c r="AG2180" s="165"/>
      <c r="AN2180" s="139"/>
      <c r="AO2180" s="139"/>
      <c r="AP2180" s="139"/>
      <c r="AQ2180" s="139"/>
      <c r="AR2180" s="139"/>
      <c r="AS2180" s="139"/>
      <c r="AT2180" s="139"/>
      <c r="AU2180" s="139"/>
    </row>
    <row r="2181" spans="27:47" x14ac:dyDescent="0.2">
      <c r="AA2181" s="139"/>
      <c r="AB2181" s="139"/>
      <c r="AC2181" s="139"/>
      <c r="AD2181" s="139"/>
      <c r="AE2181" s="139"/>
      <c r="AF2181" s="166"/>
      <c r="AG2181" s="165"/>
      <c r="AN2181" s="139"/>
      <c r="AO2181" s="139"/>
      <c r="AP2181" s="139"/>
      <c r="AQ2181" s="139"/>
      <c r="AR2181" s="139"/>
      <c r="AS2181" s="139"/>
      <c r="AT2181" s="139"/>
      <c r="AU2181" s="139"/>
    </row>
    <row r="2182" spans="27:47" x14ac:dyDescent="0.2">
      <c r="AA2182" s="139"/>
      <c r="AB2182" s="139"/>
      <c r="AC2182" s="139"/>
      <c r="AD2182" s="139"/>
      <c r="AE2182" s="139"/>
      <c r="AF2182" s="166"/>
      <c r="AG2182" s="165"/>
      <c r="AN2182" s="139"/>
      <c r="AO2182" s="139"/>
      <c r="AP2182" s="139"/>
      <c r="AQ2182" s="139"/>
      <c r="AR2182" s="139"/>
      <c r="AS2182" s="139"/>
      <c r="AT2182" s="139"/>
      <c r="AU2182" s="139"/>
    </row>
    <row r="2183" spans="27:47" x14ac:dyDescent="0.2">
      <c r="AA2183" s="139"/>
      <c r="AB2183" s="139"/>
      <c r="AC2183" s="139"/>
      <c r="AD2183" s="139"/>
      <c r="AE2183" s="139"/>
      <c r="AF2183" s="166"/>
      <c r="AG2183" s="165"/>
      <c r="AN2183" s="139"/>
      <c r="AO2183" s="139"/>
      <c r="AP2183" s="139"/>
      <c r="AQ2183" s="139"/>
      <c r="AR2183" s="139"/>
      <c r="AS2183" s="139"/>
      <c r="AT2183" s="139"/>
      <c r="AU2183" s="139"/>
    </row>
    <row r="2184" spans="27:47" x14ac:dyDescent="0.2">
      <c r="AA2184" s="139"/>
      <c r="AB2184" s="139"/>
      <c r="AC2184" s="139"/>
      <c r="AD2184" s="139"/>
      <c r="AE2184" s="139"/>
      <c r="AF2184" s="166"/>
      <c r="AG2184" s="165"/>
      <c r="AN2184" s="139"/>
      <c r="AO2184" s="139"/>
      <c r="AP2184" s="139"/>
      <c r="AQ2184" s="139"/>
      <c r="AR2184" s="139"/>
      <c r="AS2184" s="139"/>
      <c r="AT2184" s="139"/>
      <c r="AU2184" s="139"/>
    </row>
    <row r="2185" spans="27:47" x14ac:dyDescent="0.2">
      <c r="AA2185" s="139"/>
      <c r="AB2185" s="139"/>
      <c r="AC2185" s="139"/>
      <c r="AD2185" s="139"/>
      <c r="AE2185" s="139"/>
      <c r="AF2185" s="166"/>
      <c r="AG2185" s="165"/>
      <c r="AN2185" s="139"/>
      <c r="AO2185" s="139"/>
      <c r="AP2185" s="139"/>
      <c r="AQ2185" s="139"/>
      <c r="AR2185" s="139"/>
      <c r="AS2185" s="139"/>
      <c r="AT2185" s="139"/>
      <c r="AU2185" s="139"/>
    </row>
    <row r="2186" spans="27:47" x14ac:dyDescent="0.2">
      <c r="AA2186" s="139"/>
      <c r="AB2186" s="139"/>
      <c r="AC2186" s="139"/>
      <c r="AD2186" s="139"/>
      <c r="AE2186" s="139"/>
      <c r="AF2186" s="166"/>
      <c r="AG2186" s="165"/>
      <c r="AN2186" s="139"/>
      <c r="AO2186" s="139"/>
      <c r="AP2186" s="139"/>
      <c r="AQ2186" s="139"/>
      <c r="AR2186" s="139"/>
      <c r="AS2186" s="139"/>
      <c r="AT2186" s="139"/>
      <c r="AU2186" s="139"/>
    </row>
    <row r="2187" spans="27:47" x14ac:dyDescent="0.2">
      <c r="AA2187" s="139"/>
      <c r="AB2187" s="139"/>
      <c r="AC2187" s="139"/>
      <c r="AD2187" s="139"/>
      <c r="AE2187" s="139"/>
      <c r="AF2187" s="166"/>
      <c r="AG2187" s="165"/>
      <c r="AN2187" s="139"/>
      <c r="AO2187" s="139"/>
      <c r="AP2187" s="139"/>
      <c r="AQ2187" s="139"/>
      <c r="AR2187" s="139"/>
      <c r="AS2187" s="139"/>
      <c r="AT2187" s="139"/>
      <c r="AU2187" s="139"/>
    </row>
    <row r="2188" spans="27:47" x14ac:dyDescent="0.2">
      <c r="AA2188" s="139"/>
      <c r="AB2188" s="139"/>
      <c r="AC2188" s="139"/>
      <c r="AD2188" s="139"/>
      <c r="AE2188" s="139"/>
      <c r="AF2188" s="166"/>
      <c r="AG2188" s="165"/>
      <c r="AN2188" s="139"/>
      <c r="AO2188" s="139"/>
      <c r="AP2188" s="139"/>
      <c r="AQ2188" s="139"/>
      <c r="AR2188" s="139"/>
      <c r="AS2188" s="139"/>
      <c r="AT2188" s="139"/>
      <c r="AU2188" s="139"/>
    </row>
    <row r="2189" spans="27:47" x14ac:dyDescent="0.2">
      <c r="AA2189" s="139"/>
      <c r="AB2189" s="139"/>
      <c r="AC2189" s="139"/>
      <c r="AD2189" s="139"/>
      <c r="AE2189" s="139"/>
      <c r="AF2189" s="166"/>
      <c r="AG2189" s="165"/>
      <c r="AN2189" s="139"/>
      <c r="AO2189" s="139"/>
      <c r="AP2189" s="139"/>
      <c r="AQ2189" s="139"/>
      <c r="AR2189" s="139"/>
      <c r="AS2189" s="139"/>
      <c r="AT2189" s="139"/>
      <c r="AU2189" s="139"/>
    </row>
    <row r="2190" spans="27:47" x14ac:dyDescent="0.2">
      <c r="AA2190" s="139"/>
      <c r="AB2190" s="139"/>
      <c r="AC2190" s="139"/>
      <c r="AD2190" s="139"/>
      <c r="AE2190" s="139"/>
      <c r="AF2190" s="166"/>
      <c r="AG2190" s="165"/>
      <c r="AN2190" s="139"/>
      <c r="AO2190" s="139"/>
      <c r="AP2190" s="139"/>
      <c r="AQ2190" s="139"/>
      <c r="AR2190" s="139"/>
      <c r="AS2190" s="139"/>
      <c r="AT2190" s="139"/>
      <c r="AU2190" s="139"/>
    </row>
    <row r="2191" spans="27:47" x14ac:dyDescent="0.2">
      <c r="AA2191" s="139"/>
      <c r="AB2191" s="139"/>
      <c r="AC2191" s="139"/>
      <c r="AD2191" s="139"/>
      <c r="AE2191" s="139"/>
      <c r="AF2191" s="166"/>
      <c r="AG2191" s="165"/>
      <c r="AN2191" s="139"/>
      <c r="AO2191" s="139"/>
      <c r="AP2191" s="139"/>
      <c r="AQ2191" s="139"/>
      <c r="AR2191" s="139"/>
      <c r="AS2191" s="139"/>
      <c r="AT2191" s="139"/>
      <c r="AU2191" s="139"/>
    </row>
    <row r="2192" spans="27:47" x14ac:dyDescent="0.2">
      <c r="AA2192" s="139"/>
      <c r="AB2192" s="139"/>
      <c r="AC2192" s="139"/>
      <c r="AD2192" s="139"/>
      <c r="AE2192" s="139"/>
      <c r="AF2192" s="166"/>
      <c r="AG2192" s="165"/>
      <c r="AN2192" s="139"/>
      <c r="AO2192" s="139"/>
      <c r="AP2192" s="139"/>
      <c r="AQ2192" s="139"/>
      <c r="AR2192" s="139"/>
      <c r="AS2192" s="139"/>
      <c r="AT2192" s="139"/>
      <c r="AU2192" s="139"/>
    </row>
    <row r="2193" spans="27:47" x14ac:dyDescent="0.2">
      <c r="AA2193" s="139"/>
      <c r="AB2193" s="139"/>
      <c r="AC2193" s="139"/>
      <c r="AD2193" s="139"/>
      <c r="AE2193" s="139"/>
      <c r="AF2193" s="166"/>
      <c r="AG2193" s="165"/>
      <c r="AN2193" s="139"/>
      <c r="AO2193" s="139"/>
      <c r="AP2193" s="139"/>
      <c r="AQ2193" s="139"/>
      <c r="AR2193" s="139"/>
      <c r="AS2193" s="139"/>
      <c r="AT2193" s="139"/>
      <c r="AU2193" s="139"/>
    </row>
    <row r="2194" spans="27:47" x14ac:dyDescent="0.2">
      <c r="AA2194" s="139"/>
      <c r="AB2194" s="139"/>
      <c r="AC2194" s="139"/>
      <c r="AD2194" s="139"/>
      <c r="AE2194" s="139"/>
      <c r="AF2194" s="166"/>
      <c r="AG2194" s="165"/>
      <c r="AN2194" s="139"/>
      <c r="AO2194" s="139"/>
      <c r="AP2194" s="139"/>
      <c r="AQ2194" s="139"/>
      <c r="AR2194" s="139"/>
      <c r="AS2194" s="139"/>
      <c r="AT2194" s="139"/>
      <c r="AU2194" s="139"/>
    </row>
    <row r="2195" spans="27:47" x14ac:dyDescent="0.2">
      <c r="AA2195" s="139"/>
      <c r="AB2195" s="139"/>
      <c r="AC2195" s="139"/>
      <c r="AD2195" s="139"/>
      <c r="AE2195" s="139"/>
      <c r="AF2195" s="166"/>
      <c r="AG2195" s="165"/>
      <c r="AN2195" s="139"/>
      <c r="AO2195" s="139"/>
      <c r="AP2195" s="139"/>
      <c r="AQ2195" s="139"/>
      <c r="AR2195" s="139"/>
      <c r="AS2195" s="139"/>
      <c r="AT2195" s="139"/>
      <c r="AU2195" s="139"/>
    </row>
    <row r="2196" spans="27:47" x14ac:dyDescent="0.2">
      <c r="AA2196" s="139"/>
      <c r="AB2196" s="139"/>
      <c r="AC2196" s="139"/>
      <c r="AD2196" s="139"/>
      <c r="AE2196" s="139"/>
      <c r="AF2196" s="166"/>
      <c r="AG2196" s="165"/>
      <c r="AN2196" s="139"/>
      <c r="AO2196" s="139"/>
      <c r="AP2196" s="139"/>
      <c r="AQ2196" s="139"/>
      <c r="AR2196" s="139"/>
      <c r="AS2196" s="139"/>
      <c r="AT2196" s="139"/>
      <c r="AU2196" s="139"/>
    </row>
    <row r="2197" spans="27:47" x14ac:dyDescent="0.2">
      <c r="AA2197" s="139"/>
      <c r="AB2197" s="139"/>
      <c r="AC2197" s="139"/>
      <c r="AD2197" s="139"/>
      <c r="AE2197" s="139"/>
      <c r="AF2197" s="166"/>
      <c r="AG2197" s="165"/>
      <c r="AN2197" s="139"/>
      <c r="AO2197" s="139"/>
      <c r="AP2197" s="139"/>
      <c r="AQ2197" s="139"/>
      <c r="AR2197" s="139"/>
      <c r="AS2197" s="139"/>
      <c r="AT2197" s="139"/>
      <c r="AU2197" s="139"/>
    </row>
    <row r="2198" spans="27:47" x14ac:dyDescent="0.2">
      <c r="AA2198" s="139"/>
      <c r="AB2198" s="139"/>
      <c r="AC2198" s="139"/>
      <c r="AD2198" s="139"/>
      <c r="AE2198" s="139"/>
      <c r="AF2198" s="166"/>
      <c r="AG2198" s="165"/>
      <c r="AN2198" s="139"/>
      <c r="AO2198" s="139"/>
      <c r="AP2198" s="139"/>
      <c r="AQ2198" s="139"/>
      <c r="AR2198" s="139"/>
      <c r="AS2198" s="139"/>
      <c r="AT2198" s="139"/>
      <c r="AU2198" s="139"/>
    </row>
    <row r="2199" spans="27:47" x14ac:dyDescent="0.2">
      <c r="AA2199" s="139"/>
      <c r="AB2199" s="139"/>
      <c r="AC2199" s="139"/>
      <c r="AD2199" s="139"/>
      <c r="AE2199" s="139"/>
      <c r="AF2199" s="166"/>
      <c r="AG2199" s="165"/>
      <c r="AN2199" s="139"/>
      <c r="AO2199" s="139"/>
      <c r="AP2199" s="139"/>
      <c r="AQ2199" s="139"/>
      <c r="AR2199" s="139"/>
      <c r="AS2199" s="139"/>
      <c r="AT2199" s="139"/>
      <c r="AU2199" s="139"/>
    </row>
    <row r="2200" spans="27:47" x14ac:dyDescent="0.2">
      <c r="AA2200" s="139"/>
      <c r="AB2200" s="139"/>
      <c r="AC2200" s="139"/>
      <c r="AD2200" s="139"/>
      <c r="AE2200" s="139"/>
      <c r="AF2200" s="166"/>
      <c r="AG2200" s="165"/>
      <c r="AN2200" s="139"/>
      <c r="AO2200" s="139"/>
      <c r="AP2200" s="139"/>
      <c r="AQ2200" s="139"/>
      <c r="AR2200" s="139"/>
      <c r="AS2200" s="139"/>
      <c r="AT2200" s="139"/>
      <c r="AU2200" s="139"/>
    </row>
    <row r="2201" spans="27:47" x14ac:dyDescent="0.2">
      <c r="AA2201" s="139"/>
      <c r="AB2201" s="139"/>
      <c r="AC2201" s="139"/>
      <c r="AD2201" s="139"/>
      <c r="AE2201" s="139"/>
      <c r="AF2201" s="166"/>
      <c r="AG2201" s="165"/>
      <c r="AN2201" s="139"/>
      <c r="AO2201" s="139"/>
      <c r="AP2201" s="139"/>
      <c r="AQ2201" s="139"/>
      <c r="AR2201" s="139"/>
      <c r="AS2201" s="139"/>
      <c r="AT2201" s="139"/>
      <c r="AU2201" s="139"/>
    </row>
    <row r="2202" spans="27:47" x14ac:dyDescent="0.2">
      <c r="AA2202" s="139"/>
      <c r="AB2202" s="139"/>
      <c r="AC2202" s="139"/>
      <c r="AD2202" s="139"/>
      <c r="AE2202" s="139"/>
      <c r="AF2202" s="166"/>
      <c r="AG2202" s="165"/>
      <c r="AN2202" s="139"/>
      <c r="AO2202" s="139"/>
      <c r="AP2202" s="139"/>
      <c r="AQ2202" s="139"/>
      <c r="AR2202" s="139"/>
      <c r="AS2202" s="139"/>
      <c r="AT2202" s="139"/>
      <c r="AU2202" s="139"/>
    </row>
    <row r="2203" spans="27:47" x14ac:dyDescent="0.2">
      <c r="AA2203" s="139"/>
      <c r="AB2203" s="139"/>
      <c r="AC2203" s="139"/>
      <c r="AD2203" s="139"/>
      <c r="AE2203" s="139"/>
      <c r="AF2203" s="166"/>
      <c r="AG2203" s="165"/>
      <c r="AN2203" s="139"/>
      <c r="AO2203" s="139"/>
      <c r="AP2203" s="139"/>
      <c r="AQ2203" s="139"/>
      <c r="AR2203" s="139"/>
      <c r="AS2203" s="139"/>
      <c r="AT2203" s="139"/>
      <c r="AU2203" s="139"/>
    </row>
    <row r="2204" spans="27:47" x14ac:dyDescent="0.2">
      <c r="AA2204" s="139"/>
      <c r="AB2204" s="139"/>
      <c r="AC2204" s="139"/>
      <c r="AD2204" s="139"/>
      <c r="AE2204" s="139"/>
      <c r="AF2204" s="166"/>
      <c r="AG2204" s="165"/>
      <c r="AN2204" s="139"/>
      <c r="AO2204" s="139"/>
      <c r="AP2204" s="139"/>
      <c r="AQ2204" s="139"/>
      <c r="AR2204" s="139"/>
      <c r="AS2204" s="139"/>
      <c r="AT2204" s="139"/>
      <c r="AU2204" s="139"/>
    </row>
    <row r="2205" spans="27:47" x14ac:dyDescent="0.2">
      <c r="AA2205" s="139"/>
      <c r="AB2205" s="139"/>
      <c r="AC2205" s="139"/>
      <c r="AD2205" s="139"/>
      <c r="AE2205" s="139"/>
      <c r="AF2205" s="166"/>
      <c r="AG2205" s="165"/>
      <c r="AN2205" s="139"/>
      <c r="AO2205" s="139"/>
      <c r="AP2205" s="139"/>
      <c r="AQ2205" s="139"/>
      <c r="AR2205" s="139"/>
      <c r="AS2205" s="139"/>
      <c r="AT2205" s="139"/>
      <c r="AU2205" s="139"/>
    </row>
    <row r="2206" spans="27:47" x14ac:dyDescent="0.2">
      <c r="AA2206" s="139"/>
      <c r="AB2206" s="139"/>
      <c r="AC2206" s="139"/>
      <c r="AD2206" s="139"/>
      <c r="AE2206" s="139"/>
      <c r="AF2206" s="166"/>
      <c r="AG2206" s="165"/>
      <c r="AN2206" s="139"/>
      <c r="AO2206" s="139"/>
      <c r="AP2206" s="139"/>
      <c r="AQ2206" s="139"/>
      <c r="AR2206" s="139"/>
      <c r="AS2206" s="139"/>
      <c r="AT2206" s="139"/>
      <c r="AU2206" s="139"/>
    </row>
    <row r="2207" spans="27:47" x14ac:dyDescent="0.2">
      <c r="AA2207" s="139"/>
      <c r="AB2207" s="139"/>
      <c r="AC2207" s="139"/>
      <c r="AD2207" s="139"/>
      <c r="AE2207" s="139"/>
      <c r="AF2207" s="166"/>
      <c r="AG2207" s="165"/>
      <c r="AN2207" s="139"/>
      <c r="AO2207" s="139"/>
      <c r="AP2207" s="139"/>
      <c r="AQ2207" s="139"/>
      <c r="AR2207" s="139"/>
      <c r="AS2207" s="139"/>
      <c r="AT2207" s="139"/>
      <c r="AU2207" s="139"/>
    </row>
    <row r="2208" spans="27:47" x14ac:dyDescent="0.2">
      <c r="AA2208" s="139"/>
      <c r="AB2208" s="139"/>
      <c r="AC2208" s="139"/>
      <c r="AD2208" s="139"/>
      <c r="AE2208" s="139"/>
      <c r="AF2208" s="166"/>
      <c r="AG2208" s="165"/>
      <c r="AN2208" s="139"/>
      <c r="AO2208" s="139"/>
      <c r="AP2208" s="139"/>
      <c r="AQ2208" s="139"/>
      <c r="AR2208" s="139"/>
      <c r="AS2208" s="139"/>
      <c r="AT2208" s="139"/>
      <c r="AU2208" s="139"/>
    </row>
    <row r="2209" spans="27:47" x14ac:dyDescent="0.2">
      <c r="AA2209" s="139"/>
      <c r="AB2209" s="139"/>
      <c r="AC2209" s="139"/>
      <c r="AD2209" s="139"/>
      <c r="AE2209" s="139"/>
      <c r="AF2209" s="166"/>
      <c r="AG2209" s="165"/>
      <c r="AN2209" s="139"/>
      <c r="AO2209" s="139"/>
      <c r="AP2209" s="139"/>
      <c r="AQ2209" s="139"/>
      <c r="AR2209" s="139"/>
      <c r="AS2209" s="139"/>
      <c r="AT2209" s="139"/>
      <c r="AU2209" s="139"/>
    </row>
    <row r="2210" spans="27:47" x14ac:dyDescent="0.2">
      <c r="AA2210" s="139"/>
      <c r="AB2210" s="139"/>
      <c r="AC2210" s="139"/>
      <c r="AD2210" s="139"/>
      <c r="AE2210" s="139"/>
      <c r="AF2210" s="166"/>
      <c r="AG2210" s="165"/>
      <c r="AN2210" s="139"/>
      <c r="AO2210" s="139"/>
      <c r="AP2210" s="139"/>
      <c r="AQ2210" s="139"/>
      <c r="AR2210" s="139"/>
      <c r="AS2210" s="139"/>
      <c r="AT2210" s="139"/>
      <c r="AU2210" s="139"/>
    </row>
    <row r="2211" spans="27:47" x14ac:dyDescent="0.2">
      <c r="AA2211" s="139"/>
      <c r="AB2211" s="139"/>
      <c r="AC2211" s="139"/>
      <c r="AD2211" s="139"/>
      <c r="AE2211" s="139"/>
      <c r="AF2211" s="166"/>
      <c r="AG2211" s="165"/>
      <c r="AN2211" s="139"/>
      <c r="AO2211" s="139"/>
      <c r="AP2211" s="139"/>
      <c r="AQ2211" s="139"/>
      <c r="AR2211" s="139"/>
      <c r="AS2211" s="139"/>
      <c r="AT2211" s="139"/>
      <c r="AU2211" s="139"/>
    </row>
    <row r="2212" spans="27:47" x14ac:dyDescent="0.2">
      <c r="AA2212" s="139"/>
      <c r="AB2212" s="139"/>
      <c r="AC2212" s="139"/>
      <c r="AD2212" s="139"/>
      <c r="AE2212" s="139"/>
      <c r="AF2212" s="166"/>
      <c r="AG2212" s="165"/>
      <c r="AN2212" s="139"/>
      <c r="AO2212" s="139"/>
      <c r="AP2212" s="139"/>
      <c r="AQ2212" s="139"/>
      <c r="AR2212" s="139"/>
      <c r="AS2212" s="139"/>
      <c r="AT2212" s="139"/>
      <c r="AU2212" s="139"/>
    </row>
    <row r="2213" spans="27:47" x14ac:dyDescent="0.2">
      <c r="AA2213" s="139"/>
      <c r="AB2213" s="139"/>
      <c r="AC2213" s="139"/>
      <c r="AD2213" s="139"/>
      <c r="AE2213" s="139"/>
      <c r="AF2213" s="166"/>
      <c r="AG2213" s="165"/>
      <c r="AN2213" s="139"/>
      <c r="AO2213" s="139"/>
      <c r="AP2213" s="139"/>
      <c r="AQ2213" s="139"/>
      <c r="AR2213" s="139"/>
      <c r="AS2213" s="139"/>
      <c r="AT2213" s="139"/>
      <c r="AU2213" s="139"/>
    </row>
    <row r="2214" spans="27:47" x14ac:dyDescent="0.2">
      <c r="AA2214" s="139"/>
      <c r="AB2214" s="139"/>
      <c r="AC2214" s="139"/>
      <c r="AD2214" s="139"/>
      <c r="AE2214" s="139"/>
      <c r="AF2214" s="166"/>
      <c r="AG2214" s="165"/>
      <c r="AN2214" s="139"/>
      <c r="AO2214" s="139"/>
      <c r="AP2214" s="139"/>
      <c r="AQ2214" s="139"/>
      <c r="AR2214" s="139"/>
      <c r="AS2214" s="139"/>
      <c r="AT2214" s="139"/>
      <c r="AU2214" s="139"/>
    </row>
    <row r="2215" spans="27:47" x14ac:dyDescent="0.2">
      <c r="AA2215" s="139"/>
      <c r="AB2215" s="139"/>
      <c r="AC2215" s="139"/>
      <c r="AD2215" s="139"/>
      <c r="AE2215" s="139"/>
      <c r="AF2215" s="166"/>
      <c r="AG2215" s="165"/>
      <c r="AN2215" s="139"/>
      <c r="AO2215" s="139"/>
      <c r="AP2215" s="139"/>
      <c r="AQ2215" s="139"/>
      <c r="AR2215" s="139"/>
      <c r="AS2215" s="139"/>
      <c r="AT2215" s="139"/>
      <c r="AU2215" s="139"/>
    </row>
    <row r="2216" spans="27:47" x14ac:dyDescent="0.2">
      <c r="AA2216" s="139"/>
      <c r="AB2216" s="139"/>
      <c r="AC2216" s="139"/>
      <c r="AD2216" s="139"/>
      <c r="AE2216" s="139"/>
      <c r="AF2216" s="166"/>
      <c r="AG2216" s="165"/>
      <c r="AN2216" s="139"/>
      <c r="AO2216" s="139"/>
      <c r="AP2216" s="139"/>
      <c r="AQ2216" s="139"/>
      <c r="AR2216" s="139"/>
      <c r="AS2216" s="139"/>
      <c r="AT2216" s="139"/>
      <c r="AU2216" s="139"/>
    </row>
    <row r="2217" spans="27:47" x14ac:dyDescent="0.2">
      <c r="AA2217" s="139"/>
      <c r="AB2217" s="139"/>
      <c r="AC2217" s="139"/>
      <c r="AD2217" s="139"/>
      <c r="AE2217" s="139"/>
      <c r="AF2217" s="166"/>
      <c r="AG2217" s="165"/>
      <c r="AN2217" s="139"/>
      <c r="AO2217" s="139"/>
      <c r="AP2217" s="139"/>
      <c r="AQ2217" s="139"/>
      <c r="AR2217" s="139"/>
      <c r="AS2217" s="139"/>
      <c r="AT2217" s="139"/>
      <c r="AU2217" s="139"/>
    </row>
    <row r="2218" spans="27:47" x14ac:dyDescent="0.2">
      <c r="AA2218" s="139"/>
      <c r="AB2218" s="139"/>
      <c r="AC2218" s="139"/>
      <c r="AD2218" s="139"/>
      <c r="AE2218" s="139"/>
      <c r="AF2218" s="166"/>
      <c r="AG2218" s="165"/>
      <c r="AN2218" s="139"/>
      <c r="AO2218" s="139"/>
      <c r="AP2218" s="139"/>
      <c r="AQ2218" s="139"/>
      <c r="AR2218" s="139"/>
      <c r="AS2218" s="139"/>
      <c r="AT2218" s="139"/>
      <c r="AU2218" s="139"/>
    </row>
    <row r="2219" spans="27:47" x14ac:dyDescent="0.2">
      <c r="AA2219" s="139"/>
      <c r="AB2219" s="139"/>
      <c r="AC2219" s="139"/>
      <c r="AD2219" s="139"/>
      <c r="AE2219" s="139"/>
      <c r="AF2219" s="166"/>
      <c r="AG2219" s="165"/>
      <c r="AN2219" s="139"/>
      <c r="AO2219" s="139"/>
      <c r="AP2219" s="139"/>
      <c r="AQ2219" s="139"/>
      <c r="AR2219" s="139"/>
      <c r="AS2219" s="139"/>
      <c r="AT2219" s="139"/>
      <c r="AU2219" s="139"/>
    </row>
    <row r="2220" spans="27:47" x14ac:dyDescent="0.2">
      <c r="AA2220" s="139"/>
      <c r="AB2220" s="139"/>
      <c r="AC2220" s="139"/>
      <c r="AD2220" s="139"/>
      <c r="AE2220" s="139"/>
      <c r="AF2220" s="166"/>
      <c r="AG2220" s="165"/>
      <c r="AN2220" s="139"/>
      <c r="AO2220" s="139"/>
      <c r="AP2220" s="139"/>
      <c r="AQ2220" s="139"/>
      <c r="AR2220" s="139"/>
      <c r="AS2220" s="139"/>
      <c r="AT2220" s="139"/>
      <c r="AU2220" s="139"/>
    </row>
    <row r="2221" spans="27:47" x14ac:dyDescent="0.2">
      <c r="AA2221" s="139"/>
      <c r="AB2221" s="139"/>
      <c r="AC2221" s="139"/>
      <c r="AD2221" s="139"/>
      <c r="AE2221" s="139"/>
      <c r="AF2221" s="166"/>
      <c r="AG2221" s="165"/>
      <c r="AN2221" s="139"/>
      <c r="AO2221" s="139"/>
      <c r="AP2221" s="139"/>
      <c r="AQ2221" s="139"/>
      <c r="AR2221" s="139"/>
      <c r="AS2221" s="139"/>
      <c r="AT2221" s="139"/>
      <c r="AU2221" s="139"/>
    </row>
    <row r="2222" spans="27:47" x14ac:dyDescent="0.2">
      <c r="AA2222" s="139"/>
      <c r="AB2222" s="139"/>
      <c r="AC2222" s="139"/>
      <c r="AD2222" s="139"/>
      <c r="AE2222" s="139"/>
      <c r="AF2222" s="166"/>
      <c r="AG2222" s="165"/>
      <c r="AN2222" s="139"/>
      <c r="AO2222" s="139"/>
      <c r="AP2222" s="139"/>
      <c r="AQ2222" s="139"/>
      <c r="AR2222" s="139"/>
      <c r="AS2222" s="139"/>
      <c r="AT2222" s="139"/>
      <c r="AU2222" s="139"/>
    </row>
    <row r="2223" spans="27:47" x14ac:dyDescent="0.2">
      <c r="AA2223" s="139"/>
      <c r="AB2223" s="139"/>
      <c r="AC2223" s="139"/>
      <c r="AD2223" s="139"/>
      <c r="AE2223" s="139"/>
      <c r="AF2223" s="166"/>
      <c r="AG2223" s="165"/>
      <c r="AN2223" s="139"/>
      <c r="AO2223" s="139"/>
      <c r="AP2223" s="139"/>
      <c r="AQ2223" s="139"/>
      <c r="AR2223" s="139"/>
      <c r="AS2223" s="139"/>
      <c r="AT2223" s="139"/>
      <c r="AU2223" s="139"/>
    </row>
    <row r="2224" spans="27:47" x14ac:dyDescent="0.2">
      <c r="AA2224" s="139"/>
      <c r="AB2224" s="139"/>
      <c r="AC2224" s="139"/>
      <c r="AD2224" s="139"/>
      <c r="AE2224" s="139"/>
      <c r="AF2224" s="166"/>
      <c r="AG2224" s="165"/>
      <c r="AN2224" s="139"/>
      <c r="AO2224" s="139"/>
      <c r="AP2224" s="139"/>
      <c r="AQ2224" s="139"/>
      <c r="AR2224" s="139"/>
      <c r="AS2224" s="139"/>
      <c r="AT2224" s="139"/>
      <c r="AU2224" s="139"/>
    </row>
    <row r="2225" spans="27:47" x14ac:dyDescent="0.2">
      <c r="AA2225" s="139"/>
      <c r="AB2225" s="139"/>
      <c r="AC2225" s="139"/>
      <c r="AD2225" s="139"/>
      <c r="AE2225" s="139"/>
      <c r="AF2225" s="166"/>
      <c r="AG2225" s="165"/>
      <c r="AN2225" s="139"/>
      <c r="AO2225" s="139"/>
      <c r="AP2225" s="139"/>
      <c r="AQ2225" s="139"/>
      <c r="AR2225" s="139"/>
      <c r="AS2225" s="139"/>
      <c r="AT2225" s="139"/>
      <c r="AU2225" s="139"/>
    </row>
    <row r="2226" spans="27:47" x14ac:dyDescent="0.2">
      <c r="AA2226" s="139"/>
      <c r="AB2226" s="139"/>
      <c r="AC2226" s="139"/>
      <c r="AD2226" s="139"/>
      <c r="AE2226" s="139"/>
      <c r="AF2226" s="166"/>
      <c r="AG2226" s="165"/>
      <c r="AN2226" s="139"/>
      <c r="AO2226" s="139"/>
      <c r="AP2226" s="139"/>
      <c r="AQ2226" s="139"/>
      <c r="AR2226" s="139"/>
      <c r="AS2226" s="139"/>
      <c r="AT2226" s="139"/>
      <c r="AU2226" s="139"/>
    </row>
    <row r="2227" spans="27:47" x14ac:dyDescent="0.2">
      <c r="AA2227" s="139"/>
      <c r="AB2227" s="139"/>
      <c r="AC2227" s="139"/>
      <c r="AD2227" s="139"/>
      <c r="AE2227" s="139"/>
      <c r="AF2227" s="166"/>
      <c r="AG2227" s="165"/>
      <c r="AN2227" s="139"/>
      <c r="AO2227" s="139"/>
      <c r="AP2227" s="139"/>
      <c r="AQ2227" s="139"/>
      <c r="AR2227" s="139"/>
      <c r="AS2227" s="139"/>
      <c r="AT2227" s="139"/>
      <c r="AU2227" s="139"/>
    </row>
    <row r="2228" spans="27:47" x14ac:dyDescent="0.2">
      <c r="AA2228" s="139"/>
      <c r="AB2228" s="139"/>
      <c r="AC2228" s="139"/>
      <c r="AD2228" s="139"/>
      <c r="AE2228" s="139"/>
      <c r="AF2228" s="166"/>
      <c r="AG2228" s="165"/>
      <c r="AN2228" s="139"/>
      <c r="AO2228" s="139"/>
      <c r="AP2228" s="139"/>
      <c r="AQ2228" s="139"/>
      <c r="AR2228" s="139"/>
      <c r="AS2228" s="139"/>
      <c r="AT2228" s="139"/>
      <c r="AU2228" s="139"/>
    </row>
    <row r="2229" spans="27:47" x14ac:dyDescent="0.2">
      <c r="AA2229" s="139"/>
      <c r="AB2229" s="139"/>
      <c r="AC2229" s="139"/>
      <c r="AD2229" s="139"/>
      <c r="AE2229" s="139"/>
      <c r="AF2229" s="166"/>
      <c r="AG2229" s="165"/>
      <c r="AN2229" s="139"/>
      <c r="AO2229" s="139"/>
      <c r="AP2229" s="139"/>
      <c r="AQ2229" s="139"/>
      <c r="AR2229" s="139"/>
      <c r="AS2229" s="139"/>
      <c r="AT2229" s="139"/>
      <c r="AU2229" s="139"/>
    </row>
    <row r="2230" spans="27:47" x14ac:dyDescent="0.2">
      <c r="AA2230" s="139"/>
      <c r="AB2230" s="139"/>
      <c r="AC2230" s="139"/>
      <c r="AD2230" s="139"/>
      <c r="AE2230" s="139"/>
      <c r="AF2230" s="166"/>
      <c r="AG2230" s="165"/>
      <c r="AN2230" s="139"/>
      <c r="AO2230" s="139"/>
      <c r="AP2230" s="139"/>
      <c r="AQ2230" s="139"/>
      <c r="AR2230" s="139"/>
      <c r="AS2230" s="139"/>
      <c r="AT2230" s="139"/>
      <c r="AU2230" s="139"/>
    </row>
    <row r="2231" spans="27:47" x14ac:dyDescent="0.2">
      <c r="AA2231" s="139"/>
      <c r="AB2231" s="139"/>
      <c r="AC2231" s="139"/>
      <c r="AD2231" s="139"/>
      <c r="AE2231" s="139"/>
      <c r="AF2231" s="166"/>
      <c r="AG2231" s="165"/>
      <c r="AN2231" s="139"/>
      <c r="AO2231" s="139"/>
      <c r="AP2231" s="139"/>
      <c r="AQ2231" s="139"/>
      <c r="AR2231" s="139"/>
      <c r="AS2231" s="139"/>
      <c r="AT2231" s="139"/>
      <c r="AU2231" s="139"/>
    </row>
    <row r="2232" spans="27:47" x14ac:dyDescent="0.2">
      <c r="AA2232" s="139"/>
      <c r="AB2232" s="139"/>
      <c r="AC2232" s="139"/>
      <c r="AD2232" s="139"/>
      <c r="AE2232" s="139"/>
      <c r="AF2232" s="166"/>
      <c r="AG2232" s="165"/>
      <c r="AN2232" s="139"/>
      <c r="AO2232" s="139"/>
      <c r="AP2232" s="139"/>
      <c r="AQ2232" s="139"/>
      <c r="AR2232" s="139"/>
      <c r="AS2232" s="139"/>
      <c r="AT2232" s="139"/>
      <c r="AU2232" s="139"/>
    </row>
    <row r="2233" spans="27:47" x14ac:dyDescent="0.2">
      <c r="AA2233" s="139"/>
      <c r="AB2233" s="139"/>
      <c r="AC2233" s="139"/>
      <c r="AD2233" s="139"/>
      <c r="AE2233" s="139"/>
      <c r="AF2233" s="166"/>
      <c r="AG2233" s="165"/>
      <c r="AN2233" s="139"/>
      <c r="AO2233" s="139"/>
      <c r="AP2233" s="139"/>
      <c r="AQ2233" s="139"/>
      <c r="AR2233" s="139"/>
      <c r="AS2233" s="139"/>
      <c r="AT2233" s="139"/>
      <c r="AU2233" s="139"/>
    </row>
    <row r="2234" spans="27:47" x14ac:dyDescent="0.2">
      <c r="AA2234" s="139"/>
      <c r="AB2234" s="139"/>
      <c r="AC2234" s="139"/>
      <c r="AD2234" s="139"/>
      <c r="AE2234" s="139"/>
      <c r="AF2234" s="166"/>
      <c r="AG2234" s="165"/>
      <c r="AN2234" s="139"/>
      <c r="AO2234" s="139"/>
      <c r="AP2234" s="139"/>
      <c r="AQ2234" s="139"/>
      <c r="AR2234" s="139"/>
      <c r="AS2234" s="139"/>
      <c r="AT2234" s="139"/>
      <c r="AU2234" s="139"/>
    </row>
    <row r="2235" spans="27:47" x14ac:dyDescent="0.2">
      <c r="AA2235" s="139"/>
      <c r="AB2235" s="139"/>
      <c r="AC2235" s="139"/>
      <c r="AD2235" s="139"/>
      <c r="AE2235" s="139"/>
      <c r="AF2235" s="166"/>
      <c r="AG2235" s="165"/>
      <c r="AN2235" s="139"/>
      <c r="AO2235" s="139"/>
      <c r="AP2235" s="139"/>
      <c r="AQ2235" s="139"/>
      <c r="AR2235" s="139"/>
      <c r="AS2235" s="139"/>
      <c r="AT2235" s="139"/>
      <c r="AU2235" s="139"/>
    </row>
    <row r="2236" spans="27:47" x14ac:dyDescent="0.2">
      <c r="AA2236" s="139"/>
      <c r="AB2236" s="139"/>
      <c r="AC2236" s="139"/>
      <c r="AD2236" s="139"/>
      <c r="AE2236" s="139"/>
      <c r="AF2236" s="166"/>
      <c r="AG2236" s="165"/>
      <c r="AN2236" s="139"/>
      <c r="AO2236" s="139"/>
      <c r="AP2236" s="139"/>
      <c r="AQ2236" s="139"/>
      <c r="AR2236" s="139"/>
      <c r="AS2236" s="139"/>
      <c r="AT2236" s="139"/>
      <c r="AU2236" s="139"/>
    </row>
    <row r="2237" spans="27:47" x14ac:dyDescent="0.2">
      <c r="AA2237" s="139"/>
      <c r="AB2237" s="139"/>
      <c r="AC2237" s="139"/>
      <c r="AD2237" s="139"/>
      <c r="AE2237" s="139"/>
      <c r="AF2237" s="166"/>
      <c r="AG2237" s="165"/>
      <c r="AN2237" s="139"/>
      <c r="AO2237" s="139"/>
      <c r="AP2237" s="139"/>
      <c r="AQ2237" s="139"/>
      <c r="AR2237" s="139"/>
      <c r="AS2237" s="139"/>
      <c r="AT2237" s="139"/>
      <c r="AU2237" s="139"/>
    </row>
    <row r="2238" spans="27:47" x14ac:dyDescent="0.2">
      <c r="AA2238" s="139"/>
      <c r="AB2238" s="139"/>
      <c r="AC2238" s="139"/>
      <c r="AD2238" s="139"/>
      <c r="AE2238" s="139"/>
      <c r="AF2238" s="166"/>
      <c r="AG2238" s="165"/>
      <c r="AN2238" s="139"/>
      <c r="AO2238" s="139"/>
      <c r="AP2238" s="139"/>
      <c r="AQ2238" s="139"/>
      <c r="AR2238" s="139"/>
      <c r="AS2238" s="139"/>
      <c r="AT2238" s="139"/>
      <c r="AU2238" s="139"/>
    </row>
    <row r="2239" spans="27:47" x14ac:dyDescent="0.2">
      <c r="AA2239" s="139"/>
      <c r="AB2239" s="139"/>
      <c r="AC2239" s="139"/>
      <c r="AD2239" s="139"/>
      <c r="AE2239" s="139"/>
      <c r="AF2239" s="166"/>
      <c r="AG2239" s="165"/>
      <c r="AN2239" s="139"/>
      <c r="AO2239" s="139"/>
      <c r="AP2239" s="139"/>
      <c r="AQ2239" s="139"/>
      <c r="AR2239" s="139"/>
      <c r="AS2239" s="139"/>
      <c r="AT2239" s="139"/>
      <c r="AU2239" s="139"/>
    </row>
    <row r="2240" spans="27:47" x14ac:dyDescent="0.2">
      <c r="AA2240" s="139"/>
      <c r="AB2240" s="139"/>
      <c r="AC2240" s="139"/>
      <c r="AD2240" s="139"/>
      <c r="AE2240" s="139"/>
      <c r="AF2240" s="166"/>
      <c r="AG2240" s="165"/>
      <c r="AN2240" s="139"/>
      <c r="AO2240" s="139"/>
      <c r="AP2240" s="139"/>
      <c r="AQ2240" s="139"/>
      <c r="AR2240" s="139"/>
      <c r="AS2240" s="139"/>
      <c r="AT2240" s="139"/>
      <c r="AU2240" s="139"/>
    </row>
    <row r="2241" spans="27:47" x14ac:dyDescent="0.2">
      <c r="AA2241" s="139"/>
      <c r="AB2241" s="139"/>
      <c r="AC2241" s="139"/>
      <c r="AD2241" s="139"/>
      <c r="AE2241" s="139"/>
      <c r="AF2241" s="166"/>
      <c r="AG2241" s="165"/>
      <c r="AN2241" s="139"/>
      <c r="AO2241" s="139"/>
      <c r="AP2241" s="139"/>
      <c r="AQ2241" s="139"/>
      <c r="AR2241" s="139"/>
      <c r="AS2241" s="139"/>
      <c r="AT2241" s="139"/>
      <c r="AU2241" s="139"/>
    </row>
    <row r="2242" spans="27:47" x14ac:dyDescent="0.2">
      <c r="AA2242" s="139"/>
      <c r="AB2242" s="139"/>
      <c r="AC2242" s="139"/>
      <c r="AD2242" s="139"/>
      <c r="AE2242" s="139"/>
      <c r="AF2242" s="166"/>
      <c r="AG2242" s="165"/>
      <c r="AN2242" s="139"/>
      <c r="AO2242" s="139"/>
      <c r="AP2242" s="139"/>
      <c r="AQ2242" s="139"/>
      <c r="AR2242" s="139"/>
      <c r="AS2242" s="139"/>
      <c r="AT2242" s="139"/>
      <c r="AU2242" s="139"/>
    </row>
    <row r="2243" spans="27:47" x14ac:dyDescent="0.2">
      <c r="AA2243" s="139"/>
      <c r="AB2243" s="139"/>
      <c r="AC2243" s="139"/>
      <c r="AD2243" s="139"/>
      <c r="AE2243" s="139"/>
      <c r="AF2243" s="166"/>
      <c r="AG2243" s="165"/>
      <c r="AN2243" s="139"/>
      <c r="AO2243" s="139"/>
      <c r="AP2243" s="139"/>
      <c r="AQ2243" s="139"/>
      <c r="AR2243" s="139"/>
      <c r="AS2243" s="139"/>
      <c r="AT2243" s="139"/>
      <c r="AU2243" s="139"/>
    </row>
    <row r="2244" spans="27:47" x14ac:dyDescent="0.2">
      <c r="AA2244" s="139"/>
      <c r="AB2244" s="139"/>
      <c r="AC2244" s="139"/>
      <c r="AD2244" s="139"/>
      <c r="AE2244" s="139"/>
      <c r="AF2244" s="166"/>
      <c r="AG2244" s="165"/>
      <c r="AN2244" s="139"/>
      <c r="AO2244" s="139"/>
      <c r="AP2244" s="139"/>
      <c r="AQ2244" s="139"/>
      <c r="AR2244" s="139"/>
      <c r="AS2244" s="139"/>
      <c r="AT2244" s="139"/>
      <c r="AU2244" s="139"/>
    </row>
    <row r="2245" spans="27:47" x14ac:dyDescent="0.2">
      <c r="AA2245" s="139"/>
      <c r="AB2245" s="139"/>
      <c r="AC2245" s="139"/>
      <c r="AD2245" s="139"/>
      <c r="AE2245" s="139"/>
      <c r="AF2245" s="166"/>
      <c r="AG2245" s="165"/>
      <c r="AN2245" s="139"/>
      <c r="AO2245" s="139"/>
      <c r="AP2245" s="139"/>
      <c r="AQ2245" s="139"/>
      <c r="AR2245" s="139"/>
      <c r="AS2245" s="139"/>
      <c r="AT2245" s="139"/>
      <c r="AU2245" s="139"/>
    </row>
    <row r="2246" spans="27:47" x14ac:dyDescent="0.2">
      <c r="AA2246" s="139"/>
      <c r="AB2246" s="139"/>
      <c r="AC2246" s="139"/>
      <c r="AD2246" s="139"/>
      <c r="AE2246" s="139"/>
      <c r="AF2246" s="166"/>
      <c r="AG2246" s="165"/>
      <c r="AN2246" s="139"/>
      <c r="AO2246" s="139"/>
      <c r="AP2246" s="139"/>
      <c r="AQ2246" s="139"/>
      <c r="AR2246" s="139"/>
      <c r="AS2246" s="139"/>
      <c r="AT2246" s="139"/>
      <c r="AU2246" s="139"/>
    </row>
    <row r="2247" spans="27:47" x14ac:dyDescent="0.2">
      <c r="AA2247" s="139"/>
      <c r="AB2247" s="139"/>
      <c r="AC2247" s="139"/>
      <c r="AD2247" s="139"/>
      <c r="AE2247" s="139"/>
      <c r="AF2247" s="166"/>
      <c r="AG2247" s="165"/>
      <c r="AN2247" s="139"/>
      <c r="AO2247" s="139"/>
      <c r="AP2247" s="139"/>
      <c r="AQ2247" s="139"/>
      <c r="AR2247" s="139"/>
      <c r="AS2247" s="139"/>
      <c r="AT2247" s="139"/>
      <c r="AU2247" s="139"/>
    </row>
    <row r="2248" spans="27:47" x14ac:dyDescent="0.2">
      <c r="AA2248" s="139"/>
      <c r="AB2248" s="139"/>
      <c r="AC2248" s="139"/>
      <c r="AD2248" s="139"/>
      <c r="AE2248" s="139"/>
      <c r="AF2248" s="166"/>
      <c r="AG2248" s="165"/>
      <c r="AN2248" s="139"/>
      <c r="AO2248" s="139"/>
      <c r="AP2248" s="139"/>
      <c r="AQ2248" s="139"/>
      <c r="AR2248" s="139"/>
      <c r="AS2248" s="139"/>
      <c r="AT2248" s="139"/>
      <c r="AU2248" s="139"/>
    </row>
    <row r="2249" spans="27:47" x14ac:dyDescent="0.2">
      <c r="AA2249" s="139"/>
      <c r="AB2249" s="139"/>
      <c r="AC2249" s="139"/>
      <c r="AD2249" s="139"/>
      <c r="AE2249" s="139"/>
      <c r="AF2249" s="166"/>
      <c r="AG2249" s="165"/>
      <c r="AN2249" s="139"/>
      <c r="AO2249" s="139"/>
      <c r="AP2249" s="139"/>
      <c r="AQ2249" s="139"/>
      <c r="AR2249" s="139"/>
      <c r="AS2249" s="139"/>
      <c r="AT2249" s="139"/>
      <c r="AU2249" s="139"/>
    </row>
    <row r="2250" spans="27:47" x14ac:dyDescent="0.2">
      <c r="AA2250" s="139"/>
      <c r="AB2250" s="139"/>
      <c r="AC2250" s="139"/>
      <c r="AD2250" s="139"/>
      <c r="AE2250" s="139"/>
      <c r="AF2250" s="166"/>
      <c r="AG2250" s="165"/>
      <c r="AN2250" s="139"/>
      <c r="AO2250" s="139"/>
      <c r="AP2250" s="139"/>
      <c r="AQ2250" s="139"/>
      <c r="AR2250" s="139"/>
      <c r="AS2250" s="139"/>
      <c r="AT2250" s="139"/>
      <c r="AU2250" s="139"/>
    </row>
    <row r="2251" spans="27:47" x14ac:dyDescent="0.2">
      <c r="AA2251" s="139"/>
      <c r="AB2251" s="139"/>
      <c r="AC2251" s="139"/>
      <c r="AD2251" s="139"/>
      <c r="AE2251" s="139"/>
      <c r="AF2251" s="166"/>
      <c r="AG2251" s="165"/>
      <c r="AN2251" s="139"/>
      <c r="AO2251" s="139"/>
      <c r="AP2251" s="139"/>
      <c r="AQ2251" s="139"/>
      <c r="AR2251" s="139"/>
      <c r="AS2251" s="139"/>
      <c r="AT2251" s="139"/>
      <c r="AU2251" s="139"/>
    </row>
    <row r="2252" spans="27:47" x14ac:dyDescent="0.2">
      <c r="AA2252" s="139"/>
      <c r="AB2252" s="139"/>
      <c r="AC2252" s="139"/>
      <c r="AD2252" s="139"/>
      <c r="AE2252" s="139"/>
      <c r="AF2252" s="166"/>
      <c r="AG2252" s="165"/>
      <c r="AN2252" s="139"/>
      <c r="AO2252" s="139"/>
      <c r="AP2252" s="139"/>
      <c r="AQ2252" s="139"/>
      <c r="AR2252" s="139"/>
      <c r="AS2252" s="139"/>
      <c r="AT2252" s="139"/>
      <c r="AU2252" s="139"/>
    </row>
    <row r="2253" spans="27:47" x14ac:dyDescent="0.2">
      <c r="AA2253" s="139"/>
      <c r="AB2253" s="139"/>
      <c r="AC2253" s="139"/>
      <c r="AD2253" s="139"/>
      <c r="AE2253" s="139"/>
      <c r="AF2253" s="166"/>
      <c r="AG2253" s="165"/>
      <c r="AN2253" s="139"/>
      <c r="AO2253" s="139"/>
      <c r="AP2253" s="139"/>
      <c r="AQ2253" s="139"/>
      <c r="AR2253" s="139"/>
      <c r="AS2253" s="139"/>
      <c r="AT2253" s="139"/>
      <c r="AU2253" s="139"/>
    </row>
    <row r="2254" spans="27:47" x14ac:dyDescent="0.2">
      <c r="AA2254" s="139"/>
      <c r="AB2254" s="139"/>
      <c r="AC2254" s="139"/>
      <c r="AD2254" s="139"/>
      <c r="AE2254" s="139"/>
      <c r="AF2254" s="166"/>
      <c r="AG2254" s="165"/>
      <c r="AN2254" s="139"/>
      <c r="AO2254" s="139"/>
      <c r="AP2254" s="139"/>
      <c r="AQ2254" s="139"/>
      <c r="AR2254" s="139"/>
      <c r="AS2254" s="139"/>
      <c r="AT2254" s="139"/>
      <c r="AU2254" s="139"/>
    </row>
    <row r="2255" spans="27:47" x14ac:dyDescent="0.2">
      <c r="AA2255" s="139"/>
      <c r="AB2255" s="139"/>
      <c r="AC2255" s="139"/>
      <c r="AD2255" s="139"/>
      <c r="AE2255" s="139"/>
      <c r="AF2255" s="166"/>
      <c r="AG2255" s="165"/>
      <c r="AN2255" s="139"/>
      <c r="AO2255" s="139"/>
      <c r="AP2255" s="139"/>
      <c r="AQ2255" s="139"/>
      <c r="AR2255" s="139"/>
      <c r="AS2255" s="139"/>
      <c r="AT2255" s="139"/>
      <c r="AU2255" s="139"/>
    </row>
    <row r="2256" spans="27:47" x14ac:dyDescent="0.2">
      <c r="AA2256" s="139"/>
      <c r="AB2256" s="139"/>
      <c r="AC2256" s="139"/>
      <c r="AD2256" s="139"/>
      <c r="AE2256" s="139"/>
      <c r="AF2256" s="166"/>
      <c r="AG2256" s="165"/>
      <c r="AN2256" s="139"/>
      <c r="AO2256" s="139"/>
      <c r="AP2256" s="139"/>
      <c r="AQ2256" s="139"/>
      <c r="AR2256" s="139"/>
      <c r="AS2256" s="139"/>
      <c r="AT2256" s="139"/>
      <c r="AU2256" s="139"/>
    </row>
    <row r="2257" spans="27:47" x14ac:dyDescent="0.2">
      <c r="AA2257" s="139"/>
      <c r="AB2257" s="139"/>
      <c r="AC2257" s="139"/>
      <c r="AD2257" s="139"/>
      <c r="AE2257" s="139"/>
      <c r="AF2257" s="166"/>
      <c r="AG2257" s="165"/>
      <c r="AN2257" s="139"/>
      <c r="AO2257" s="139"/>
      <c r="AP2257" s="139"/>
      <c r="AQ2257" s="139"/>
      <c r="AR2257" s="139"/>
      <c r="AS2257" s="139"/>
      <c r="AT2257" s="139"/>
      <c r="AU2257" s="139"/>
    </row>
    <row r="2258" spans="27:47" x14ac:dyDescent="0.2">
      <c r="AA2258" s="139"/>
      <c r="AB2258" s="139"/>
      <c r="AC2258" s="139"/>
      <c r="AD2258" s="139"/>
      <c r="AE2258" s="139"/>
      <c r="AF2258" s="166"/>
      <c r="AG2258" s="165"/>
      <c r="AN2258" s="139"/>
      <c r="AO2258" s="139"/>
      <c r="AP2258" s="139"/>
      <c r="AQ2258" s="139"/>
      <c r="AR2258" s="139"/>
      <c r="AS2258" s="139"/>
      <c r="AT2258" s="139"/>
      <c r="AU2258" s="139"/>
    </row>
    <row r="2259" spans="27:47" x14ac:dyDescent="0.2">
      <c r="AA2259" s="139"/>
      <c r="AB2259" s="139"/>
      <c r="AC2259" s="139"/>
      <c r="AD2259" s="139"/>
      <c r="AE2259" s="139"/>
      <c r="AF2259" s="166"/>
      <c r="AG2259" s="165"/>
      <c r="AN2259" s="139"/>
      <c r="AO2259" s="139"/>
      <c r="AP2259" s="139"/>
      <c r="AQ2259" s="139"/>
      <c r="AR2259" s="139"/>
      <c r="AS2259" s="139"/>
      <c r="AT2259" s="139"/>
      <c r="AU2259" s="139"/>
    </row>
    <row r="2260" spans="27:47" x14ac:dyDescent="0.2">
      <c r="AA2260" s="139"/>
      <c r="AB2260" s="139"/>
      <c r="AC2260" s="139"/>
      <c r="AD2260" s="139"/>
      <c r="AE2260" s="139"/>
      <c r="AF2260" s="166"/>
      <c r="AG2260" s="165"/>
      <c r="AN2260" s="139"/>
      <c r="AO2260" s="139"/>
      <c r="AP2260" s="139"/>
      <c r="AQ2260" s="139"/>
      <c r="AR2260" s="139"/>
      <c r="AS2260" s="139"/>
      <c r="AT2260" s="139"/>
      <c r="AU2260" s="139"/>
    </row>
    <row r="2261" spans="27:47" x14ac:dyDescent="0.2">
      <c r="AA2261" s="139"/>
      <c r="AB2261" s="139"/>
      <c r="AC2261" s="139"/>
      <c r="AD2261" s="139"/>
      <c r="AE2261" s="139"/>
      <c r="AF2261" s="166"/>
      <c r="AG2261" s="165"/>
      <c r="AN2261" s="139"/>
      <c r="AO2261" s="139"/>
      <c r="AP2261" s="139"/>
      <c r="AQ2261" s="139"/>
      <c r="AR2261" s="139"/>
      <c r="AS2261" s="139"/>
      <c r="AT2261" s="139"/>
      <c r="AU2261" s="139"/>
    </row>
    <row r="2262" spans="27:47" x14ac:dyDescent="0.2">
      <c r="AA2262" s="139"/>
      <c r="AB2262" s="139"/>
      <c r="AC2262" s="139"/>
      <c r="AD2262" s="139"/>
      <c r="AE2262" s="139"/>
      <c r="AF2262" s="166"/>
      <c r="AG2262" s="165"/>
      <c r="AN2262" s="139"/>
      <c r="AO2262" s="139"/>
      <c r="AP2262" s="139"/>
      <c r="AQ2262" s="139"/>
      <c r="AR2262" s="139"/>
      <c r="AS2262" s="139"/>
      <c r="AT2262" s="139"/>
      <c r="AU2262" s="139"/>
    </row>
    <row r="2263" spans="27:47" x14ac:dyDescent="0.2">
      <c r="AA2263" s="139"/>
      <c r="AB2263" s="139"/>
      <c r="AC2263" s="139"/>
      <c r="AD2263" s="139"/>
      <c r="AE2263" s="139"/>
      <c r="AF2263" s="166"/>
      <c r="AG2263" s="165"/>
      <c r="AN2263" s="139"/>
      <c r="AO2263" s="139"/>
      <c r="AP2263" s="139"/>
      <c r="AQ2263" s="139"/>
      <c r="AR2263" s="139"/>
      <c r="AS2263" s="139"/>
      <c r="AT2263" s="139"/>
      <c r="AU2263" s="139"/>
    </row>
    <row r="2264" spans="27:47" x14ac:dyDescent="0.2">
      <c r="AA2264" s="139"/>
      <c r="AB2264" s="139"/>
      <c r="AC2264" s="139"/>
      <c r="AD2264" s="139"/>
      <c r="AE2264" s="139"/>
      <c r="AF2264" s="166"/>
      <c r="AG2264" s="165"/>
      <c r="AN2264" s="139"/>
      <c r="AO2264" s="139"/>
      <c r="AP2264" s="139"/>
      <c r="AQ2264" s="139"/>
      <c r="AR2264" s="139"/>
      <c r="AS2264" s="139"/>
      <c r="AT2264" s="139"/>
      <c r="AU2264" s="139"/>
    </row>
    <row r="2265" spans="27:47" x14ac:dyDescent="0.2">
      <c r="AA2265" s="139"/>
      <c r="AB2265" s="139"/>
      <c r="AC2265" s="139"/>
      <c r="AD2265" s="139"/>
      <c r="AE2265" s="139"/>
      <c r="AF2265" s="166"/>
      <c r="AG2265" s="165"/>
      <c r="AN2265" s="139"/>
      <c r="AO2265" s="139"/>
      <c r="AP2265" s="139"/>
      <c r="AQ2265" s="139"/>
      <c r="AR2265" s="139"/>
      <c r="AS2265" s="139"/>
      <c r="AT2265" s="139"/>
      <c r="AU2265" s="139"/>
    </row>
    <row r="2266" spans="27:47" x14ac:dyDescent="0.2">
      <c r="AA2266" s="139"/>
      <c r="AB2266" s="139"/>
      <c r="AC2266" s="139"/>
      <c r="AD2266" s="139"/>
      <c r="AE2266" s="139"/>
      <c r="AF2266" s="166"/>
      <c r="AG2266" s="165"/>
      <c r="AN2266" s="139"/>
      <c r="AO2266" s="139"/>
      <c r="AP2266" s="139"/>
      <c r="AQ2266" s="139"/>
      <c r="AR2266" s="139"/>
      <c r="AS2266" s="139"/>
      <c r="AT2266" s="139"/>
      <c r="AU2266" s="139"/>
    </row>
    <row r="2267" spans="27:47" x14ac:dyDescent="0.2">
      <c r="AA2267" s="139"/>
      <c r="AB2267" s="139"/>
      <c r="AC2267" s="139"/>
      <c r="AD2267" s="139"/>
      <c r="AE2267" s="139"/>
      <c r="AF2267" s="166"/>
      <c r="AG2267" s="165"/>
      <c r="AN2267" s="139"/>
      <c r="AO2267" s="139"/>
      <c r="AP2267" s="139"/>
      <c r="AQ2267" s="139"/>
      <c r="AR2267" s="139"/>
      <c r="AS2267" s="139"/>
      <c r="AT2267" s="139"/>
      <c r="AU2267" s="139"/>
    </row>
    <row r="2268" spans="27:47" x14ac:dyDescent="0.2">
      <c r="AA2268" s="139"/>
      <c r="AB2268" s="139"/>
      <c r="AC2268" s="139"/>
      <c r="AD2268" s="139"/>
      <c r="AE2268" s="139"/>
      <c r="AF2268" s="166"/>
      <c r="AG2268" s="165"/>
      <c r="AN2268" s="139"/>
      <c r="AO2268" s="139"/>
      <c r="AP2268" s="139"/>
      <c r="AQ2268" s="139"/>
      <c r="AR2268" s="139"/>
      <c r="AS2268" s="139"/>
      <c r="AT2268" s="139"/>
      <c r="AU2268" s="139"/>
    </row>
    <row r="2269" spans="27:47" x14ac:dyDescent="0.2">
      <c r="AA2269" s="139"/>
      <c r="AB2269" s="139"/>
      <c r="AC2269" s="139"/>
      <c r="AD2269" s="139"/>
      <c r="AE2269" s="139"/>
      <c r="AF2269" s="166"/>
      <c r="AG2269" s="165"/>
      <c r="AN2269" s="139"/>
      <c r="AO2269" s="139"/>
      <c r="AP2269" s="139"/>
      <c r="AQ2269" s="139"/>
      <c r="AR2269" s="139"/>
      <c r="AS2269" s="139"/>
      <c r="AT2269" s="139"/>
      <c r="AU2269" s="139"/>
    </row>
    <row r="2270" spans="27:47" x14ac:dyDescent="0.2">
      <c r="AA2270" s="139"/>
      <c r="AB2270" s="139"/>
      <c r="AC2270" s="139"/>
      <c r="AD2270" s="139"/>
      <c r="AE2270" s="139"/>
      <c r="AF2270" s="166"/>
      <c r="AG2270" s="165"/>
      <c r="AN2270" s="139"/>
      <c r="AO2270" s="139"/>
      <c r="AP2270" s="139"/>
      <c r="AQ2270" s="139"/>
      <c r="AR2270" s="139"/>
      <c r="AS2270" s="139"/>
      <c r="AT2270" s="139"/>
      <c r="AU2270" s="139"/>
    </row>
    <row r="2271" spans="27:47" x14ac:dyDescent="0.2">
      <c r="AA2271" s="139"/>
      <c r="AB2271" s="139"/>
      <c r="AC2271" s="139"/>
      <c r="AD2271" s="139"/>
      <c r="AE2271" s="139"/>
      <c r="AF2271" s="166"/>
      <c r="AG2271" s="165"/>
      <c r="AN2271" s="139"/>
      <c r="AO2271" s="139"/>
      <c r="AP2271" s="139"/>
      <c r="AQ2271" s="139"/>
      <c r="AR2271" s="139"/>
      <c r="AS2271" s="139"/>
      <c r="AT2271" s="139"/>
      <c r="AU2271" s="139"/>
    </row>
    <row r="2272" spans="27:47" x14ac:dyDescent="0.2">
      <c r="AA2272" s="139"/>
      <c r="AB2272" s="139"/>
      <c r="AC2272" s="139"/>
      <c r="AD2272" s="139"/>
      <c r="AE2272" s="139"/>
      <c r="AF2272" s="166"/>
      <c r="AG2272" s="165"/>
      <c r="AN2272" s="139"/>
      <c r="AO2272" s="139"/>
      <c r="AP2272" s="139"/>
      <c r="AQ2272" s="139"/>
      <c r="AR2272" s="139"/>
      <c r="AS2272" s="139"/>
      <c r="AT2272" s="139"/>
      <c r="AU2272" s="139"/>
    </row>
    <row r="2273" spans="27:47" x14ac:dyDescent="0.2">
      <c r="AA2273" s="139"/>
      <c r="AB2273" s="139"/>
      <c r="AC2273" s="139"/>
      <c r="AD2273" s="139"/>
      <c r="AE2273" s="139"/>
      <c r="AF2273" s="166"/>
      <c r="AG2273" s="165"/>
      <c r="AN2273" s="139"/>
      <c r="AO2273" s="139"/>
      <c r="AP2273" s="139"/>
      <c r="AQ2273" s="139"/>
      <c r="AR2273" s="139"/>
      <c r="AS2273" s="139"/>
      <c r="AT2273" s="139"/>
      <c r="AU2273" s="139"/>
    </row>
    <row r="2274" spans="27:47" x14ac:dyDescent="0.2">
      <c r="AA2274" s="139"/>
      <c r="AB2274" s="139"/>
      <c r="AC2274" s="139"/>
      <c r="AD2274" s="139"/>
      <c r="AE2274" s="139"/>
      <c r="AF2274" s="166"/>
      <c r="AG2274" s="165"/>
      <c r="AN2274" s="139"/>
      <c r="AO2274" s="139"/>
      <c r="AP2274" s="139"/>
      <c r="AQ2274" s="139"/>
      <c r="AR2274" s="139"/>
      <c r="AS2274" s="139"/>
      <c r="AT2274" s="139"/>
      <c r="AU2274" s="139"/>
    </row>
    <row r="2275" spans="27:47" x14ac:dyDescent="0.2">
      <c r="AA2275" s="139"/>
      <c r="AB2275" s="139"/>
      <c r="AC2275" s="139"/>
      <c r="AD2275" s="139"/>
      <c r="AE2275" s="139"/>
      <c r="AF2275" s="166"/>
      <c r="AG2275" s="165"/>
      <c r="AN2275" s="139"/>
      <c r="AO2275" s="139"/>
      <c r="AP2275" s="139"/>
      <c r="AQ2275" s="139"/>
      <c r="AR2275" s="139"/>
      <c r="AS2275" s="139"/>
      <c r="AT2275" s="139"/>
      <c r="AU2275" s="139"/>
    </row>
    <row r="2276" spans="27:47" x14ac:dyDescent="0.2">
      <c r="AA2276" s="139"/>
      <c r="AB2276" s="139"/>
      <c r="AC2276" s="139"/>
      <c r="AD2276" s="139"/>
      <c r="AE2276" s="139"/>
      <c r="AF2276" s="166"/>
      <c r="AG2276" s="165"/>
      <c r="AN2276" s="139"/>
      <c r="AO2276" s="139"/>
      <c r="AP2276" s="139"/>
      <c r="AQ2276" s="139"/>
      <c r="AR2276" s="139"/>
      <c r="AS2276" s="139"/>
      <c r="AT2276" s="139"/>
      <c r="AU2276" s="139"/>
    </row>
    <row r="2277" spans="27:47" x14ac:dyDescent="0.2">
      <c r="AA2277" s="139"/>
      <c r="AB2277" s="139"/>
      <c r="AC2277" s="139"/>
      <c r="AD2277" s="139"/>
      <c r="AE2277" s="139"/>
      <c r="AF2277" s="166"/>
      <c r="AG2277" s="165"/>
      <c r="AN2277" s="139"/>
      <c r="AO2277" s="139"/>
      <c r="AP2277" s="139"/>
      <c r="AQ2277" s="139"/>
      <c r="AR2277" s="139"/>
      <c r="AS2277" s="139"/>
      <c r="AT2277" s="139"/>
      <c r="AU2277" s="139"/>
    </row>
    <row r="2278" spans="27:47" x14ac:dyDescent="0.2">
      <c r="AA2278" s="139"/>
      <c r="AB2278" s="139"/>
      <c r="AC2278" s="139"/>
      <c r="AD2278" s="139"/>
      <c r="AE2278" s="139"/>
      <c r="AF2278" s="166"/>
      <c r="AG2278" s="165"/>
      <c r="AN2278" s="139"/>
      <c r="AO2278" s="139"/>
      <c r="AP2278" s="139"/>
      <c r="AQ2278" s="139"/>
      <c r="AR2278" s="139"/>
      <c r="AS2278" s="139"/>
      <c r="AT2278" s="139"/>
      <c r="AU2278" s="139"/>
    </row>
    <row r="2279" spans="27:47" x14ac:dyDescent="0.2">
      <c r="AA2279" s="139"/>
      <c r="AB2279" s="139"/>
      <c r="AC2279" s="139"/>
      <c r="AD2279" s="139"/>
      <c r="AE2279" s="139"/>
      <c r="AF2279" s="166"/>
      <c r="AG2279" s="165"/>
      <c r="AN2279" s="139"/>
      <c r="AO2279" s="139"/>
      <c r="AP2279" s="139"/>
      <c r="AQ2279" s="139"/>
      <c r="AR2279" s="139"/>
      <c r="AS2279" s="139"/>
      <c r="AT2279" s="139"/>
      <c r="AU2279" s="139"/>
    </row>
    <row r="2280" spans="27:47" x14ac:dyDescent="0.2">
      <c r="AA2280" s="139"/>
      <c r="AB2280" s="139"/>
      <c r="AC2280" s="139"/>
      <c r="AD2280" s="139"/>
      <c r="AE2280" s="139"/>
      <c r="AF2280" s="166"/>
      <c r="AG2280" s="165"/>
      <c r="AN2280" s="139"/>
      <c r="AO2280" s="139"/>
      <c r="AP2280" s="139"/>
      <c r="AQ2280" s="139"/>
      <c r="AR2280" s="139"/>
      <c r="AS2280" s="139"/>
      <c r="AT2280" s="139"/>
      <c r="AU2280" s="139"/>
    </row>
    <row r="2281" spans="27:47" x14ac:dyDescent="0.2">
      <c r="AA2281" s="139"/>
      <c r="AB2281" s="139"/>
      <c r="AC2281" s="139"/>
      <c r="AD2281" s="139"/>
      <c r="AE2281" s="139"/>
      <c r="AF2281" s="166"/>
      <c r="AG2281" s="165"/>
      <c r="AN2281" s="139"/>
      <c r="AO2281" s="139"/>
      <c r="AP2281" s="139"/>
      <c r="AQ2281" s="139"/>
      <c r="AR2281" s="139"/>
      <c r="AS2281" s="139"/>
      <c r="AT2281" s="139"/>
      <c r="AU2281" s="139"/>
    </row>
    <row r="2282" spans="27:47" x14ac:dyDescent="0.2">
      <c r="AA2282" s="139"/>
      <c r="AB2282" s="139"/>
      <c r="AC2282" s="139"/>
      <c r="AD2282" s="139"/>
      <c r="AE2282" s="139"/>
      <c r="AF2282" s="166"/>
      <c r="AG2282" s="165"/>
      <c r="AN2282" s="139"/>
      <c r="AO2282" s="139"/>
      <c r="AP2282" s="139"/>
      <c r="AQ2282" s="139"/>
      <c r="AR2282" s="139"/>
      <c r="AS2282" s="139"/>
      <c r="AT2282" s="139"/>
      <c r="AU2282" s="139"/>
    </row>
    <row r="2283" spans="27:47" x14ac:dyDescent="0.2">
      <c r="AA2283" s="139"/>
      <c r="AB2283" s="139"/>
      <c r="AC2283" s="139"/>
      <c r="AD2283" s="139"/>
      <c r="AE2283" s="139"/>
      <c r="AF2283" s="166"/>
      <c r="AG2283" s="165"/>
      <c r="AN2283" s="139"/>
      <c r="AO2283" s="139"/>
      <c r="AP2283" s="139"/>
      <c r="AQ2283" s="139"/>
      <c r="AR2283" s="139"/>
      <c r="AS2283" s="139"/>
      <c r="AT2283" s="139"/>
      <c r="AU2283" s="139"/>
    </row>
    <row r="2284" spans="27:47" x14ac:dyDescent="0.2">
      <c r="AA2284" s="139"/>
      <c r="AB2284" s="139"/>
      <c r="AC2284" s="139"/>
      <c r="AD2284" s="139"/>
      <c r="AE2284" s="139"/>
      <c r="AF2284" s="166"/>
      <c r="AG2284" s="165"/>
      <c r="AN2284" s="139"/>
      <c r="AO2284" s="139"/>
      <c r="AP2284" s="139"/>
      <c r="AQ2284" s="139"/>
      <c r="AR2284" s="139"/>
      <c r="AS2284" s="139"/>
      <c r="AT2284" s="139"/>
      <c r="AU2284" s="139"/>
    </row>
    <row r="2285" spans="27:47" x14ac:dyDescent="0.2">
      <c r="AA2285" s="139"/>
      <c r="AB2285" s="139"/>
      <c r="AC2285" s="139"/>
      <c r="AD2285" s="139"/>
      <c r="AE2285" s="139"/>
      <c r="AF2285" s="166"/>
      <c r="AG2285" s="165"/>
      <c r="AN2285" s="139"/>
      <c r="AO2285" s="139"/>
      <c r="AP2285" s="139"/>
      <c r="AQ2285" s="139"/>
      <c r="AR2285" s="139"/>
      <c r="AS2285" s="139"/>
      <c r="AT2285" s="139"/>
      <c r="AU2285" s="139"/>
    </row>
    <row r="2286" spans="27:47" x14ac:dyDescent="0.2">
      <c r="AA2286" s="139"/>
      <c r="AB2286" s="139"/>
      <c r="AC2286" s="139"/>
      <c r="AD2286" s="139"/>
      <c r="AE2286" s="139"/>
      <c r="AF2286" s="166"/>
      <c r="AG2286" s="165"/>
      <c r="AN2286" s="139"/>
      <c r="AO2286" s="139"/>
      <c r="AP2286" s="139"/>
      <c r="AQ2286" s="139"/>
      <c r="AR2286" s="139"/>
      <c r="AS2286" s="139"/>
      <c r="AT2286" s="139"/>
      <c r="AU2286" s="139"/>
    </row>
    <row r="2287" spans="27:47" x14ac:dyDescent="0.2">
      <c r="AA2287" s="139"/>
      <c r="AB2287" s="139"/>
      <c r="AC2287" s="139"/>
      <c r="AD2287" s="139"/>
      <c r="AE2287" s="139"/>
      <c r="AF2287" s="166"/>
      <c r="AG2287" s="165"/>
      <c r="AN2287" s="139"/>
      <c r="AO2287" s="139"/>
      <c r="AP2287" s="139"/>
      <c r="AQ2287" s="139"/>
      <c r="AR2287" s="139"/>
      <c r="AS2287" s="139"/>
      <c r="AT2287" s="139"/>
      <c r="AU2287" s="139"/>
    </row>
    <row r="2288" spans="27:47" x14ac:dyDescent="0.2">
      <c r="AA2288" s="139"/>
      <c r="AB2288" s="139"/>
      <c r="AC2288" s="139"/>
      <c r="AD2288" s="139"/>
      <c r="AE2288" s="139"/>
      <c r="AF2288" s="166"/>
      <c r="AG2288" s="165"/>
      <c r="AN2288" s="139"/>
      <c r="AO2288" s="139"/>
      <c r="AP2288" s="139"/>
      <c r="AQ2288" s="139"/>
      <c r="AR2288" s="139"/>
      <c r="AS2288" s="139"/>
      <c r="AT2288" s="139"/>
      <c r="AU2288" s="139"/>
    </row>
    <row r="2289" spans="27:47" x14ac:dyDescent="0.2">
      <c r="AA2289" s="139"/>
      <c r="AB2289" s="139"/>
      <c r="AC2289" s="139"/>
      <c r="AD2289" s="139"/>
      <c r="AE2289" s="139"/>
      <c r="AF2289" s="166"/>
      <c r="AG2289" s="165"/>
      <c r="AN2289" s="139"/>
      <c r="AO2289" s="139"/>
      <c r="AP2289" s="139"/>
      <c r="AQ2289" s="139"/>
      <c r="AR2289" s="139"/>
      <c r="AS2289" s="139"/>
      <c r="AT2289" s="139"/>
      <c r="AU2289" s="139"/>
    </row>
    <row r="2290" spans="27:47" x14ac:dyDescent="0.2">
      <c r="AA2290" s="139"/>
      <c r="AB2290" s="139"/>
      <c r="AC2290" s="139"/>
      <c r="AD2290" s="139"/>
      <c r="AE2290" s="139"/>
      <c r="AF2290" s="166"/>
      <c r="AG2290" s="165"/>
      <c r="AN2290" s="139"/>
      <c r="AO2290" s="139"/>
      <c r="AP2290" s="139"/>
      <c r="AQ2290" s="139"/>
      <c r="AR2290" s="139"/>
      <c r="AS2290" s="139"/>
      <c r="AT2290" s="139"/>
      <c r="AU2290" s="139"/>
    </row>
    <row r="2291" spans="27:47" x14ac:dyDescent="0.2">
      <c r="AA2291" s="139"/>
      <c r="AB2291" s="139"/>
      <c r="AC2291" s="139"/>
      <c r="AD2291" s="139"/>
      <c r="AE2291" s="139"/>
      <c r="AF2291" s="166"/>
      <c r="AG2291" s="165"/>
      <c r="AN2291" s="139"/>
      <c r="AO2291" s="139"/>
      <c r="AP2291" s="139"/>
      <c r="AQ2291" s="139"/>
      <c r="AR2291" s="139"/>
      <c r="AS2291" s="139"/>
      <c r="AT2291" s="139"/>
      <c r="AU2291" s="139"/>
    </row>
    <row r="2292" spans="27:47" x14ac:dyDescent="0.2">
      <c r="AA2292" s="139"/>
      <c r="AB2292" s="139"/>
      <c r="AC2292" s="139"/>
      <c r="AD2292" s="139"/>
      <c r="AE2292" s="139"/>
      <c r="AF2292" s="166"/>
      <c r="AG2292" s="165"/>
      <c r="AN2292" s="139"/>
      <c r="AO2292" s="139"/>
      <c r="AP2292" s="139"/>
      <c r="AQ2292" s="139"/>
      <c r="AR2292" s="139"/>
      <c r="AS2292" s="139"/>
      <c r="AT2292" s="139"/>
      <c r="AU2292" s="139"/>
    </row>
    <row r="2293" spans="27:47" x14ac:dyDescent="0.2">
      <c r="AA2293" s="139"/>
      <c r="AB2293" s="139"/>
      <c r="AC2293" s="139"/>
      <c r="AD2293" s="139"/>
      <c r="AE2293" s="139"/>
      <c r="AF2293" s="166"/>
      <c r="AG2293" s="165"/>
      <c r="AN2293" s="139"/>
      <c r="AO2293" s="139"/>
      <c r="AP2293" s="139"/>
      <c r="AQ2293" s="139"/>
      <c r="AR2293" s="139"/>
      <c r="AS2293" s="139"/>
      <c r="AT2293" s="139"/>
      <c r="AU2293" s="139"/>
    </row>
    <row r="2294" spans="27:47" x14ac:dyDescent="0.2">
      <c r="AA2294" s="139"/>
      <c r="AB2294" s="139"/>
      <c r="AC2294" s="139"/>
      <c r="AD2294" s="139"/>
      <c r="AE2294" s="139"/>
      <c r="AF2294" s="166"/>
      <c r="AG2294" s="165"/>
      <c r="AN2294" s="139"/>
      <c r="AO2294" s="139"/>
      <c r="AP2294" s="139"/>
      <c r="AQ2294" s="139"/>
      <c r="AR2294" s="139"/>
      <c r="AS2294" s="139"/>
      <c r="AT2294" s="139"/>
      <c r="AU2294" s="139"/>
    </row>
    <row r="2295" spans="27:47" x14ac:dyDescent="0.2">
      <c r="AA2295" s="139"/>
      <c r="AB2295" s="139"/>
      <c r="AC2295" s="139"/>
      <c r="AD2295" s="139"/>
      <c r="AE2295" s="139"/>
      <c r="AF2295" s="166"/>
      <c r="AG2295" s="165"/>
      <c r="AN2295" s="139"/>
      <c r="AO2295" s="139"/>
      <c r="AP2295" s="139"/>
      <c r="AQ2295" s="139"/>
      <c r="AR2295" s="139"/>
      <c r="AS2295" s="139"/>
      <c r="AT2295" s="139"/>
      <c r="AU2295" s="139"/>
    </row>
    <row r="2296" spans="27:47" x14ac:dyDescent="0.2">
      <c r="AA2296" s="139"/>
      <c r="AB2296" s="139"/>
      <c r="AC2296" s="139"/>
      <c r="AD2296" s="139"/>
      <c r="AE2296" s="139"/>
      <c r="AF2296" s="166"/>
      <c r="AG2296" s="165"/>
      <c r="AN2296" s="139"/>
      <c r="AO2296" s="139"/>
      <c r="AP2296" s="139"/>
      <c r="AQ2296" s="139"/>
      <c r="AR2296" s="139"/>
      <c r="AS2296" s="139"/>
      <c r="AT2296" s="139"/>
      <c r="AU2296" s="139"/>
    </row>
    <row r="2297" spans="27:47" x14ac:dyDescent="0.2">
      <c r="AA2297" s="139"/>
      <c r="AB2297" s="139"/>
      <c r="AC2297" s="139"/>
      <c r="AD2297" s="139"/>
      <c r="AE2297" s="139"/>
      <c r="AF2297" s="166"/>
      <c r="AG2297" s="165"/>
      <c r="AN2297" s="139"/>
      <c r="AO2297" s="139"/>
      <c r="AP2297" s="139"/>
      <c r="AQ2297" s="139"/>
      <c r="AR2297" s="139"/>
      <c r="AS2297" s="139"/>
      <c r="AT2297" s="139"/>
      <c r="AU2297" s="139"/>
    </row>
    <row r="2298" spans="27:47" x14ac:dyDescent="0.2">
      <c r="AA2298" s="139"/>
      <c r="AB2298" s="139"/>
      <c r="AC2298" s="139"/>
      <c r="AD2298" s="139"/>
      <c r="AE2298" s="139"/>
      <c r="AF2298" s="166"/>
      <c r="AG2298" s="165"/>
      <c r="AN2298" s="139"/>
      <c r="AO2298" s="139"/>
      <c r="AP2298" s="139"/>
      <c r="AQ2298" s="139"/>
      <c r="AR2298" s="139"/>
      <c r="AS2298" s="139"/>
      <c r="AT2298" s="139"/>
      <c r="AU2298" s="139"/>
    </row>
    <row r="2299" spans="27:47" x14ac:dyDescent="0.2">
      <c r="AA2299" s="139"/>
      <c r="AB2299" s="139"/>
      <c r="AC2299" s="139"/>
      <c r="AD2299" s="139"/>
      <c r="AE2299" s="139"/>
      <c r="AF2299" s="166"/>
      <c r="AG2299" s="165"/>
      <c r="AN2299" s="139"/>
      <c r="AO2299" s="139"/>
      <c r="AP2299" s="139"/>
      <c r="AQ2299" s="139"/>
      <c r="AR2299" s="139"/>
      <c r="AS2299" s="139"/>
      <c r="AT2299" s="139"/>
      <c r="AU2299" s="139"/>
    </row>
    <row r="2300" spans="27:47" x14ac:dyDescent="0.2">
      <c r="AA2300" s="139"/>
      <c r="AB2300" s="139"/>
      <c r="AC2300" s="139"/>
      <c r="AD2300" s="139"/>
      <c r="AE2300" s="139"/>
      <c r="AF2300" s="166"/>
      <c r="AG2300" s="165"/>
      <c r="AN2300" s="139"/>
      <c r="AO2300" s="139"/>
      <c r="AP2300" s="139"/>
      <c r="AQ2300" s="139"/>
      <c r="AR2300" s="139"/>
      <c r="AS2300" s="139"/>
      <c r="AT2300" s="139"/>
      <c r="AU2300" s="139"/>
    </row>
    <row r="2301" spans="27:47" x14ac:dyDescent="0.2">
      <c r="AA2301" s="139"/>
      <c r="AB2301" s="139"/>
      <c r="AC2301" s="139"/>
      <c r="AD2301" s="139"/>
      <c r="AE2301" s="139"/>
      <c r="AF2301" s="166"/>
      <c r="AG2301" s="165"/>
      <c r="AN2301" s="139"/>
      <c r="AO2301" s="139"/>
      <c r="AP2301" s="139"/>
      <c r="AQ2301" s="139"/>
      <c r="AR2301" s="139"/>
      <c r="AS2301" s="139"/>
      <c r="AT2301" s="139"/>
      <c r="AU2301" s="139"/>
    </row>
    <row r="2302" spans="27:47" x14ac:dyDescent="0.2">
      <c r="AA2302" s="139"/>
      <c r="AB2302" s="139"/>
      <c r="AC2302" s="139"/>
      <c r="AD2302" s="139"/>
      <c r="AE2302" s="139"/>
      <c r="AF2302" s="166"/>
      <c r="AG2302" s="165"/>
      <c r="AN2302" s="139"/>
      <c r="AO2302" s="139"/>
      <c r="AP2302" s="139"/>
      <c r="AQ2302" s="139"/>
      <c r="AR2302" s="139"/>
      <c r="AS2302" s="139"/>
      <c r="AT2302" s="139"/>
      <c r="AU2302" s="139"/>
    </row>
    <row r="2303" spans="27:47" x14ac:dyDescent="0.2">
      <c r="AA2303" s="139"/>
      <c r="AB2303" s="139"/>
      <c r="AC2303" s="139"/>
      <c r="AD2303" s="139"/>
      <c r="AE2303" s="139"/>
      <c r="AF2303" s="166"/>
      <c r="AG2303" s="165"/>
      <c r="AN2303" s="139"/>
      <c r="AO2303" s="139"/>
      <c r="AP2303" s="139"/>
      <c r="AQ2303" s="139"/>
      <c r="AR2303" s="139"/>
      <c r="AS2303" s="139"/>
      <c r="AT2303" s="139"/>
      <c r="AU2303" s="139"/>
    </row>
    <row r="2304" spans="27:47" x14ac:dyDescent="0.2">
      <c r="AA2304" s="139"/>
      <c r="AB2304" s="139"/>
      <c r="AC2304" s="139"/>
      <c r="AD2304" s="139"/>
      <c r="AE2304" s="139"/>
      <c r="AF2304" s="166"/>
      <c r="AG2304" s="165"/>
      <c r="AN2304" s="139"/>
      <c r="AO2304" s="139"/>
      <c r="AP2304" s="139"/>
      <c r="AQ2304" s="139"/>
      <c r="AR2304" s="139"/>
      <c r="AS2304" s="139"/>
      <c r="AT2304" s="139"/>
      <c r="AU2304" s="139"/>
    </row>
    <row r="2305" spans="27:47" x14ac:dyDescent="0.2">
      <c r="AA2305" s="139"/>
      <c r="AB2305" s="139"/>
      <c r="AC2305" s="139"/>
      <c r="AD2305" s="139"/>
      <c r="AE2305" s="139"/>
      <c r="AF2305" s="166"/>
      <c r="AG2305" s="165"/>
      <c r="AN2305" s="139"/>
      <c r="AO2305" s="139"/>
      <c r="AP2305" s="139"/>
      <c r="AQ2305" s="139"/>
      <c r="AR2305" s="139"/>
      <c r="AS2305" s="139"/>
      <c r="AT2305" s="139"/>
      <c r="AU2305" s="139"/>
    </row>
    <row r="2306" spans="27:47" x14ac:dyDescent="0.2">
      <c r="AA2306" s="139"/>
      <c r="AB2306" s="139"/>
      <c r="AC2306" s="139"/>
      <c r="AD2306" s="139"/>
      <c r="AE2306" s="139"/>
      <c r="AF2306" s="166"/>
      <c r="AG2306" s="165"/>
      <c r="AN2306" s="139"/>
      <c r="AO2306" s="139"/>
      <c r="AP2306" s="139"/>
      <c r="AQ2306" s="139"/>
      <c r="AR2306" s="139"/>
      <c r="AS2306" s="139"/>
      <c r="AT2306" s="139"/>
      <c r="AU2306" s="139"/>
    </row>
    <row r="2307" spans="27:47" x14ac:dyDescent="0.2">
      <c r="AA2307" s="139"/>
      <c r="AB2307" s="139"/>
      <c r="AC2307" s="139"/>
      <c r="AD2307" s="139"/>
      <c r="AE2307" s="139"/>
      <c r="AF2307" s="166"/>
      <c r="AG2307" s="165"/>
      <c r="AN2307" s="139"/>
      <c r="AO2307" s="139"/>
      <c r="AP2307" s="139"/>
      <c r="AQ2307" s="139"/>
      <c r="AR2307" s="139"/>
      <c r="AS2307" s="139"/>
      <c r="AT2307" s="139"/>
      <c r="AU2307" s="139"/>
    </row>
    <row r="2308" spans="27:47" x14ac:dyDescent="0.2">
      <c r="AA2308" s="139"/>
      <c r="AB2308" s="139"/>
      <c r="AC2308" s="139"/>
      <c r="AD2308" s="139"/>
      <c r="AE2308" s="139"/>
      <c r="AF2308" s="166"/>
      <c r="AG2308" s="165"/>
      <c r="AN2308" s="139"/>
      <c r="AO2308" s="139"/>
      <c r="AP2308" s="139"/>
      <c r="AQ2308" s="139"/>
      <c r="AR2308" s="139"/>
      <c r="AS2308" s="139"/>
      <c r="AT2308" s="139"/>
      <c r="AU2308" s="139"/>
    </row>
    <row r="2309" spans="27:47" x14ac:dyDescent="0.2">
      <c r="AA2309" s="139"/>
      <c r="AB2309" s="139"/>
      <c r="AC2309" s="139"/>
      <c r="AD2309" s="139"/>
      <c r="AE2309" s="139"/>
      <c r="AF2309" s="166"/>
      <c r="AG2309" s="165"/>
      <c r="AN2309" s="139"/>
      <c r="AO2309" s="139"/>
      <c r="AP2309" s="139"/>
      <c r="AQ2309" s="139"/>
      <c r="AR2309" s="139"/>
      <c r="AS2309" s="139"/>
      <c r="AT2309" s="139"/>
      <c r="AU2309" s="139"/>
    </row>
    <row r="2310" spans="27:47" x14ac:dyDescent="0.2">
      <c r="AA2310" s="139"/>
      <c r="AB2310" s="139"/>
      <c r="AC2310" s="139"/>
      <c r="AD2310" s="139"/>
      <c r="AE2310" s="139"/>
      <c r="AF2310" s="166"/>
      <c r="AG2310" s="165"/>
      <c r="AN2310" s="139"/>
      <c r="AO2310" s="139"/>
      <c r="AP2310" s="139"/>
      <c r="AQ2310" s="139"/>
      <c r="AR2310" s="139"/>
      <c r="AS2310" s="139"/>
      <c r="AT2310" s="139"/>
      <c r="AU2310" s="139"/>
    </row>
    <row r="2311" spans="27:47" x14ac:dyDescent="0.2">
      <c r="AA2311" s="139"/>
      <c r="AB2311" s="139"/>
      <c r="AC2311" s="139"/>
      <c r="AD2311" s="139"/>
      <c r="AE2311" s="139"/>
      <c r="AF2311" s="166"/>
      <c r="AG2311" s="165"/>
      <c r="AN2311" s="139"/>
      <c r="AO2311" s="139"/>
      <c r="AP2311" s="139"/>
      <c r="AQ2311" s="139"/>
      <c r="AR2311" s="139"/>
      <c r="AS2311" s="139"/>
      <c r="AT2311" s="139"/>
      <c r="AU2311" s="139"/>
    </row>
    <row r="2312" spans="27:47" x14ac:dyDescent="0.2">
      <c r="AA2312" s="139"/>
      <c r="AB2312" s="139"/>
      <c r="AC2312" s="139"/>
      <c r="AD2312" s="139"/>
      <c r="AE2312" s="139"/>
      <c r="AF2312" s="166"/>
      <c r="AG2312" s="165"/>
      <c r="AN2312" s="139"/>
      <c r="AO2312" s="139"/>
      <c r="AP2312" s="139"/>
      <c r="AQ2312" s="139"/>
      <c r="AR2312" s="139"/>
      <c r="AS2312" s="139"/>
      <c r="AT2312" s="139"/>
      <c r="AU2312" s="139"/>
    </row>
    <row r="2313" spans="27:47" x14ac:dyDescent="0.2">
      <c r="AA2313" s="139"/>
      <c r="AB2313" s="139"/>
      <c r="AC2313" s="139"/>
      <c r="AD2313" s="139"/>
      <c r="AE2313" s="139"/>
      <c r="AF2313" s="166"/>
      <c r="AG2313" s="165"/>
      <c r="AN2313" s="139"/>
      <c r="AO2313" s="139"/>
      <c r="AP2313" s="139"/>
      <c r="AQ2313" s="139"/>
      <c r="AR2313" s="139"/>
      <c r="AS2313" s="139"/>
      <c r="AT2313" s="139"/>
      <c r="AU2313" s="139"/>
    </row>
    <row r="2314" spans="27:47" x14ac:dyDescent="0.2">
      <c r="AA2314" s="139"/>
      <c r="AB2314" s="139"/>
      <c r="AC2314" s="139"/>
      <c r="AD2314" s="139"/>
      <c r="AE2314" s="139"/>
      <c r="AF2314" s="166"/>
      <c r="AG2314" s="165"/>
      <c r="AN2314" s="139"/>
      <c r="AO2314" s="139"/>
      <c r="AP2314" s="139"/>
      <c r="AQ2314" s="139"/>
      <c r="AR2314" s="139"/>
      <c r="AS2314" s="139"/>
      <c r="AT2314" s="139"/>
      <c r="AU2314" s="139"/>
    </row>
    <row r="2315" spans="27:47" x14ac:dyDescent="0.2">
      <c r="AA2315" s="139"/>
      <c r="AB2315" s="139"/>
      <c r="AC2315" s="139"/>
      <c r="AD2315" s="139"/>
      <c r="AE2315" s="139"/>
      <c r="AF2315" s="166"/>
      <c r="AG2315" s="165"/>
      <c r="AN2315" s="139"/>
      <c r="AO2315" s="139"/>
      <c r="AP2315" s="139"/>
      <c r="AQ2315" s="139"/>
      <c r="AR2315" s="139"/>
      <c r="AS2315" s="139"/>
      <c r="AT2315" s="139"/>
      <c r="AU2315" s="139"/>
    </row>
    <row r="2316" spans="27:47" x14ac:dyDescent="0.2">
      <c r="AA2316" s="139"/>
      <c r="AB2316" s="139"/>
      <c r="AC2316" s="139"/>
      <c r="AD2316" s="139"/>
      <c r="AE2316" s="139"/>
      <c r="AF2316" s="166"/>
      <c r="AG2316" s="165"/>
      <c r="AN2316" s="139"/>
      <c r="AO2316" s="139"/>
      <c r="AP2316" s="139"/>
      <c r="AQ2316" s="139"/>
      <c r="AR2316" s="139"/>
      <c r="AS2316" s="139"/>
      <c r="AT2316" s="139"/>
      <c r="AU2316" s="139"/>
    </row>
    <row r="2317" spans="27:47" x14ac:dyDescent="0.2">
      <c r="AA2317" s="139"/>
      <c r="AB2317" s="139"/>
      <c r="AC2317" s="139"/>
      <c r="AD2317" s="139"/>
      <c r="AE2317" s="139"/>
      <c r="AF2317" s="166"/>
      <c r="AG2317" s="165"/>
      <c r="AN2317" s="139"/>
      <c r="AO2317" s="139"/>
      <c r="AP2317" s="139"/>
      <c r="AQ2317" s="139"/>
      <c r="AR2317" s="139"/>
      <c r="AS2317" s="139"/>
      <c r="AT2317" s="139"/>
      <c r="AU2317" s="139"/>
    </row>
    <row r="2318" spans="27:47" x14ac:dyDescent="0.2">
      <c r="AA2318" s="139"/>
      <c r="AB2318" s="139"/>
      <c r="AC2318" s="139"/>
      <c r="AD2318" s="139"/>
      <c r="AE2318" s="139"/>
      <c r="AF2318" s="166"/>
      <c r="AG2318" s="165"/>
      <c r="AN2318" s="139"/>
      <c r="AO2318" s="139"/>
      <c r="AP2318" s="139"/>
      <c r="AQ2318" s="139"/>
      <c r="AR2318" s="139"/>
      <c r="AS2318" s="139"/>
      <c r="AT2318" s="139"/>
      <c r="AU2318" s="139"/>
    </row>
    <row r="2319" spans="27:47" x14ac:dyDescent="0.2">
      <c r="AA2319" s="139"/>
      <c r="AB2319" s="139"/>
      <c r="AC2319" s="139"/>
      <c r="AD2319" s="139"/>
      <c r="AE2319" s="139"/>
      <c r="AF2319" s="166"/>
      <c r="AG2319" s="165"/>
      <c r="AN2319" s="139"/>
      <c r="AO2319" s="139"/>
      <c r="AP2319" s="139"/>
      <c r="AQ2319" s="139"/>
      <c r="AR2319" s="139"/>
      <c r="AS2319" s="139"/>
      <c r="AT2319" s="139"/>
      <c r="AU2319" s="139"/>
    </row>
    <row r="2320" spans="27:47" x14ac:dyDescent="0.2">
      <c r="AA2320" s="139"/>
      <c r="AB2320" s="139"/>
      <c r="AC2320" s="139"/>
      <c r="AD2320" s="139"/>
      <c r="AE2320" s="139"/>
      <c r="AF2320" s="166"/>
      <c r="AG2320" s="165"/>
      <c r="AN2320" s="139"/>
      <c r="AO2320" s="139"/>
      <c r="AP2320" s="139"/>
      <c r="AQ2320" s="139"/>
      <c r="AR2320" s="139"/>
      <c r="AS2320" s="139"/>
      <c r="AT2320" s="139"/>
      <c r="AU2320" s="139"/>
    </row>
    <row r="2321" spans="27:47" x14ac:dyDescent="0.2">
      <c r="AA2321" s="139"/>
      <c r="AB2321" s="139"/>
      <c r="AC2321" s="139"/>
      <c r="AD2321" s="139"/>
      <c r="AE2321" s="139"/>
      <c r="AF2321" s="166"/>
      <c r="AG2321" s="165"/>
      <c r="AN2321" s="139"/>
      <c r="AO2321" s="139"/>
      <c r="AP2321" s="139"/>
      <c r="AQ2321" s="139"/>
      <c r="AR2321" s="139"/>
      <c r="AS2321" s="139"/>
      <c r="AT2321" s="139"/>
      <c r="AU2321" s="139"/>
    </row>
    <row r="2322" spans="27:47" x14ac:dyDescent="0.2">
      <c r="AA2322" s="139"/>
      <c r="AB2322" s="139"/>
      <c r="AC2322" s="139"/>
      <c r="AD2322" s="139"/>
      <c r="AE2322" s="139"/>
      <c r="AF2322" s="166"/>
      <c r="AG2322" s="165"/>
      <c r="AN2322" s="139"/>
      <c r="AO2322" s="139"/>
      <c r="AP2322" s="139"/>
      <c r="AQ2322" s="139"/>
      <c r="AR2322" s="139"/>
      <c r="AS2322" s="139"/>
      <c r="AT2322" s="139"/>
      <c r="AU2322" s="139"/>
    </row>
    <row r="2323" spans="27:47" x14ac:dyDescent="0.2">
      <c r="AA2323" s="139"/>
      <c r="AB2323" s="139"/>
      <c r="AC2323" s="139"/>
      <c r="AD2323" s="139"/>
      <c r="AE2323" s="139"/>
      <c r="AF2323" s="166"/>
      <c r="AG2323" s="165"/>
      <c r="AN2323" s="139"/>
      <c r="AO2323" s="139"/>
      <c r="AP2323" s="139"/>
      <c r="AQ2323" s="139"/>
      <c r="AR2323" s="139"/>
      <c r="AS2323" s="139"/>
      <c r="AT2323" s="139"/>
      <c r="AU2323" s="139"/>
    </row>
    <row r="2324" spans="27:47" x14ac:dyDescent="0.2">
      <c r="AA2324" s="139"/>
      <c r="AB2324" s="139"/>
      <c r="AC2324" s="139"/>
      <c r="AD2324" s="139"/>
      <c r="AE2324" s="139"/>
      <c r="AF2324" s="166"/>
      <c r="AG2324" s="165"/>
      <c r="AN2324" s="139"/>
      <c r="AO2324" s="139"/>
      <c r="AP2324" s="139"/>
      <c r="AQ2324" s="139"/>
      <c r="AR2324" s="139"/>
      <c r="AS2324" s="139"/>
      <c r="AT2324" s="139"/>
      <c r="AU2324" s="139"/>
    </row>
    <row r="2325" spans="27:47" x14ac:dyDescent="0.2">
      <c r="AA2325" s="139"/>
      <c r="AB2325" s="139"/>
      <c r="AC2325" s="139"/>
      <c r="AD2325" s="139"/>
      <c r="AE2325" s="139"/>
      <c r="AF2325" s="166"/>
      <c r="AG2325" s="165"/>
      <c r="AN2325" s="139"/>
      <c r="AO2325" s="139"/>
      <c r="AP2325" s="139"/>
      <c r="AQ2325" s="139"/>
      <c r="AR2325" s="139"/>
      <c r="AS2325" s="139"/>
      <c r="AT2325" s="139"/>
      <c r="AU2325" s="139"/>
    </row>
    <row r="2326" spans="27:47" x14ac:dyDescent="0.2">
      <c r="AA2326" s="139"/>
      <c r="AB2326" s="139"/>
      <c r="AC2326" s="139"/>
      <c r="AD2326" s="139"/>
      <c r="AE2326" s="139"/>
      <c r="AF2326" s="166"/>
      <c r="AG2326" s="165"/>
      <c r="AN2326" s="139"/>
      <c r="AO2326" s="139"/>
      <c r="AP2326" s="139"/>
      <c r="AQ2326" s="139"/>
      <c r="AR2326" s="139"/>
      <c r="AS2326" s="139"/>
      <c r="AT2326" s="139"/>
      <c r="AU2326" s="139"/>
    </row>
    <row r="2327" spans="27:47" x14ac:dyDescent="0.2">
      <c r="AA2327" s="139"/>
      <c r="AB2327" s="139"/>
      <c r="AC2327" s="139"/>
      <c r="AD2327" s="139"/>
      <c r="AE2327" s="139"/>
      <c r="AF2327" s="166"/>
      <c r="AG2327" s="165"/>
      <c r="AN2327" s="139"/>
      <c r="AO2327" s="139"/>
      <c r="AP2327" s="139"/>
      <c r="AQ2327" s="139"/>
      <c r="AR2327" s="139"/>
      <c r="AS2327" s="139"/>
      <c r="AT2327" s="139"/>
      <c r="AU2327" s="139"/>
    </row>
    <row r="2328" spans="27:47" x14ac:dyDescent="0.2">
      <c r="AA2328" s="139"/>
      <c r="AB2328" s="139"/>
      <c r="AC2328" s="139"/>
      <c r="AD2328" s="139"/>
      <c r="AE2328" s="139"/>
      <c r="AF2328" s="166"/>
      <c r="AG2328" s="165"/>
      <c r="AN2328" s="139"/>
      <c r="AO2328" s="139"/>
      <c r="AP2328" s="139"/>
      <c r="AQ2328" s="139"/>
      <c r="AR2328" s="139"/>
      <c r="AS2328" s="139"/>
      <c r="AT2328" s="139"/>
      <c r="AU2328" s="139"/>
    </row>
    <row r="2329" spans="27:47" x14ac:dyDescent="0.2">
      <c r="AA2329" s="139"/>
      <c r="AB2329" s="139"/>
      <c r="AC2329" s="139"/>
      <c r="AD2329" s="139"/>
      <c r="AE2329" s="139"/>
      <c r="AF2329" s="166"/>
      <c r="AG2329" s="165"/>
      <c r="AN2329" s="139"/>
      <c r="AO2329" s="139"/>
      <c r="AP2329" s="139"/>
      <c r="AQ2329" s="139"/>
      <c r="AR2329" s="139"/>
      <c r="AS2329" s="139"/>
      <c r="AT2329" s="139"/>
      <c r="AU2329" s="139"/>
    </row>
    <row r="2330" spans="27:47" x14ac:dyDescent="0.2">
      <c r="AA2330" s="139"/>
      <c r="AB2330" s="139"/>
      <c r="AC2330" s="139"/>
      <c r="AD2330" s="139"/>
      <c r="AE2330" s="139"/>
      <c r="AF2330" s="166"/>
      <c r="AG2330" s="165"/>
      <c r="AN2330" s="139"/>
      <c r="AO2330" s="139"/>
      <c r="AP2330" s="139"/>
      <c r="AQ2330" s="139"/>
      <c r="AR2330" s="139"/>
      <c r="AS2330" s="139"/>
      <c r="AT2330" s="139"/>
      <c r="AU2330" s="139"/>
    </row>
    <row r="2331" spans="27:47" x14ac:dyDescent="0.2">
      <c r="AA2331" s="139"/>
      <c r="AB2331" s="139"/>
      <c r="AC2331" s="139"/>
      <c r="AD2331" s="139"/>
      <c r="AE2331" s="139"/>
      <c r="AF2331" s="166"/>
      <c r="AG2331" s="165"/>
      <c r="AN2331" s="139"/>
      <c r="AO2331" s="139"/>
      <c r="AP2331" s="139"/>
      <c r="AQ2331" s="139"/>
      <c r="AR2331" s="139"/>
      <c r="AS2331" s="139"/>
      <c r="AT2331" s="139"/>
      <c r="AU2331" s="139"/>
    </row>
    <row r="2332" spans="27:47" x14ac:dyDescent="0.2">
      <c r="AA2332" s="139"/>
      <c r="AB2332" s="139"/>
      <c r="AC2332" s="139"/>
      <c r="AD2332" s="139"/>
      <c r="AE2332" s="139"/>
      <c r="AF2332" s="166"/>
      <c r="AG2332" s="165"/>
      <c r="AN2332" s="139"/>
      <c r="AO2332" s="139"/>
      <c r="AP2332" s="139"/>
      <c r="AQ2332" s="139"/>
      <c r="AR2332" s="139"/>
      <c r="AS2332" s="139"/>
      <c r="AT2332" s="139"/>
      <c r="AU2332" s="139"/>
    </row>
    <row r="2333" spans="27:47" x14ac:dyDescent="0.2">
      <c r="AA2333" s="139"/>
      <c r="AB2333" s="139"/>
      <c r="AC2333" s="139"/>
      <c r="AD2333" s="139"/>
      <c r="AE2333" s="139"/>
      <c r="AF2333" s="166"/>
      <c r="AG2333" s="165"/>
      <c r="AN2333" s="139"/>
      <c r="AO2333" s="139"/>
      <c r="AP2333" s="139"/>
      <c r="AQ2333" s="139"/>
      <c r="AR2333" s="139"/>
      <c r="AS2333" s="139"/>
      <c r="AT2333" s="139"/>
      <c r="AU2333" s="139"/>
    </row>
    <row r="2334" spans="27:47" x14ac:dyDescent="0.2">
      <c r="AA2334" s="139"/>
      <c r="AB2334" s="139"/>
      <c r="AC2334" s="139"/>
      <c r="AD2334" s="139"/>
      <c r="AE2334" s="139"/>
      <c r="AF2334" s="166"/>
      <c r="AG2334" s="165"/>
      <c r="AN2334" s="139"/>
      <c r="AO2334" s="139"/>
      <c r="AP2334" s="139"/>
      <c r="AQ2334" s="139"/>
      <c r="AR2334" s="139"/>
      <c r="AS2334" s="139"/>
      <c r="AT2334" s="139"/>
      <c r="AU2334" s="139"/>
    </row>
    <row r="2335" spans="27:47" x14ac:dyDescent="0.2">
      <c r="AA2335" s="139"/>
      <c r="AB2335" s="139"/>
      <c r="AC2335" s="139"/>
      <c r="AD2335" s="139"/>
      <c r="AE2335" s="139"/>
      <c r="AF2335" s="166"/>
      <c r="AG2335" s="165"/>
      <c r="AN2335" s="139"/>
      <c r="AO2335" s="139"/>
      <c r="AP2335" s="139"/>
      <c r="AQ2335" s="139"/>
      <c r="AR2335" s="139"/>
      <c r="AS2335" s="139"/>
      <c r="AT2335" s="139"/>
      <c r="AU2335" s="139"/>
    </row>
    <row r="2336" spans="27:47" x14ac:dyDescent="0.2">
      <c r="AA2336" s="139"/>
      <c r="AB2336" s="139"/>
      <c r="AC2336" s="139"/>
      <c r="AD2336" s="139"/>
      <c r="AE2336" s="139"/>
      <c r="AF2336" s="166"/>
      <c r="AG2336" s="165"/>
      <c r="AN2336" s="139"/>
      <c r="AO2336" s="139"/>
      <c r="AP2336" s="139"/>
      <c r="AQ2336" s="139"/>
      <c r="AR2336" s="139"/>
      <c r="AS2336" s="139"/>
      <c r="AT2336" s="139"/>
      <c r="AU2336" s="139"/>
    </row>
    <row r="2337" spans="27:47" x14ac:dyDescent="0.2">
      <c r="AA2337" s="139"/>
      <c r="AB2337" s="139"/>
      <c r="AC2337" s="139"/>
      <c r="AD2337" s="139"/>
      <c r="AE2337" s="139"/>
      <c r="AF2337" s="166"/>
      <c r="AG2337" s="165"/>
      <c r="AN2337" s="139"/>
      <c r="AO2337" s="139"/>
      <c r="AP2337" s="139"/>
      <c r="AQ2337" s="139"/>
      <c r="AR2337" s="139"/>
      <c r="AS2337" s="139"/>
      <c r="AT2337" s="139"/>
      <c r="AU2337" s="139"/>
    </row>
    <row r="2338" spans="27:47" x14ac:dyDescent="0.2">
      <c r="AA2338" s="139"/>
      <c r="AB2338" s="139"/>
      <c r="AC2338" s="139"/>
      <c r="AD2338" s="139"/>
      <c r="AE2338" s="139"/>
      <c r="AF2338" s="166"/>
      <c r="AG2338" s="165"/>
      <c r="AN2338" s="139"/>
      <c r="AO2338" s="139"/>
      <c r="AP2338" s="139"/>
      <c r="AQ2338" s="139"/>
      <c r="AR2338" s="139"/>
      <c r="AS2338" s="139"/>
      <c r="AT2338" s="139"/>
      <c r="AU2338" s="139"/>
    </row>
    <row r="2339" spans="27:47" x14ac:dyDescent="0.2">
      <c r="AA2339" s="139"/>
      <c r="AB2339" s="139"/>
      <c r="AC2339" s="139"/>
      <c r="AD2339" s="139"/>
      <c r="AE2339" s="139"/>
      <c r="AF2339" s="166"/>
      <c r="AG2339" s="165"/>
      <c r="AN2339" s="139"/>
      <c r="AO2339" s="139"/>
      <c r="AP2339" s="139"/>
      <c r="AQ2339" s="139"/>
      <c r="AR2339" s="139"/>
      <c r="AS2339" s="139"/>
      <c r="AT2339" s="139"/>
      <c r="AU2339" s="139"/>
    </row>
    <row r="2340" spans="27:47" x14ac:dyDescent="0.2">
      <c r="AA2340" s="139"/>
      <c r="AB2340" s="139"/>
      <c r="AC2340" s="139"/>
      <c r="AD2340" s="139"/>
      <c r="AE2340" s="139"/>
      <c r="AF2340" s="166"/>
      <c r="AG2340" s="165"/>
      <c r="AN2340" s="139"/>
      <c r="AO2340" s="139"/>
      <c r="AP2340" s="139"/>
      <c r="AQ2340" s="139"/>
      <c r="AR2340" s="139"/>
      <c r="AS2340" s="139"/>
      <c r="AT2340" s="139"/>
      <c r="AU2340" s="139"/>
    </row>
    <row r="2341" spans="27:47" x14ac:dyDescent="0.2">
      <c r="AA2341" s="139"/>
      <c r="AB2341" s="139"/>
      <c r="AC2341" s="139"/>
      <c r="AD2341" s="139"/>
      <c r="AE2341" s="139"/>
      <c r="AF2341" s="166"/>
      <c r="AG2341" s="165"/>
      <c r="AN2341" s="139"/>
      <c r="AO2341" s="139"/>
      <c r="AP2341" s="139"/>
      <c r="AQ2341" s="139"/>
      <c r="AR2341" s="139"/>
      <c r="AS2341" s="139"/>
      <c r="AT2341" s="139"/>
      <c r="AU2341" s="139"/>
    </row>
    <row r="2342" spans="27:47" x14ac:dyDescent="0.2">
      <c r="AA2342" s="139"/>
      <c r="AB2342" s="139"/>
      <c r="AC2342" s="139"/>
      <c r="AD2342" s="139"/>
      <c r="AE2342" s="139"/>
      <c r="AF2342" s="166"/>
      <c r="AG2342" s="165"/>
      <c r="AN2342" s="139"/>
      <c r="AO2342" s="139"/>
      <c r="AP2342" s="139"/>
      <c r="AQ2342" s="139"/>
      <c r="AR2342" s="139"/>
      <c r="AS2342" s="139"/>
      <c r="AT2342" s="139"/>
      <c r="AU2342" s="139"/>
    </row>
    <row r="2343" spans="27:47" x14ac:dyDescent="0.2">
      <c r="AA2343" s="139"/>
      <c r="AB2343" s="139"/>
      <c r="AC2343" s="139"/>
      <c r="AD2343" s="139"/>
      <c r="AE2343" s="139"/>
      <c r="AF2343" s="166"/>
      <c r="AG2343" s="165"/>
      <c r="AN2343" s="139"/>
      <c r="AO2343" s="139"/>
      <c r="AP2343" s="139"/>
      <c r="AQ2343" s="139"/>
      <c r="AR2343" s="139"/>
      <c r="AS2343" s="139"/>
      <c r="AT2343" s="139"/>
      <c r="AU2343" s="139"/>
    </row>
    <row r="2344" spans="27:47" x14ac:dyDescent="0.2">
      <c r="AA2344" s="139"/>
      <c r="AB2344" s="139"/>
      <c r="AC2344" s="139"/>
      <c r="AD2344" s="139"/>
      <c r="AE2344" s="139"/>
      <c r="AF2344" s="166"/>
      <c r="AG2344" s="165"/>
      <c r="AN2344" s="139"/>
      <c r="AO2344" s="139"/>
      <c r="AP2344" s="139"/>
      <c r="AQ2344" s="139"/>
      <c r="AR2344" s="139"/>
      <c r="AS2344" s="139"/>
      <c r="AT2344" s="139"/>
      <c r="AU2344" s="139"/>
    </row>
    <row r="2345" spans="27:47" x14ac:dyDescent="0.2">
      <c r="AA2345" s="139"/>
      <c r="AB2345" s="139"/>
      <c r="AC2345" s="139"/>
      <c r="AD2345" s="139"/>
      <c r="AE2345" s="139"/>
      <c r="AF2345" s="166"/>
      <c r="AG2345" s="165"/>
      <c r="AN2345" s="139"/>
      <c r="AO2345" s="139"/>
      <c r="AP2345" s="139"/>
      <c r="AQ2345" s="139"/>
      <c r="AR2345" s="139"/>
      <c r="AS2345" s="139"/>
      <c r="AT2345" s="139"/>
      <c r="AU2345" s="139"/>
    </row>
    <row r="2346" spans="27:47" x14ac:dyDescent="0.2">
      <c r="AA2346" s="139"/>
      <c r="AB2346" s="139"/>
      <c r="AC2346" s="139"/>
      <c r="AD2346" s="139"/>
      <c r="AE2346" s="139"/>
      <c r="AF2346" s="166"/>
      <c r="AG2346" s="165"/>
      <c r="AN2346" s="139"/>
      <c r="AO2346" s="139"/>
      <c r="AP2346" s="139"/>
      <c r="AQ2346" s="139"/>
      <c r="AR2346" s="139"/>
      <c r="AS2346" s="139"/>
      <c r="AT2346" s="139"/>
      <c r="AU2346" s="139"/>
    </row>
    <row r="2347" spans="27:47" x14ac:dyDescent="0.2">
      <c r="AA2347" s="139"/>
      <c r="AB2347" s="139"/>
      <c r="AC2347" s="139"/>
      <c r="AD2347" s="139"/>
      <c r="AE2347" s="139"/>
      <c r="AF2347" s="166"/>
      <c r="AG2347" s="165"/>
      <c r="AN2347" s="139"/>
      <c r="AO2347" s="139"/>
      <c r="AP2347" s="139"/>
      <c r="AQ2347" s="139"/>
      <c r="AR2347" s="139"/>
      <c r="AS2347" s="139"/>
      <c r="AT2347" s="139"/>
      <c r="AU2347" s="139"/>
    </row>
    <row r="2348" spans="27:47" x14ac:dyDescent="0.2">
      <c r="AA2348" s="139"/>
      <c r="AB2348" s="139"/>
      <c r="AC2348" s="139"/>
      <c r="AD2348" s="139"/>
      <c r="AE2348" s="139"/>
      <c r="AF2348" s="166"/>
      <c r="AG2348" s="165"/>
      <c r="AN2348" s="139"/>
      <c r="AO2348" s="139"/>
      <c r="AP2348" s="139"/>
      <c r="AQ2348" s="139"/>
      <c r="AR2348" s="139"/>
      <c r="AS2348" s="139"/>
      <c r="AT2348" s="139"/>
      <c r="AU2348" s="139"/>
    </row>
    <row r="2349" spans="27:47" x14ac:dyDescent="0.2">
      <c r="AA2349" s="139"/>
      <c r="AB2349" s="139"/>
      <c r="AC2349" s="139"/>
      <c r="AD2349" s="139"/>
      <c r="AE2349" s="139"/>
      <c r="AF2349" s="166"/>
      <c r="AG2349" s="165"/>
      <c r="AN2349" s="139"/>
      <c r="AO2349" s="139"/>
      <c r="AP2349" s="139"/>
      <c r="AQ2349" s="139"/>
      <c r="AR2349" s="139"/>
      <c r="AS2349" s="139"/>
      <c r="AT2349" s="139"/>
      <c r="AU2349" s="139"/>
    </row>
    <row r="2350" spans="27:47" x14ac:dyDescent="0.2">
      <c r="AA2350" s="139"/>
      <c r="AB2350" s="139"/>
      <c r="AC2350" s="139"/>
      <c r="AD2350" s="139"/>
      <c r="AE2350" s="139"/>
      <c r="AF2350" s="166"/>
      <c r="AG2350" s="165"/>
      <c r="AN2350" s="139"/>
      <c r="AO2350" s="139"/>
      <c r="AP2350" s="139"/>
      <c r="AQ2350" s="139"/>
      <c r="AR2350" s="139"/>
      <c r="AS2350" s="139"/>
      <c r="AT2350" s="139"/>
      <c r="AU2350" s="139"/>
    </row>
    <row r="2351" spans="27:47" x14ac:dyDescent="0.2">
      <c r="AA2351" s="139"/>
      <c r="AB2351" s="139"/>
      <c r="AC2351" s="139"/>
      <c r="AD2351" s="139"/>
      <c r="AE2351" s="139"/>
      <c r="AF2351" s="166"/>
      <c r="AG2351" s="165"/>
      <c r="AN2351" s="139"/>
      <c r="AO2351" s="139"/>
      <c r="AP2351" s="139"/>
      <c r="AQ2351" s="139"/>
      <c r="AR2351" s="139"/>
      <c r="AS2351" s="139"/>
      <c r="AT2351" s="139"/>
      <c r="AU2351" s="139"/>
    </row>
    <row r="2352" spans="27:47" x14ac:dyDescent="0.2">
      <c r="AA2352" s="139"/>
      <c r="AB2352" s="139"/>
      <c r="AC2352" s="139"/>
      <c r="AD2352" s="139"/>
      <c r="AE2352" s="139"/>
      <c r="AF2352" s="166"/>
      <c r="AG2352" s="165"/>
      <c r="AN2352" s="139"/>
      <c r="AO2352" s="139"/>
      <c r="AP2352" s="139"/>
      <c r="AQ2352" s="139"/>
      <c r="AR2352" s="139"/>
      <c r="AS2352" s="139"/>
      <c r="AT2352" s="139"/>
      <c r="AU2352" s="139"/>
    </row>
    <row r="2353" spans="27:47" x14ac:dyDescent="0.2">
      <c r="AA2353" s="139"/>
      <c r="AB2353" s="139"/>
      <c r="AC2353" s="139"/>
      <c r="AD2353" s="139"/>
      <c r="AE2353" s="139"/>
      <c r="AF2353" s="166"/>
      <c r="AG2353" s="165"/>
      <c r="AN2353" s="139"/>
      <c r="AO2353" s="139"/>
      <c r="AP2353" s="139"/>
      <c r="AQ2353" s="139"/>
      <c r="AR2353" s="139"/>
      <c r="AS2353" s="139"/>
      <c r="AT2353" s="139"/>
      <c r="AU2353" s="139"/>
    </row>
    <row r="2354" spans="27:47" x14ac:dyDescent="0.2">
      <c r="AA2354" s="139"/>
      <c r="AB2354" s="139"/>
      <c r="AC2354" s="139"/>
      <c r="AD2354" s="139"/>
      <c r="AE2354" s="139"/>
      <c r="AF2354" s="166"/>
      <c r="AG2354" s="165"/>
      <c r="AN2354" s="139"/>
      <c r="AO2354" s="139"/>
      <c r="AP2354" s="139"/>
      <c r="AQ2354" s="139"/>
      <c r="AR2354" s="139"/>
      <c r="AS2354" s="139"/>
      <c r="AT2354" s="139"/>
      <c r="AU2354" s="139"/>
    </row>
    <row r="2355" spans="27:47" x14ac:dyDescent="0.2">
      <c r="AA2355" s="139"/>
      <c r="AB2355" s="139"/>
      <c r="AC2355" s="139"/>
      <c r="AD2355" s="139"/>
      <c r="AE2355" s="139"/>
      <c r="AF2355" s="166"/>
      <c r="AG2355" s="165"/>
      <c r="AN2355" s="139"/>
      <c r="AO2355" s="139"/>
      <c r="AP2355" s="139"/>
      <c r="AQ2355" s="139"/>
      <c r="AR2355" s="139"/>
      <c r="AS2355" s="139"/>
      <c r="AT2355" s="139"/>
      <c r="AU2355" s="139"/>
    </row>
    <row r="2356" spans="27:47" x14ac:dyDescent="0.2">
      <c r="AA2356" s="139"/>
      <c r="AB2356" s="139"/>
      <c r="AC2356" s="139"/>
      <c r="AD2356" s="139"/>
      <c r="AE2356" s="139"/>
      <c r="AF2356" s="166"/>
      <c r="AG2356" s="165"/>
      <c r="AN2356" s="139"/>
      <c r="AO2356" s="139"/>
      <c r="AP2356" s="139"/>
      <c r="AQ2356" s="139"/>
      <c r="AR2356" s="139"/>
      <c r="AS2356" s="139"/>
      <c r="AT2356" s="139"/>
      <c r="AU2356" s="139"/>
    </row>
    <row r="2357" spans="27:47" x14ac:dyDescent="0.2">
      <c r="AA2357" s="139"/>
      <c r="AB2357" s="139"/>
      <c r="AC2357" s="139"/>
      <c r="AD2357" s="139"/>
      <c r="AE2357" s="139"/>
      <c r="AF2357" s="166"/>
      <c r="AG2357" s="165"/>
      <c r="AN2357" s="139"/>
      <c r="AO2357" s="139"/>
      <c r="AP2357" s="139"/>
      <c r="AQ2357" s="139"/>
      <c r="AR2357" s="139"/>
      <c r="AS2357" s="139"/>
      <c r="AT2357" s="139"/>
      <c r="AU2357" s="139"/>
    </row>
    <row r="2358" spans="27:47" x14ac:dyDescent="0.2">
      <c r="AA2358" s="139"/>
      <c r="AB2358" s="139"/>
      <c r="AC2358" s="139"/>
      <c r="AD2358" s="139"/>
      <c r="AE2358" s="139"/>
      <c r="AF2358" s="166"/>
      <c r="AG2358" s="165"/>
      <c r="AN2358" s="139"/>
      <c r="AO2358" s="139"/>
      <c r="AP2358" s="139"/>
      <c r="AQ2358" s="139"/>
      <c r="AR2358" s="139"/>
      <c r="AS2358" s="139"/>
      <c r="AT2358" s="139"/>
      <c r="AU2358" s="139"/>
    </row>
    <row r="2359" spans="27:47" x14ac:dyDescent="0.2">
      <c r="AA2359" s="139"/>
      <c r="AB2359" s="139"/>
      <c r="AC2359" s="139"/>
      <c r="AD2359" s="139"/>
      <c r="AE2359" s="139"/>
      <c r="AF2359" s="166"/>
      <c r="AG2359" s="165"/>
      <c r="AN2359" s="139"/>
      <c r="AO2359" s="139"/>
      <c r="AP2359" s="139"/>
      <c r="AQ2359" s="139"/>
      <c r="AR2359" s="139"/>
      <c r="AS2359" s="139"/>
      <c r="AT2359" s="139"/>
      <c r="AU2359" s="139"/>
    </row>
    <row r="2360" spans="27:47" x14ac:dyDescent="0.2">
      <c r="AA2360" s="139"/>
      <c r="AB2360" s="139"/>
      <c r="AC2360" s="139"/>
      <c r="AD2360" s="139"/>
      <c r="AE2360" s="139"/>
      <c r="AF2360" s="166"/>
      <c r="AG2360" s="165"/>
      <c r="AN2360" s="139"/>
      <c r="AO2360" s="139"/>
      <c r="AP2360" s="139"/>
      <c r="AQ2360" s="139"/>
      <c r="AR2360" s="139"/>
      <c r="AS2360" s="139"/>
      <c r="AT2360" s="139"/>
      <c r="AU2360" s="139"/>
    </row>
    <row r="2361" spans="27:47" x14ac:dyDescent="0.2">
      <c r="AA2361" s="139"/>
      <c r="AB2361" s="139"/>
      <c r="AC2361" s="139"/>
      <c r="AD2361" s="139"/>
      <c r="AE2361" s="139"/>
      <c r="AF2361" s="166"/>
      <c r="AG2361" s="165"/>
      <c r="AN2361" s="139"/>
      <c r="AO2361" s="139"/>
      <c r="AP2361" s="139"/>
      <c r="AQ2361" s="139"/>
      <c r="AR2361" s="139"/>
      <c r="AS2361" s="139"/>
      <c r="AT2361" s="139"/>
      <c r="AU2361" s="139"/>
    </row>
    <row r="2362" spans="27:47" x14ac:dyDescent="0.2">
      <c r="AA2362" s="139"/>
      <c r="AB2362" s="139"/>
      <c r="AC2362" s="139"/>
      <c r="AD2362" s="139"/>
      <c r="AE2362" s="139"/>
      <c r="AF2362" s="166"/>
      <c r="AG2362" s="165"/>
      <c r="AN2362" s="139"/>
      <c r="AO2362" s="139"/>
      <c r="AP2362" s="139"/>
      <c r="AQ2362" s="139"/>
      <c r="AR2362" s="139"/>
      <c r="AS2362" s="139"/>
      <c r="AT2362" s="139"/>
      <c r="AU2362" s="139"/>
    </row>
    <row r="2363" spans="27:47" x14ac:dyDescent="0.2">
      <c r="AA2363" s="139"/>
      <c r="AB2363" s="139"/>
      <c r="AC2363" s="139"/>
      <c r="AD2363" s="139"/>
      <c r="AE2363" s="139"/>
      <c r="AF2363" s="166"/>
      <c r="AG2363" s="165"/>
      <c r="AN2363" s="139"/>
      <c r="AO2363" s="139"/>
      <c r="AP2363" s="139"/>
      <c r="AQ2363" s="139"/>
      <c r="AR2363" s="139"/>
      <c r="AS2363" s="139"/>
      <c r="AT2363" s="139"/>
      <c r="AU2363" s="139"/>
    </row>
    <row r="2364" spans="27:47" x14ac:dyDescent="0.2">
      <c r="AA2364" s="139"/>
      <c r="AB2364" s="139"/>
      <c r="AC2364" s="139"/>
      <c r="AD2364" s="139"/>
      <c r="AE2364" s="139"/>
      <c r="AF2364" s="166"/>
      <c r="AG2364" s="165"/>
      <c r="AN2364" s="139"/>
      <c r="AO2364" s="139"/>
      <c r="AP2364" s="139"/>
      <c r="AQ2364" s="139"/>
      <c r="AR2364" s="139"/>
      <c r="AS2364" s="139"/>
      <c r="AT2364" s="139"/>
      <c r="AU2364" s="139"/>
    </row>
    <row r="2365" spans="27:47" x14ac:dyDescent="0.2">
      <c r="AA2365" s="139"/>
      <c r="AB2365" s="139"/>
      <c r="AC2365" s="139"/>
      <c r="AD2365" s="139"/>
      <c r="AE2365" s="139"/>
      <c r="AF2365" s="166"/>
      <c r="AG2365" s="165"/>
      <c r="AN2365" s="139"/>
      <c r="AO2365" s="139"/>
      <c r="AP2365" s="139"/>
      <c r="AQ2365" s="139"/>
      <c r="AR2365" s="139"/>
      <c r="AS2365" s="139"/>
      <c r="AT2365" s="139"/>
      <c r="AU2365" s="139"/>
    </row>
    <row r="2366" spans="27:47" x14ac:dyDescent="0.2">
      <c r="AA2366" s="139"/>
      <c r="AB2366" s="139"/>
      <c r="AC2366" s="139"/>
      <c r="AD2366" s="139"/>
      <c r="AE2366" s="139"/>
      <c r="AF2366" s="166"/>
      <c r="AG2366" s="165"/>
      <c r="AN2366" s="139"/>
      <c r="AO2366" s="139"/>
      <c r="AP2366" s="139"/>
      <c r="AQ2366" s="139"/>
      <c r="AR2366" s="139"/>
      <c r="AS2366" s="139"/>
      <c r="AT2366" s="139"/>
      <c r="AU2366" s="139"/>
    </row>
    <row r="2367" spans="27:47" x14ac:dyDescent="0.2">
      <c r="AA2367" s="139"/>
      <c r="AB2367" s="139"/>
      <c r="AC2367" s="139"/>
      <c r="AD2367" s="139"/>
      <c r="AE2367" s="139"/>
      <c r="AF2367" s="166"/>
      <c r="AG2367" s="165"/>
      <c r="AN2367" s="139"/>
      <c r="AO2367" s="139"/>
      <c r="AP2367" s="139"/>
      <c r="AQ2367" s="139"/>
      <c r="AR2367" s="139"/>
      <c r="AS2367" s="139"/>
      <c r="AT2367" s="139"/>
      <c r="AU2367" s="139"/>
    </row>
    <row r="2368" spans="27:47" x14ac:dyDescent="0.2">
      <c r="AA2368" s="139"/>
      <c r="AB2368" s="139"/>
      <c r="AC2368" s="139"/>
      <c r="AD2368" s="139"/>
      <c r="AE2368" s="139"/>
      <c r="AF2368" s="166"/>
      <c r="AG2368" s="165"/>
      <c r="AN2368" s="139"/>
      <c r="AO2368" s="139"/>
      <c r="AP2368" s="139"/>
      <c r="AQ2368" s="139"/>
      <c r="AR2368" s="139"/>
      <c r="AS2368" s="139"/>
      <c r="AT2368" s="139"/>
      <c r="AU2368" s="139"/>
    </row>
    <row r="2369" spans="27:47" x14ac:dyDescent="0.2">
      <c r="AA2369" s="139"/>
      <c r="AB2369" s="139"/>
      <c r="AC2369" s="139"/>
      <c r="AD2369" s="139"/>
      <c r="AE2369" s="139"/>
      <c r="AF2369" s="166"/>
      <c r="AG2369" s="165"/>
      <c r="AN2369" s="139"/>
      <c r="AO2369" s="139"/>
      <c r="AP2369" s="139"/>
      <c r="AQ2369" s="139"/>
      <c r="AR2369" s="139"/>
      <c r="AS2369" s="139"/>
      <c r="AT2369" s="139"/>
      <c r="AU2369" s="139"/>
    </row>
    <row r="2370" spans="27:47" x14ac:dyDescent="0.2">
      <c r="AA2370" s="139"/>
      <c r="AB2370" s="139"/>
      <c r="AC2370" s="139"/>
      <c r="AD2370" s="139"/>
      <c r="AE2370" s="139"/>
      <c r="AF2370" s="166"/>
      <c r="AG2370" s="165"/>
      <c r="AN2370" s="139"/>
      <c r="AO2370" s="139"/>
      <c r="AP2370" s="139"/>
      <c r="AQ2370" s="139"/>
      <c r="AR2370" s="139"/>
      <c r="AS2370" s="139"/>
      <c r="AT2370" s="139"/>
      <c r="AU2370" s="139"/>
    </row>
    <row r="2371" spans="27:47" x14ac:dyDescent="0.2">
      <c r="AA2371" s="139"/>
      <c r="AB2371" s="139"/>
      <c r="AC2371" s="139"/>
      <c r="AD2371" s="139"/>
      <c r="AE2371" s="139"/>
      <c r="AF2371" s="166"/>
      <c r="AG2371" s="165"/>
      <c r="AN2371" s="139"/>
      <c r="AO2371" s="139"/>
      <c r="AP2371" s="139"/>
      <c r="AQ2371" s="139"/>
      <c r="AR2371" s="139"/>
      <c r="AS2371" s="139"/>
      <c r="AT2371" s="139"/>
      <c r="AU2371" s="139"/>
    </row>
    <row r="2372" spans="27:47" x14ac:dyDescent="0.2">
      <c r="AA2372" s="139"/>
      <c r="AB2372" s="139"/>
      <c r="AC2372" s="139"/>
      <c r="AD2372" s="139"/>
      <c r="AE2372" s="139"/>
      <c r="AF2372" s="166"/>
      <c r="AG2372" s="165"/>
      <c r="AN2372" s="139"/>
      <c r="AO2372" s="139"/>
      <c r="AP2372" s="139"/>
      <c r="AQ2372" s="139"/>
      <c r="AR2372" s="139"/>
      <c r="AS2372" s="139"/>
      <c r="AT2372" s="139"/>
      <c r="AU2372" s="139"/>
    </row>
    <row r="2373" spans="27:47" x14ac:dyDescent="0.2">
      <c r="AA2373" s="139"/>
      <c r="AB2373" s="139"/>
      <c r="AC2373" s="139"/>
      <c r="AD2373" s="139"/>
      <c r="AE2373" s="139"/>
      <c r="AF2373" s="166"/>
      <c r="AG2373" s="165"/>
      <c r="AN2373" s="139"/>
      <c r="AO2373" s="139"/>
      <c r="AP2373" s="139"/>
      <c r="AQ2373" s="139"/>
      <c r="AR2373" s="139"/>
      <c r="AS2373" s="139"/>
      <c r="AT2373" s="139"/>
      <c r="AU2373" s="139"/>
    </row>
    <row r="2374" spans="27:47" x14ac:dyDescent="0.2">
      <c r="AA2374" s="139"/>
      <c r="AB2374" s="139"/>
      <c r="AC2374" s="139"/>
      <c r="AD2374" s="139"/>
      <c r="AE2374" s="139"/>
      <c r="AF2374" s="166"/>
      <c r="AG2374" s="165"/>
      <c r="AN2374" s="139"/>
      <c r="AO2374" s="139"/>
      <c r="AP2374" s="139"/>
      <c r="AQ2374" s="139"/>
      <c r="AR2374" s="139"/>
      <c r="AS2374" s="139"/>
      <c r="AT2374" s="139"/>
      <c r="AU2374" s="139"/>
    </row>
    <row r="2375" spans="27:47" x14ac:dyDescent="0.2">
      <c r="AA2375" s="139"/>
      <c r="AB2375" s="139"/>
      <c r="AC2375" s="139"/>
      <c r="AD2375" s="139"/>
      <c r="AE2375" s="139"/>
      <c r="AF2375" s="166"/>
      <c r="AG2375" s="165"/>
      <c r="AN2375" s="139"/>
      <c r="AO2375" s="139"/>
      <c r="AP2375" s="139"/>
      <c r="AQ2375" s="139"/>
      <c r="AR2375" s="139"/>
      <c r="AS2375" s="139"/>
      <c r="AT2375" s="139"/>
      <c r="AU2375" s="139"/>
    </row>
    <row r="2376" spans="27:47" x14ac:dyDescent="0.2">
      <c r="AA2376" s="139"/>
      <c r="AB2376" s="139"/>
      <c r="AC2376" s="139"/>
      <c r="AD2376" s="139"/>
      <c r="AE2376" s="139"/>
      <c r="AF2376" s="166"/>
      <c r="AG2376" s="165"/>
      <c r="AN2376" s="139"/>
      <c r="AO2376" s="139"/>
      <c r="AP2376" s="139"/>
      <c r="AQ2376" s="139"/>
      <c r="AR2376" s="139"/>
      <c r="AS2376" s="139"/>
      <c r="AT2376" s="139"/>
      <c r="AU2376" s="139"/>
    </row>
    <row r="2377" spans="27:47" x14ac:dyDescent="0.2">
      <c r="AA2377" s="139"/>
      <c r="AB2377" s="139"/>
      <c r="AC2377" s="139"/>
      <c r="AD2377" s="139"/>
      <c r="AE2377" s="139"/>
      <c r="AF2377" s="166"/>
      <c r="AG2377" s="165"/>
      <c r="AN2377" s="139"/>
      <c r="AO2377" s="139"/>
      <c r="AP2377" s="139"/>
      <c r="AQ2377" s="139"/>
      <c r="AR2377" s="139"/>
      <c r="AS2377" s="139"/>
      <c r="AT2377" s="139"/>
      <c r="AU2377" s="139"/>
    </row>
    <row r="2378" spans="27:47" x14ac:dyDescent="0.2">
      <c r="AA2378" s="139"/>
      <c r="AB2378" s="139"/>
      <c r="AC2378" s="139"/>
      <c r="AD2378" s="139"/>
      <c r="AE2378" s="139"/>
      <c r="AF2378" s="166"/>
      <c r="AG2378" s="165"/>
      <c r="AN2378" s="139"/>
      <c r="AO2378" s="139"/>
      <c r="AP2378" s="139"/>
      <c r="AQ2378" s="139"/>
      <c r="AR2378" s="139"/>
      <c r="AS2378" s="139"/>
      <c r="AT2378" s="139"/>
      <c r="AU2378" s="139"/>
    </row>
    <row r="2379" spans="27:47" x14ac:dyDescent="0.2">
      <c r="AA2379" s="139"/>
      <c r="AB2379" s="139"/>
      <c r="AC2379" s="139"/>
      <c r="AD2379" s="139"/>
      <c r="AE2379" s="139"/>
      <c r="AF2379" s="166"/>
      <c r="AG2379" s="165"/>
      <c r="AN2379" s="139"/>
      <c r="AO2379" s="139"/>
      <c r="AP2379" s="139"/>
      <c r="AQ2379" s="139"/>
      <c r="AR2379" s="139"/>
      <c r="AS2379" s="139"/>
      <c r="AT2379" s="139"/>
      <c r="AU2379" s="139"/>
    </row>
    <row r="2380" spans="27:47" x14ac:dyDescent="0.2">
      <c r="AA2380" s="139"/>
      <c r="AB2380" s="139"/>
      <c r="AC2380" s="139"/>
      <c r="AD2380" s="139"/>
      <c r="AE2380" s="139"/>
      <c r="AF2380" s="166"/>
      <c r="AG2380" s="165"/>
      <c r="AN2380" s="139"/>
      <c r="AO2380" s="139"/>
      <c r="AP2380" s="139"/>
      <c r="AQ2380" s="139"/>
      <c r="AR2380" s="139"/>
      <c r="AS2380" s="139"/>
      <c r="AT2380" s="139"/>
      <c r="AU2380" s="139"/>
    </row>
    <row r="2381" spans="27:47" x14ac:dyDescent="0.2">
      <c r="AA2381" s="139"/>
      <c r="AB2381" s="139"/>
      <c r="AC2381" s="139"/>
      <c r="AD2381" s="139"/>
      <c r="AE2381" s="139"/>
      <c r="AF2381" s="166"/>
      <c r="AG2381" s="165"/>
      <c r="AN2381" s="139"/>
      <c r="AO2381" s="139"/>
      <c r="AP2381" s="139"/>
      <c r="AQ2381" s="139"/>
      <c r="AR2381" s="139"/>
      <c r="AS2381" s="139"/>
      <c r="AT2381" s="139"/>
      <c r="AU2381" s="139"/>
    </row>
    <row r="2382" spans="27:47" x14ac:dyDescent="0.2">
      <c r="AA2382" s="139"/>
      <c r="AB2382" s="139"/>
      <c r="AC2382" s="139"/>
      <c r="AD2382" s="139"/>
      <c r="AE2382" s="139"/>
      <c r="AF2382" s="166"/>
      <c r="AG2382" s="165"/>
      <c r="AN2382" s="139"/>
      <c r="AO2382" s="139"/>
      <c r="AP2382" s="139"/>
      <c r="AQ2382" s="139"/>
      <c r="AR2382" s="139"/>
      <c r="AS2382" s="139"/>
      <c r="AT2382" s="139"/>
      <c r="AU2382" s="139"/>
    </row>
    <row r="2383" spans="27:47" x14ac:dyDescent="0.2">
      <c r="AA2383" s="139"/>
      <c r="AB2383" s="139"/>
      <c r="AC2383" s="139"/>
      <c r="AD2383" s="139"/>
      <c r="AE2383" s="139"/>
      <c r="AF2383" s="166"/>
      <c r="AG2383" s="165"/>
      <c r="AN2383" s="139"/>
      <c r="AO2383" s="139"/>
      <c r="AP2383" s="139"/>
      <c r="AQ2383" s="139"/>
      <c r="AR2383" s="139"/>
      <c r="AS2383" s="139"/>
      <c r="AT2383" s="139"/>
      <c r="AU2383" s="139"/>
    </row>
    <row r="2384" spans="27:47" x14ac:dyDescent="0.2">
      <c r="AA2384" s="139"/>
      <c r="AB2384" s="139"/>
      <c r="AC2384" s="139"/>
      <c r="AD2384" s="139"/>
      <c r="AE2384" s="139"/>
      <c r="AF2384" s="166"/>
      <c r="AG2384" s="165"/>
      <c r="AN2384" s="139"/>
      <c r="AO2384" s="139"/>
      <c r="AP2384" s="139"/>
      <c r="AQ2384" s="139"/>
      <c r="AR2384" s="139"/>
      <c r="AS2384" s="139"/>
      <c r="AT2384" s="139"/>
      <c r="AU2384" s="139"/>
    </row>
    <row r="2385" spans="27:47" x14ac:dyDescent="0.2">
      <c r="AA2385" s="139"/>
      <c r="AB2385" s="139"/>
      <c r="AC2385" s="139"/>
      <c r="AD2385" s="139"/>
      <c r="AE2385" s="139"/>
      <c r="AF2385" s="166"/>
      <c r="AG2385" s="165"/>
      <c r="AN2385" s="139"/>
      <c r="AO2385" s="139"/>
      <c r="AP2385" s="139"/>
      <c r="AQ2385" s="139"/>
      <c r="AR2385" s="139"/>
      <c r="AS2385" s="139"/>
      <c r="AT2385" s="139"/>
      <c r="AU2385" s="139"/>
    </row>
    <row r="2386" spans="27:47" x14ac:dyDescent="0.2">
      <c r="AA2386" s="139"/>
      <c r="AB2386" s="139"/>
      <c r="AC2386" s="139"/>
      <c r="AD2386" s="139"/>
      <c r="AE2386" s="139"/>
      <c r="AF2386" s="166"/>
      <c r="AG2386" s="165"/>
      <c r="AN2386" s="139"/>
      <c r="AO2386" s="139"/>
      <c r="AP2386" s="139"/>
      <c r="AQ2386" s="139"/>
      <c r="AR2386" s="139"/>
      <c r="AS2386" s="139"/>
      <c r="AT2386" s="139"/>
      <c r="AU2386" s="139"/>
    </row>
    <row r="2387" spans="27:47" x14ac:dyDescent="0.2">
      <c r="AA2387" s="139"/>
      <c r="AB2387" s="139"/>
      <c r="AC2387" s="139"/>
      <c r="AD2387" s="139"/>
      <c r="AE2387" s="139"/>
      <c r="AF2387" s="166"/>
      <c r="AG2387" s="165"/>
      <c r="AN2387" s="139"/>
      <c r="AO2387" s="139"/>
      <c r="AP2387" s="139"/>
      <c r="AQ2387" s="139"/>
      <c r="AR2387" s="139"/>
      <c r="AS2387" s="139"/>
      <c r="AT2387" s="139"/>
      <c r="AU2387" s="139"/>
    </row>
    <row r="2388" spans="27:47" x14ac:dyDescent="0.2">
      <c r="AA2388" s="139"/>
      <c r="AB2388" s="139"/>
      <c r="AC2388" s="139"/>
      <c r="AD2388" s="139"/>
      <c r="AE2388" s="139"/>
      <c r="AF2388" s="166"/>
      <c r="AG2388" s="165"/>
      <c r="AN2388" s="139"/>
      <c r="AO2388" s="139"/>
      <c r="AP2388" s="139"/>
      <c r="AQ2388" s="139"/>
      <c r="AR2388" s="139"/>
      <c r="AS2388" s="139"/>
      <c r="AT2388" s="139"/>
      <c r="AU2388" s="139"/>
    </row>
    <row r="2389" spans="27:47" x14ac:dyDescent="0.2">
      <c r="AA2389" s="139"/>
      <c r="AB2389" s="139"/>
      <c r="AC2389" s="139"/>
      <c r="AD2389" s="139"/>
      <c r="AE2389" s="139"/>
      <c r="AF2389" s="166"/>
      <c r="AG2389" s="165"/>
      <c r="AN2389" s="139"/>
      <c r="AO2389" s="139"/>
      <c r="AP2389" s="139"/>
      <c r="AQ2389" s="139"/>
      <c r="AR2389" s="139"/>
      <c r="AS2389" s="139"/>
      <c r="AT2389" s="139"/>
      <c r="AU2389" s="139"/>
    </row>
    <row r="2390" spans="27:47" x14ac:dyDescent="0.2">
      <c r="AA2390" s="139"/>
      <c r="AB2390" s="139"/>
      <c r="AC2390" s="139"/>
      <c r="AD2390" s="139"/>
      <c r="AE2390" s="139"/>
      <c r="AF2390" s="166"/>
      <c r="AG2390" s="165"/>
      <c r="AN2390" s="139"/>
      <c r="AO2390" s="139"/>
      <c r="AP2390" s="139"/>
      <c r="AQ2390" s="139"/>
      <c r="AR2390" s="139"/>
      <c r="AS2390" s="139"/>
      <c r="AT2390" s="139"/>
      <c r="AU2390" s="139"/>
    </row>
    <row r="2391" spans="27:47" x14ac:dyDescent="0.2">
      <c r="AA2391" s="139"/>
      <c r="AB2391" s="139"/>
      <c r="AC2391" s="139"/>
      <c r="AD2391" s="139"/>
      <c r="AE2391" s="139"/>
      <c r="AF2391" s="166"/>
      <c r="AG2391" s="165"/>
      <c r="AN2391" s="139"/>
      <c r="AO2391" s="139"/>
      <c r="AP2391" s="139"/>
      <c r="AQ2391" s="139"/>
      <c r="AR2391" s="139"/>
      <c r="AS2391" s="139"/>
      <c r="AT2391" s="139"/>
      <c r="AU2391" s="139"/>
    </row>
    <row r="2392" spans="27:47" x14ac:dyDescent="0.2">
      <c r="AA2392" s="139"/>
      <c r="AB2392" s="139"/>
      <c r="AC2392" s="139"/>
      <c r="AD2392" s="139"/>
      <c r="AE2392" s="139"/>
      <c r="AF2392" s="166"/>
      <c r="AG2392" s="165"/>
      <c r="AN2392" s="139"/>
      <c r="AO2392" s="139"/>
      <c r="AP2392" s="139"/>
      <c r="AQ2392" s="139"/>
      <c r="AR2392" s="139"/>
      <c r="AS2392" s="139"/>
      <c r="AT2392" s="139"/>
      <c r="AU2392" s="139"/>
    </row>
    <row r="2393" spans="27:47" x14ac:dyDescent="0.2">
      <c r="AA2393" s="139"/>
      <c r="AB2393" s="139"/>
      <c r="AC2393" s="139"/>
      <c r="AD2393" s="139"/>
      <c r="AE2393" s="139"/>
      <c r="AF2393" s="166"/>
      <c r="AG2393" s="165"/>
      <c r="AN2393" s="139"/>
      <c r="AO2393" s="139"/>
      <c r="AP2393" s="139"/>
      <c r="AQ2393" s="139"/>
      <c r="AR2393" s="139"/>
      <c r="AS2393" s="139"/>
      <c r="AT2393" s="139"/>
      <c r="AU2393" s="139"/>
    </row>
    <row r="2394" spans="27:47" x14ac:dyDescent="0.2">
      <c r="AA2394" s="139"/>
      <c r="AB2394" s="139"/>
      <c r="AC2394" s="139"/>
      <c r="AD2394" s="139"/>
      <c r="AE2394" s="139"/>
      <c r="AF2394" s="166"/>
      <c r="AG2394" s="165"/>
      <c r="AN2394" s="139"/>
      <c r="AO2394" s="139"/>
      <c r="AP2394" s="139"/>
      <c r="AQ2394" s="139"/>
      <c r="AR2394" s="139"/>
      <c r="AS2394" s="139"/>
      <c r="AT2394" s="139"/>
      <c r="AU2394" s="139"/>
    </row>
    <row r="2395" spans="27:47" x14ac:dyDescent="0.2">
      <c r="AA2395" s="139"/>
      <c r="AB2395" s="139"/>
      <c r="AC2395" s="139"/>
      <c r="AD2395" s="139"/>
      <c r="AE2395" s="139"/>
      <c r="AF2395" s="166"/>
      <c r="AG2395" s="165"/>
      <c r="AN2395" s="139"/>
      <c r="AO2395" s="139"/>
      <c r="AP2395" s="139"/>
      <c r="AQ2395" s="139"/>
      <c r="AR2395" s="139"/>
      <c r="AS2395" s="139"/>
      <c r="AT2395" s="139"/>
      <c r="AU2395" s="139"/>
    </row>
    <row r="2396" spans="27:47" x14ac:dyDescent="0.2">
      <c r="AA2396" s="139"/>
      <c r="AB2396" s="139"/>
      <c r="AC2396" s="139"/>
      <c r="AD2396" s="139"/>
      <c r="AE2396" s="139"/>
      <c r="AF2396" s="166"/>
      <c r="AG2396" s="165"/>
      <c r="AN2396" s="139"/>
      <c r="AO2396" s="139"/>
      <c r="AP2396" s="139"/>
      <c r="AQ2396" s="139"/>
      <c r="AR2396" s="139"/>
      <c r="AS2396" s="139"/>
      <c r="AT2396" s="139"/>
      <c r="AU2396" s="139"/>
    </row>
    <row r="2397" spans="27:47" x14ac:dyDescent="0.2">
      <c r="AA2397" s="139"/>
      <c r="AB2397" s="139"/>
      <c r="AC2397" s="139"/>
      <c r="AD2397" s="139"/>
      <c r="AE2397" s="139"/>
      <c r="AF2397" s="166"/>
      <c r="AG2397" s="165"/>
      <c r="AN2397" s="139"/>
      <c r="AO2397" s="139"/>
      <c r="AP2397" s="139"/>
      <c r="AQ2397" s="139"/>
      <c r="AR2397" s="139"/>
      <c r="AS2397" s="139"/>
      <c r="AT2397" s="139"/>
      <c r="AU2397" s="139"/>
    </row>
    <row r="2398" spans="27:47" x14ac:dyDescent="0.2">
      <c r="AA2398" s="139"/>
      <c r="AB2398" s="139"/>
      <c r="AC2398" s="139"/>
      <c r="AD2398" s="139"/>
      <c r="AE2398" s="139"/>
      <c r="AF2398" s="166"/>
      <c r="AG2398" s="165"/>
      <c r="AN2398" s="139"/>
      <c r="AO2398" s="139"/>
      <c r="AP2398" s="139"/>
      <c r="AQ2398" s="139"/>
      <c r="AR2398" s="139"/>
      <c r="AS2398" s="139"/>
      <c r="AT2398" s="139"/>
      <c r="AU2398" s="139"/>
    </row>
    <row r="2399" spans="27:47" x14ac:dyDescent="0.2">
      <c r="AA2399" s="139"/>
      <c r="AB2399" s="139"/>
      <c r="AC2399" s="139"/>
      <c r="AD2399" s="139"/>
      <c r="AE2399" s="139"/>
      <c r="AF2399" s="166"/>
      <c r="AG2399" s="165"/>
      <c r="AN2399" s="139"/>
      <c r="AO2399" s="139"/>
      <c r="AP2399" s="139"/>
      <c r="AQ2399" s="139"/>
      <c r="AR2399" s="139"/>
      <c r="AS2399" s="139"/>
      <c r="AT2399" s="139"/>
      <c r="AU2399" s="139"/>
    </row>
    <row r="2400" spans="27:47" x14ac:dyDescent="0.2">
      <c r="AA2400" s="139"/>
      <c r="AB2400" s="139"/>
      <c r="AC2400" s="139"/>
      <c r="AD2400" s="139"/>
      <c r="AE2400" s="139"/>
      <c r="AF2400" s="166"/>
      <c r="AG2400" s="165"/>
      <c r="AN2400" s="139"/>
      <c r="AO2400" s="139"/>
      <c r="AP2400" s="139"/>
      <c r="AQ2400" s="139"/>
      <c r="AR2400" s="139"/>
      <c r="AS2400" s="139"/>
      <c r="AT2400" s="139"/>
      <c r="AU2400" s="139"/>
    </row>
    <row r="2401" spans="27:47" x14ac:dyDescent="0.2">
      <c r="AA2401" s="139"/>
      <c r="AB2401" s="139"/>
      <c r="AC2401" s="139"/>
      <c r="AD2401" s="139"/>
      <c r="AE2401" s="139"/>
      <c r="AF2401" s="166"/>
      <c r="AG2401" s="165"/>
      <c r="AN2401" s="139"/>
      <c r="AO2401" s="139"/>
      <c r="AP2401" s="139"/>
      <c r="AQ2401" s="139"/>
      <c r="AR2401" s="139"/>
      <c r="AS2401" s="139"/>
      <c r="AT2401" s="139"/>
      <c r="AU2401" s="139"/>
    </row>
    <row r="2402" spans="27:47" x14ac:dyDescent="0.2">
      <c r="AA2402" s="139"/>
      <c r="AB2402" s="139"/>
      <c r="AC2402" s="139"/>
      <c r="AD2402" s="139"/>
      <c r="AE2402" s="139"/>
      <c r="AF2402" s="166"/>
      <c r="AG2402" s="165"/>
      <c r="AN2402" s="139"/>
      <c r="AO2402" s="139"/>
      <c r="AP2402" s="139"/>
      <c r="AQ2402" s="139"/>
      <c r="AR2402" s="139"/>
      <c r="AS2402" s="139"/>
      <c r="AT2402" s="139"/>
      <c r="AU2402" s="139"/>
    </row>
    <row r="2403" spans="27:47" x14ac:dyDescent="0.2">
      <c r="AA2403" s="139"/>
      <c r="AB2403" s="139"/>
      <c r="AC2403" s="139"/>
      <c r="AD2403" s="139"/>
      <c r="AE2403" s="139"/>
      <c r="AF2403" s="166"/>
      <c r="AG2403" s="165"/>
      <c r="AN2403" s="139"/>
      <c r="AO2403" s="139"/>
      <c r="AP2403" s="139"/>
      <c r="AQ2403" s="139"/>
      <c r="AR2403" s="139"/>
      <c r="AS2403" s="139"/>
      <c r="AT2403" s="139"/>
      <c r="AU2403" s="139"/>
    </row>
    <row r="2404" spans="27:47" x14ac:dyDescent="0.2">
      <c r="AA2404" s="139"/>
      <c r="AB2404" s="139"/>
      <c r="AC2404" s="139"/>
      <c r="AD2404" s="139"/>
      <c r="AE2404" s="139"/>
      <c r="AF2404" s="166"/>
      <c r="AG2404" s="165"/>
      <c r="AN2404" s="139"/>
      <c r="AO2404" s="139"/>
      <c r="AP2404" s="139"/>
      <c r="AQ2404" s="139"/>
      <c r="AR2404" s="139"/>
      <c r="AS2404" s="139"/>
      <c r="AT2404" s="139"/>
      <c r="AU2404" s="139"/>
    </row>
    <row r="2405" spans="27:47" x14ac:dyDescent="0.2">
      <c r="AA2405" s="139"/>
      <c r="AB2405" s="139"/>
      <c r="AC2405" s="139"/>
      <c r="AD2405" s="139"/>
      <c r="AE2405" s="139"/>
      <c r="AF2405" s="166"/>
      <c r="AG2405" s="165"/>
      <c r="AN2405" s="139"/>
      <c r="AO2405" s="139"/>
      <c r="AP2405" s="139"/>
      <c r="AQ2405" s="139"/>
      <c r="AR2405" s="139"/>
      <c r="AS2405" s="139"/>
      <c r="AT2405" s="139"/>
      <c r="AU2405" s="139"/>
    </row>
    <row r="2406" spans="27:47" x14ac:dyDescent="0.2">
      <c r="AA2406" s="139"/>
      <c r="AB2406" s="139"/>
      <c r="AC2406" s="139"/>
      <c r="AD2406" s="139"/>
      <c r="AE2406" s="139"/>
      <c r="AF2406" s="166"/>
      <c r="AG2406" s="165"/>
      <c r="AN2406" s="139"/>
      <c r="AO2406" s="139"/>
      <c r="AP2406" s="139"/>
      <c r="AQ2406" s="139"/>
      <c r="AR2406" s="139"/>
      <c r="AS2406" s="139"/>
      <c r="AT2406" s="139"/>
      <c r="AU2406" s="139"/>
    </row>
    <row r="2407" spans="27:47" x14ac:dyDescent="0.2">
      <c r="AA2407" s="139"/>
      <c r="AB2407" s="139"/>
      <c r="AC2407" s="139"/>
      <c r="AD2407" s="139"/>
      <c r="AE2407" s="139"/>
      <c r="AF2407" s="166"/>
      <c r="AG2407" s="165"/>
      <c r="AN2407" s="139"/>
      <c r="AO2407" s="139"/>
      <c r="AP2407" s="139"/>
      <c r="AQ2407" s="139"/>
      <c r="AR2407" s="139"/>
      <c r="AS2407" s="139"/>
      <c r="AT2407" s="139"/>
      <c r="AU2407" s="139"/>
    </row>
    <row r="2408" spans="27:47" x14ac:dyDescent="0.2">
      <c r="AA2408" s="139"/>
      <c r="AB2408" s="139"/>
      <c r="AC2408" s="139"/>
      <c r="AD2408" s="139"/>
      <c r="AE2408" s="139"/>
      <c r="AF2408" s="166"/>
      <c r="AG2408" s="165"/>
      <c r="AN2408" s="139"/>
      <c r="AO2408" s="139"/>
      <c r="AP2408" s="139"/>
      <c r="AQ2408" s="139"/>
      <c r="AR2408" s="139"/>
      <c r="AS2408" s="139"/>
      <c r="AT2408" s="139"/>
      <c r="AU2408" s="139"/>
    </row>
    <row r="2409" spans="27:47" x14ac:dyDescent="0.2">
      <c r="AA2409" s="139"/>
      <c r="AB2409" s="139"/>
      <c r="AC2409" s="139"/>
      <c r="AD2409" s="139"/>
      <c r="AE2409" s="139"/>
      <c r="AF2409" s="166"/>
      <c r="AG2409" s="165"/>
      <c r="AN2409" s="139"/>
      <c r="AO2409" s="139"/>
      <c r="AP2409" s="139"/>
      <c r="AQ2409" s="139"/>
      <c r="AR2409" s="139"/>
      <c r="AS2409" s="139"/>
      <c r="AT2409" s="139"/>
      <c r="AU2409" s="139"/>
    </row>
    <row r="2410" spans="27:47" x14ac:dyDescent="0.2">
      <c r="AA2410" s="139"/>
      <c r="AB2410" s="139"/>
      <c r="AC2410" s="139"/>
      <c r="AD2410" s="139"/>
      <c r="AE2410" s="139"/>
      <c r="AF2410" s="166"/>
      <c r="AG2410" s="165"/>
      <c r="AN2410" s="139"/>
      <c r="AO2410" s="139"/>
      <c r="AP2410" s="139"/>
      <c r="AQ2410" s="139"/>
      <c r="AR2410" s="139"/>
      <c r="AS2410" s="139"/>
      <c r="AT2410" s="139"/>
      <c r="AU2410" s="139"/>
    </row>
    <row r="2411" spans="27:47" x14ac:dyDescent="0.2">
      <c r="AA2411" s="139"/>
      <c r="AB2411" s="139"/>
      <c r="AC2411" s="139"/>
      <c r="AD2411" s="139"/>
      <c r="AE2411" s="139"/>
      <c r="AF2411" s="166"/>
      <c r="AG2411" s="165"/>
      <c r="AN2411" s="139"/>
      <c r="AO2411" s="139"/>
      <c r="AP2411" s="139"/>
      <c r="AQ2411" s="139"/>
      <c r="AR2411" s="139"/>
      <c r="AS2411" s="139"/>
      <c r="AT2411" s="139"/>
      <c r="AU2411" s="139"/>
    </row>
    <row r="2412" spans="27:47" x14ac:dyDescent="0.2">
      <c r="AA2412" s="139"/>
      <c r="AB2412" s="139"/>
      <c r="AC2412" s="139"/>
      <c r="AD2412" s="139"/>
      <c r="AE2412" s="139"/>
      <c r="AF2412" s="166"/>
      <c r="AG2412" s="165"/>
      <c r="AN2412" s="139"/>
      <c r="AO2412" s="139"/>
      <c r="AP2412" s="139"/>
      <c r="AQ2412" s="139"/>
      <c r="AR2412" s="139"/>
      <c r="AS2412" s="139"/>
      <c r="AT2412" s="139"/>
      <c r="AU2412" s="139"/>
    </row>
    <row r="2413" spans="27:47" x14ac:dyDescent="0.2">
      <c r="AA2413" s="139"/>
      <c r="AB2413" s="139"/>
      <c r="AC2413" s="139"/>
      <c r="AD2413" s="139"/>
      <c r="AE2413" s="139"/>
      <c r="AF2413" s="166"/>
      <c r="AG2413" s="165"/>
      <c r="AN2413" s="139"/>
      <c r="AO2413" s="139"/>
      <c r="AP2413" s="139"/>
      <c r="AQ2413" s="139"/>
      <c r="AR2413" s="139"/>
      <c r="AS2413" s="139"/>
      <c r="AT2413" s="139"/>
      <c r="AU2413" s="139"/>
    </row>
    <row r="2414" spans="27:47" x14ac:dyDescent="0.2">
      <c r="AA2414" s="139"/>
      <c r="AB2414" s="139"/>
      <c r="AC2414" s="139"/>
      <c r="AD2414" s="139"/>
      <c r="AE2414" s="139"/>
      <c r="AF2414" s="166"/>
      <c r="AG2414" s="165"/>
      <c r="AN2414" s="139"/>
      <c r="AO2414" s="139"/>
      <c r="AP2414" s="139"/>
      <c r="AQ2414" s="139"/>
      <c r="AR2414" s="139"/>
      <c r="AS2414" s="139"/>
      <c r="AT2414" s="139"/>
      <c r="AU2414" s="139"/>
    </row>
    <row r="2415" spans="27:47" x14ac:dyDescent="0.2">
      <c r="AA2415" s="139"/>
      <c r="AB2415" s="139"/>
      <c r="AC2415" s="139"/>
      <c r="AD2415" s="139"/>
      <c r="AE2415" s="139"/>
      <c r="AF2415" s="166"/>
      <c r="AG2415" s="165"/>
      <c r="AN2415" s="139"/>
      <c r="AO2415" s="139"/>
      <c r="AP2415" s="139"/>
      <c r="AQ2415" s="139"/>
      <c r="AR2415" s="139"/>
      <c r="AS2415" s="139"/>
      <c r="AT2415" s="139"/>
      <c r="AU2415" s="139"/>
    </row>
    <row r="2416" spans="27:47" x14ac:dyDescent="0.2">
      <c r="AA2416" s="139"/>
      <c r="AB2416" s="139"/>
      <c r="AC2416" s="139"/>
      <c r="AD2416" s="139"/>
      <c r="AE2416" s="139"/>
      <c r="AF2416" s="166"/>
      <c r="AG2416" s="165"/>
      <c r="AN2416" s="139"/>
      <c r="AO2416" s="139"/>
      <c r="AP2416" s="139"/>
      <c r="AQ2416" s="139"/>
      <c r="AR2416" s="139"/>
      <c r="AS2416" s="139"/>
      <c r="AT2416" s="139"/>
      <c r="AU2416" s="139"/>
    </row>
    <row r="2417" spans="27:47" x14ac:dyDescent="0.2">
      <c r="AA2417" s="139"/>
      <c r="AB2417" s="139"/>
      <c r="AC2417" s="139"/>
      <c r="AD2417" s="139"/>
      <c r="AE2417" s="139"/>
      <c r="AF2417" s="166"/>
      <c r="AG2417" s="165"/>
      <c r="AN2417" s="139"/>
      <c r="AO2417" s="139"/>
      <c r="AP2417" s="139"/>
      <c r="AQ2417" s="139"/>
      <c r="AR2417" s="139"/>
      <c r="AS2417" s="139"/>
      <c r="AT2417" s="139"/>
      <c r="AU2417" s="139"/>
    </row>
    <row r="2418" spans="27:47" x14ac:dyDescent="0.2">
      <c r="AA2418" s="139"/>
      <c r="AB2418" s="139"/>
      <c r="AC2418" s="139"/>
      <c r="AD2418" s="139"/>
      <c r="AE2418" s="139"/>
      <c r="AF2418" s="166"/>
      <c r="AG2418" s="165"/>
      <c r="AN2418" s="139"/>
      <c r="AO2418" s="139"/>
      <c r="AP2418" s="139"/>
      <c r="AQ2418" s="139"/>
      <c r="AR2418" s="139"/>
      <c r="AS2418" s="139"/>
      <c r="AT2418" s="139"/>
      <c r="AU2418" s="139"/>
    </row>
    <row r="2419" spans="27:47" x14ac:dyDescent="0.2">
      <c r="AA2419" s="139"/>
      <c r="AB2419" s="139"/>
      <c r="AC2419" s="139"/>
      <c r="AD2419" s="139"/>
      <c r="AE2419" s="139"/>
      <c r="AF2419" s="166"/>
      <c r="AG2419" s="165"/>
      <c r="AN2419" s="139"/>
      <c r="AO2419" s="139"/>
      <c r="AP2419" s="139"/>
      <c r="AQ2419" s="139"/>
      <c r="AR2419" s="139"/>
      <c r="AS2419" s="139"/>
      <c r="AT2419" s="139"/>
      <c r="AU2419" s="139"/>
    </row>
    <row r="2420" spans="27:47" x14ac:dyDescent="0.2">
      <c r="AA2420" s="139"/>
      <c r="AB2420" s="139"/>
      <c r="AC2420" s="139"/>
      <c r="AD2420" s="139"/>
      <c r="AE2420" s="139"/>
      <c r="AF2420" s="166"/>
      <c r="AG2420" s="165"/>
      <c r="AN2420" s="139"/>
      <c r="AO2420" s="139"/>
      <c r="AP2420" s="139"/>
      <c r="AQ2420" s="139"/>
      <c r="AR2420" s="139"/>
      <c r="AS2420" s="139"/>
      <c r="AT2420" s="139"/>
      <c r="AU2420" s="139"/>
    </row>
    <row r="2421" spans="27:47" x14ac:dyDescent="0.2">
      <c r="AA2421" s="139"/>
      <c r="AB2421" s="139"/>
      <c r="AC2421" s="139"/>
      <c r="AD2421" s="139"/>
      <c r="AE2421" s="139"/>
      <c r="AF2421" s="166"/>
      <c r="AG2421" s="165"/>
      <c r="AN2421" s="139"/>
      <c r="AO2421" s="139"/>
      <c r="AP2421" s="139"/>
      <c r="AQ2421" s="139"/>
      <c r="AR2421" s="139"/>
      <c r="AS2421" s="139"/>
      <c r="AT2421" s="139"/>
      <c r="AU2421" s="139"/>
    </row>
    <row r="2422" spans="27:47" x14ac:dyDescent="0.2">
      <c r="AA2422" s="139"/>
      <c r="AB2422" s="139"/>
      <c r="AC2422" s="139"/>
      <c r="AD2422" s="139"/>
      <c r="AE2422" s="139"/>
      <c r="AF2422" s="166"/>
      <c r="AG2422" s="165"/>
      <c r="AN2422" s="139"/>
      <c r="AO2422" s="139"/>
      <c r="AP2422" s="139"/>
      <c r="AQ2422" s="139"/>
      <c r="AR2422" s="139"/>
      <c r="AS2422" s="139"/>
      <c r="AT2422" s="139"/>
      <c r="AU2422" s="139"/>
    </row>
    <row r="2423" spans="27:47" x14ac:dyDescent="0.2">
      <c r="AA2423" s="139"/>
      <c r="AB2423" s="139"/>
      <c r="AC2423" s="139"/>
      <c r="AD2423" s="139"/>
      <c r="AE2423" s="139"/>
      <c r="AF2423" s="166"/>
      <c r="AG2423" s="165"/>
      <c r="AN2423" s="139"/>
      <c r="AO2423" s="139"/>
      <c r="AP2423" s="139"/>
      <c r="AQ2423" s="139"/>
      <c r="AR2423" s="139"/>
      <c r="AS2423" s="139"/>
      <c r="AT2423" s="139"/>
      <c r="AU2423" s="139"/>
    </row>
    <row r="2424" spans="27:47" x14ac:dyDescent="0.2">
      <c r="AA2424" s="139"/>
      <c r="AB2424" s="139"/>
      <c r="AC2424" s="139"/>
      <c r="AD2424" s="139"/>
      <c r="AE2424" s="139"/>
      <c r="AF2424" s="166"/>
      <c r="AG2424" s="165"/>
      <c r="AN2424" s="139"/>
      <c r="AO2424" s="139"/>
      <c r="AP2424" s="139"/>
      <c r="AQ2424" s="139"/>
      <c r="AR2424" s="139"/>
      <c r="AS2424" s="139"/>
      <c r="AT2424" s="139"/>
      <c r="AU2424" s="139"/>
    </row>
    <row r="2425" spans="27:47" x14ac:dyDescent="0.2">
      <c r="AA2425" s="139"/>
      <c r="AB2425" s="139"/>
      <c r="AC2425" s="139"/>
      <c r="AD2425" s="139"/>
      <c r="AE2425" s="139"/>
      <c r="AF2425" s="166"/>
      <c r="AG2425" s="165"/>
      <c r="AN2425" s="139"/>
      <c r="AO2425" s="139"/>
      <c r="AP2425" s="139"/>
      <c r="AQ2425" s="139"/>
      <c r="AR2425" s="139"/>
      <c r="AS2425" s="139"/>
      <c r="AT2425" s="139"/>
      <c r="AU2425" s="139"/>
    </row>
    <row r="2426" spans="27:47" x14ac:dyDescent="0.2">
      <c r="AA2426" s="139"/>
      <c r="AB2426" s="139"/>
      <c r="AC2426" s="139"/>
      <c r="AD2426" s="139"/>
      <c r="AE2426" s="139"/>
      <c r="AF2426" s="166"/>
      <c r="AG2426" s="165"/>
      <c r="AN2426" s="139"/>
      <c r="AO2426" s="139"/>
      <c r="AP2426" s="139"/>
      <c r="AQ2426" s="139"/>
      <c r="AR2426" s="139"/>
      <c r="AS2426" s="139"/>
      <c r="AT2426" s="139"/>
      <c r="AU2426" s="139"/>
    </row>
    <row r="2427" spans="27:47" x14ac:dyDescent="0.2">
      <c r="AA2427" s="139"/>
      <c r="AB2427" s="139"/>
      <c r="AC2427" s="139"/>
      <c r="AD2427" s="139"/>
      <c r="AE2427" s="139"/>
      <c r="AF2427" s="166"/>
      <c r="AG2427" s="165"/>
      <c r="AN2427" s="139"/>
      <c r="AO2427" s="139"/>
      <c r="AP2427" s="139"/>
      <c r="AQ2427" s="139"/>
      <c r="AR2427" s="139"/>
      <c r="AS2427" s="139"/>
      <c r="AT2427" s="139"/>
      <c r="AU2427" s="139"/>
    </row>
    <row r="2428" spans="27:47" x14ac:dyDescent="0.2">
      <c r="AA2428" s="139"/>
      <c r="AB2428" s="139"/>
      <c r="AC2428" s="139"/>
      <c r="AD2428" s="139"/>
      <c r="AE2428" s="139"/>
      <c r="AF2428" s="166"/>
      <c r="AG2428" s="165"/>
      <c r="AN2428" s="139"/>
      <c r="AO2428" s="139"/>
      <c r="AP2428" s="139"/>
      <c r="AQ2428" s="139"/>
      <c r="AR2428" s="139"/>
      <c r="AS2428" s="139"/>
      <c r="AT2428" s="139"/>
      <c r="AU2428" s="139"/>
    </row>
    <row r="2429" spans="27:47" x14ac:dyDescent="0.2">
      <c r="AA2429" s="139"/>
      <c r="AB2429" s="139"/>
      <c r="AC2429" s="139"/>
      <c r="AD2429" s="139"/>
      <c r="AE2429" s="139"/>
      <c r="AF2429" s="166"/>
      <c r="AG2429" s="165"/>
      <c r="AN2429" s="139"/>
      <c r="AO2429" s="139"/>
      <c r="AP2429" s="139"/>
      <c r="AQ2429" s="139"/>
      <c r="AR2429" s="139"/>
      <c r="AS2429" s="139"/>
      <c r="AT2429" s="139"/>
      <c r="AU2429" s="139"/>
    </row>
    <row r="2430" spans="27:47" x14ac:dyDescent="0.2">
      <c r="AA2430" s="139"/>
      <c r="AB2430" s="139"/>
      <c r="AC2430" s="139"/>
      <c r="AD2430" s="139"/>
      <c r="AE2430" s="139"/>
      <c r="AF2430" s="166"/>
      <c r="AG2430" s="165"/>
      <c r="AN2430" s="139"/>
      <c r="AO2430" s="139"/>
      <c r="AP2430" s="139"/>
      <c r="AQ2430" s="139"/>
      <c r="AR2430" s="139"/>
      <c r="AS2430" s="139"/>
      <c r="AT2430" s="139"/>
      <c r="AU2430" s="139"/>
    </row>
    <row r="2431" spans="27:47" x14ac:dyDescent="0.2">
      <c r="AA2431" s="139"/>
      <c r="AB2431" s="139"/>
      <c r="AC2431" s="139"/>
      <c r="AD2431" s="139"/>
      <c r="AE2431" s="139"/>
      <c r="AF2431" s="166"/>
      <c r="AG2431" s="165"/>
      <c r="AN2431" s="139"/>
      <c r="AO2431" s="139"/>
      <c r="AP2431" s="139"/>
      <c r="AQ2431" s="139"/>
      <c r="AR2431" s="139"/>
      <c r="AS2431" s="139"/>
      <c r="AT2431" s="139"/>
      <c r="AU2431" s="139"/>
    </row>
    <row r="2432" spans="27:47" x14ac:dyDescent="0.2">
      <c r="AA2432" s="139"/>
      <c r="AB2432" s="139"/>
      <c r="AC2432" s="139"/>
      <c r="AD2432" s="139"/>
      <c r="AE2432" s="139"/>
      <c r="AF2432" s="166"/>
      <c r="AG2432" s="165"/>
      <c r="AN2432" s="139"/>
      <c r="AO2432" s="139"/>
      <c r="AP2432" s="139"/>
      <c r="AQ2432" s="139"/>
      <c r="AR2432" s="139"/>
      <c r="AS2432" s="139"/>
      <c r="AT2432" s="139"/>
      <c r="AU2432" s="139"/>
    </row>
    <row r="2433" spans="27:47" x14ac:dyDescent="0.2">
      <c r="AA2433" s="139"/>
      <c r="AB2433" s="139"/>
      <c r="AC2433" s="139"/>
      <c r="AD2433" s="139"/>
      <c r="AE2433" s="139"/>
      <c r="AF2433" s="166"/>
      <c r="AG2433" s="165"/>
      <c r="AN2433" s="139"/>
      <c r="AO2433" s="139"/>
      <c r="AP2433" s="139"/>
      <c r="AQ2433" s="139"/>
      <c r="AR2433" s="139"/>
      <c r="AS2433" s="139"/>
      <c r="AT2433" s="139"/>
      <c r="AU2433" s="139"/>
    </row>
    <row r="2434" spans="27:47" x14ac:dyDescent="0.2">
      <c r="AA2434" s="139"/>
      <c r="AB2434" s="139"/>
      <c r="AC2434" s="139"/>
      <c r="AD2434" s="139"/>
      <c r="AE2434" s="139"/>
      <c r="AF2434" s="166"/>
      <c r="AG2434" s="165"/>
      <c r="AN2434" s="139"/>
      <c r="AO2434" s="139"/>
      <c r="AP2434" s="139"/>
      <c r="AQ2434" s="139"/>
      <c r="AR2434" s="139"/>
      <c r="AS2434" s="139"/>
      <c r="AT2434" s="139"/>
      <c r="AU2434" s="139"/>
    </row>
    <row r="2435" spans="27:47" x14ac:dyDescent="0.2">
      <c r="AA2435" s="139"/>
      <c r="AB2435" s="139"/>
      <c r="AC2435" s="139"/>
      <c r="AD2435" s="139"/>
      <c r="AE2435" s="139"/>
      <c r="AF2435" s="166"/>
      <c r="AG2435" s="165"/>
      <c r="AN2435" s="139"/>
      <c r="AO2435" s="139"/>
      <c r="AP2435" s="139"/>
      <c r="AQ2435" s="139"/>
      <c r="AR2435" s="139"/>
      <c r="AS2435" s="139"/>
      <c r="AT2435" s="139"/>
      <c r="AU2435" s="139"/>
    </row>
    <row r="2436" spans="27:47" x14ac:dyDescent="0.2">
      <c r="AA2436" s="139"/>
      <c r="AB2436" s="139"/>
      <c r="AC2436" s="139"/>
      <c r="AD2436" s="139"/>
      <c r="AE2436" s="139"/>
      <c r="AF2436" s="166"/>
      <c r="AG2436" s="165"/>
      <c r="AN2436" s="139"/>
      <c r="AO2436" s="139"/>
      <c r="AP2436" s="139"/>
      <c r="AQ2436" s="139"/>
      <c r="AR2436" s="139"/>
      <c r="AS2436" s="139"/>
      <c r="AT2436" s="139"/>
      <c r="AU2436" s="139"/>
    </row>
    <row r="2437" spans="27:47" x14ac:dyDescent="0.2">
      <c r="AA2437" s="139"/>
      <c r="AB2437" s="139"/>
      <c r="AC2437" s="139"/>
      <c r="AD2437" s="139"/>
      <c r="AE2437" s="139"/>
      <c r="AF2437" s="166"/>
      <c r="AG2437" s="165"/>
      <c r="AN2437" s="139"/>
      <c r="AO2437" s="139"/>
      <c r="AP2437" s="139"/>
      <c r="AQ2437" s="139"/>
      <c r="AR2437" s="139"/>
      <c r="AS2437" s="139"/>
      <c r="AT2437" s="139"/>
      <c r="AU2437" s="139"/>
    </row>
    <row r="2438" spans="27:47" x14ac:dyDescent="0.2">
      <c r="AA2438" s="139"/>
      <c r="AB2438" s="139"/>
      <c r="AC2438" s="139"/>
      <c r="AD2438" s="139"/>
      <c r="AE2438" s="139"/>
      <c r="AF2438" s="166"/>
      <c r="AG2438" s="165"/>
      <c r="AN2438" s="139"/>
      <c r="AO2438" s="139"/>
      <c r="AP2438" s="139"/>
      <c r="AQ2438" s="139"/>
      <c r="AR2438" s="139"/>
      <c r="AS2438" s="139"/>
      <c r="AT2438" s="139"/>
      <c r="AU2438" s="139"/>
    </row>
    <row r="2439" spans="27:47" x14ac:dyDescent="0.2">
      <c r="AA2439" s="139"/>
      <c r="AB2439" s="139"/>
      <c r="AC2439" s="139"/>
      <c r="AD2439" s="139"/>
      <c r="AE2439" s="139"/>
      <c r="AF2439" s="166"/>
      <c r="AG2439" s="165"/>
      <c r="AN2439" s="139"/>
      <c r="AO2439" s="139"/>
      <c r="AP2439" s="139"/>
      <c r="AQ2439" s="139"/>
      <c r="AR2439" s="139"/>
      <c r="AS2439" s="139"/>
      <c r="AT2439" s="139"/>
      <c r="AU2439" s="139"/>
    </row>
    <row r="2440" spans="27:47" x14ac:dyDescent="0.2">
      <c r="AA2440" s="139"/>
      <c r="AB2440" s="139"/>
      <c r="AC2440" s="139"/>
      <c r="AD2440" s="139"/>
      <c r="AE2440" s="139"/>
      <c r="AF2440" s="166"/>
      <c r="AG2440" s="165"/>
      <c r="AN2440" s="139"/>
      <c r="AO2440" s="139"/>
      <c r="AP2440" s="139"/>
      <c r="AQ2440" s="139"/>
      <c r="AR2440" s="139"/>
      <c r="AS2440" s="139"/>
      <c r="AT2440" s="139"/>
      <c r="AU2440" s="139"/>
    </row>
    <row r="2441" spans="27:47" x14ac:dyDescent="0.2">
      <c r="AA2441" s="139"/>
      <c r="AB2441" s="139"/>
      <c r="AC2441" s="139"/>
      <c r="AD2441" s="139"/>
      <c r="AE2441" s="139"/>
      <c r="AF2441" s="166"/>
      <c r="AG2441" s="165"/>
      <c r="AN2441" s="139"/>
      <c r="AO2441" s="139"/>
      <c r="AP2441" s="139"/>
      <c r="AQ2441" s="139"/>
      <c r="AR2441" s="139"/>
      <c r="AS2441" s="139"/>
      <c r="AT2441" s="139"/>
      <c r="AU2441" s="139"/>
    </row>
    <row r="2442" spans="27:47" x14ac:dyDescent="0.2">
      <c r="AA2442" s="139"/>
      <c r="AB2442" s="139"/>
      <c r="AC2442" s="139"/>
      <c r="AD2442" s="139"/>
      <c r="AE2442" s="139"/>
      <c r="AF2442" s="166"/>
      <c r="AG2442" s="165"/>
      <c r="AN2442" s="139"/>
      <c r="AO2442" s="139"/>
      <c r="AP2442" s="139"/>
      <c r="AQ2442" s="139"/>
      <c r="AR2442" s="139"/>
      <c r="AS2442" s="139"/>
      <c r="AT2442" s="139"/>
      <c r="AU2442" s="139"/>
    </row>
    <row r="2443" spans="27:47" x14ac:dyDescent="0.2">
      <c r="AA2443" s="139"/>
      <c r="AB2443" s="139"/>
      <c r="AC2443" s="139"/>
      <c r="AD2443" s="139"/>
      <c r="AE2443" s="139"/>
      <c r="AF2443" s="166"/>
      <c r="AG2443" s="165"/>
      <c r="AN2443" s="139"/>
      <c r="AO2443" s="139"/>
      <c r="AP2443" s="139"/>
      <c r="AQ2443" s="139"/>
      <c r="AR2443" s="139"/>
      <c r="AS2443" s="139"/>
      <c r="AT2443" s="139"/>
      <c r="AU2443" s="139"/>
    </row>
    <row r="2444" spans="27:47" x14ac:dyDescent="0.2">
      <c r="AA2444" s="139"/>
      <c r="AB2444" s="139"/>
      <c r="AC2444" s="139"/>
      <c r="AD2444" s="139"/>
      <c r="AE2444" s="139"/>
      <c r="AF2444" s="166"/>
      <c r="AG2444" s="165"/>
      <c r="AN2444" s="139"/>
      <c r="AO2444" s="139"/>
      <c r="AP2444" s="139"/>
      <c r="AQ2444" s="139"/>
      <c r="AR2444" s="139"/>
      <c r="AS2444" s="139"/>
      <c r="AT2444" s="139"/>
      <c r="AU2444" s="139"/>
    </row>
    <row r="2445" spans="27:47" x14ac:dyDescent="0.2">
      <c r="AA2445" s="139"/>
      <c r="AB2445" s="139"/>
      <c r="AC2445" s="139"/>
      <c r="AD2445" s="139"/>
      <c r="AE2445" s="139"/>
      <c r="AF2445" s="166"/>
      <c r="AG2445" s="165"/>
      <c r="AN2445" s="139"/>
      <c r="AO2445" s="139"/>
      <c r="AP2445" s="139"/>
      <c r="AQ2445" s="139"/>
      <c r="AR2445" s="139"/>
      <c r="AS2445" s="139"/>
      <c r="AT2445" s="139"/>
      <c r="AU2445" s="139"/>
    </row>
    <row r="2446" spans="27:47" x14ac:dyDescent="0.2">
      <c r="AA2446" s="139"/>
      <c r="AB2446" s="139"/>
      <c r="AC2446" s="139"/>
      <c r="AD2446" s="139"/>
      <c r="AE2446" s="139"/>
      <c r="AF2446" s="166"/>
      <c r="AG2446" s="165"/>
      <c r="AN2446" s="139"/>
      <c r="AO2446" s="139"/>
      <c r="AP2446" s="139"/>
      <c r="AQ2446" s="139"/>
      <c r="AR2446" s="139"/>
      <c r="AS2446" s="139"/>
      <c r="AT2446" s="139"/>
      <c r="AU2446" s="139"/>
    </row>
    <row r="2447" spans="27:47" x14ac:dyDescent="0.2">
      <c r="AA2447" s="139"/>
      <c r="AB2447" s="139"/>
      <c r="AC2447" s="139"/>
      <c r="AD2447" s="139"/>
      <c r="AE2447" s="139"/>
      <c r="AF2447" s="166"/>
      <c r="AG2447" s="165"/>
      <c r="AN2447" s="139"/>
      <c r="AO2447" s="139"/>
      <c r="AP2447" s="139"/>
      <c r="AQ2447" s="139"/>
      <c r="AR2447" s="139"/>
      <c r="AS2447" s="139"/>
      <c r="AT2447" s="139"/>
      <c r="AU2447" s="139"/>
    </row>
    <row r="2448" spans="27:47" x14ac:dyDescent="0.2">
      <c r="AA2448" s="139"/>
      <c r="AB2448" s="139"/>
      <c r="AC2448" s="139"/>
      <c r="AD2448" s="139"/>
      <c r="AE2448" s="139"/>
      <c r="AF2448" s="166"/>
      <c r="AG2448" s="165"/>
      <c r="AN2448" s="139"/>
      <c r="AO2448" s="139"/>
      <c r="AP2448" s="139"/>
      <c r="AQ2448" s="139"/>
      <c r="AR2448" s="139"/>
      <c r="AS2448" s="139"/>
      <c r="AT2448" s="139"/>
      <c r="AU2448" s="139"/>
    </row>
    <row r="2449" spans="27:47" x14ac:dyDescent="0.2">
      <c r="AA2449" s="139"/>
      <c r="AB2449" s="139"/>
      <c r="AC2449" s="139"/>
      <c r="AD2449" s="139"/>
      <c r="AE2449" s="139"/>
      <c r="AF2449" s="166"/>
      <c r="AG2449" s="165"/>
      <c r="AN2449" s="139"/>
      <c r="AO2449" s="139"/>
      <c r="AP2449" s="139"/>
      <c r="AQ2449" s="139"/>
      <c r="AR2449" s="139"/>
      <c r="AS2449" s="139"/>
      <c r="AT2449" s="139"/>
      <c r="AU2449" s="139"/>
    </row>
    <row r="2450" spans="27:47" x14ac:dyDescent="0.2">
      <c r="AA2450" s="139"/>
      <c r="AB2450" s="139"/>
      <c r="AC2450" s="139"/>
      <c r="AD2450" s="139"/>
      <c r="AE2450" s="139"/>
      <c r="AF2450" s="166"/>
      <c r="AG2450" s="165"/>
      <c r="AN2450" s="139"/>
      <c r="AO2450" s="139"/>
      <c r="AP2450" s="139"/>
      <c r="AQ2450" s="139"/>
      <c r="AR2450" s="139"/>
      <c r="AS2450" s="139"/>
      <c r="AT2450" s="139"/>
      <c r="AU2450" s="139"/>
    </row>
    <row r="2451" spans="27:47" x14ac:dyDescent="0.2">
      <c r="AA2451" s="139"/>
      <c r="AB2451" s="139"/>
      <c r="AC2451" s="139"/>
      <c r="AD2451" s="139"/>
      <c r="AE2451" s="139"/>
      <c r="AF2451" s="166"/>
      <c r="AG2451" s="165"/>
      <c r="AN2451" s="139"/>
      <c r="AO2451" s="139"/>
      <c r="AP2451" s="139"/>
      <c r="AQ2451" s="139"/>
      <c r="AR2451" s="139"/>
      <c r="AS2451" s="139"/>
      <c r="AT2451" s="139"/>
      <c r="AU2451" s="139"/>
    </row>
    <row r="2452" spans="27:47" x14ac:dyDescent="0.2">
      <c r="AA2452" s="139"/>
      <c r="AB2452" s="139"/>
      <c r="AC2452" s="139"/>
      <c r="AD2452" s="139"/>
      <c r="AE2452" s="139"/>
      <c r="AF2452" s="166"/>
      <c r="AG2452" s="165"/>
      <c r="AN2452" s="139"/>
      <c r="AO2452" s="139"/>
      <c r="AP2452" s="139"/>
      <c r="AQ2452" s="139"/>
      <c r="AR2452" s="139"/>
      <c r="AS2452" s="139"/>
      <c r="AT2452" s="139"/>
      <c r="AU2452" s="139"/>
    </row>
    <row r="2453" spans="27:47" x14ac:dyDescent="0.2">
      <c r="AA2453" s="139"/>
      <c r="AB2453" s="139"/>
      <c r="AC2453" s="139"/>
      <c r="AD2453" s="139"/>
      <c r="AE2453" s="139"/>
      <c r="AF2453" s="166"/>
      <c r="AG2453" s="165"/>
      <c r="AN2453" s="139"/>
      <c r="AO2453" s="139"/>
      <c r="AP2453" s="139"/>
      <c r="AQ2453" s="139"/>
      <c r="AR2453" s="139"/>
      <c r="AS2453" s="139"/>
      <c r="AT2453" s="139"/>
      <c r="AU2453" s="139"/>
    </row>
    <row r="2454" spans="27:47" x14ac:dyDescent="0.2">
      <c r="AA2454" s="139"/>
      <c r="AB2454" s="139"/>
      <c r="AC2454" s="139"/>
      <c r="AD2454" s="139"/>
      <c r="AE2454" s="139"/>
      <c r="AF2454" s="166"/>
      <c r="AG2454" s="165"/>
      <c r="AN2454" s="139"/>
      <c r="AO2454" s="139"/>
      <c r="AP2454" s="139"/>
      <c r="AQ2454" s="139"/>
      <c r="AR2454" s="139"/>
      <c r="AS2454" s="139"/>
      <c r="AT2454" s="139"/>
      <c r="AU2454" s="139"/>
    </row>
    <row r="2455" spans="27:47" x14ac:dyDescent="0.2">
      <c r="AA2455" s="139"/>
      <c r="AB2455" s="139"/>
      <c r="AC2455" s="139"/>
      <c r="AD2455" s="139"/>
      <c r="AE2455" s="139"/>
      <c r="AF2455" s="166"/>
      <c r="AG2455" s="165"/>
      <c r="AN2455" s="139"/>
      <c r="AO2455" s="139"/>
      <c r="AP2455" s="139"/>
      <c r="AQ2455" s="139"/>
      <c r="AR2455" s="139"/>
      <c r="AS2455" s="139"/>
      <c r="AT2455" s="139"/>
      <c r="AU2455" s="139"/>
    </row>
    <row r="2456" spans="27:47" x14ac:dyDescent="0.2">
      <c r="AA2456" s="139"/>
      <c r="AB2456" s="139"/>
      <c r="AC2456" s="139"/>
      <c r="AD2456" s="139"/>
      <c r="AE2456" s="139"/>
      <c r="AF2456" s="166"/>
      <c r="AG2456" s="165"/>
      <c r="AN2456" s="139"/>
      <c r="AO2456" s="139"/>
      <c r="AP2456" s="139"/>
      <c r="AQ2456" s="139"/>
      <c r="AR2456" s="139"/>
      <c r="AS2456" s="139"/>
      <c r="AT2456" s="139"/>
      <c r="AU2456" s="139"/>
    </row>
    <row r="2457" spans="27:47" x14ac:dyDescent="0.2">
      <c r="AA2457" s="139"/>
      <c r="AB2457" s="139"/>
      <c r="AC2457" s="139"/>
      <c r="AD2457" s="139"/>
      <c r="AE2457" s="139"/>
      <c r="AF2457" s="166"/>
      <c r="AG2457" s="165"/>
      <c r="AN2457" s="139"/>
      <c r="AO2457" s="139"/>
      <c r="AP2457" s="139"/>
      <c r="AQ2457" s="139"/>
      <c r="AR2457" s="139"/>
      <c r="AS2457" s="139"/>
      <c r="AT2457" s="139"/>
      <c r="AU2457" s="139"/>
    </row>
    <row r="2458" spans="27:47" x14ac:dyDescent="0.2">
      <c r="AA2458" s="139"/>
      <c r="AB2458" s="139"/>
      <c r="AC2458" s="139"/>
      <c r="AD2458" s="139"/>
      <c r="AE2458" s="139"/>
      <c r="AF2458" s="166"/>
      <c r="AG2458" s="165"/>
      <c r="AN2458" s="139"/>
      <c r="AO2458" s="139"/>
      <c r="AP2458" s="139"/>
      <c r="AQ2458" s="139"/>
      <c r="AR2458" s="139"/>
      <c r="AS2458" s="139"/>
      <c r="AT2458" s="139"/>
      <c r="AU2458" s="139"/>
    </row>
    <row r="2459" spans="27:47" x14ac:dyDescent="0.2">
      <c r="AA2459" s="139"/>
      <c r="AB2459" s="139"/>
      <c r="AC2459" s="139"/>
      <c r="AD2459" s="139"/>
      <c r="AE2459" s="139"/>
      <c r="AF2459" s="166"/>
      <c r="AG2459" s="165"/>
      <c r="AN2459" s="139"/>
      <c r="AO2459" s="139"/>
      <c r="AP2459" s="139"/>
      <c r="AQ2459" s="139"/>
      <c r="AR2459" s="139"/>
      <c r="AS2459" s="139"/>
      <c r="AT2459" s="139"/>
      <c r="AU2459" s="139"/>
    </row>
    <row r="2460" spans="27:47" x14ac:dyDescent="0.2">
      <c r="AA2460" s="139"/>
      <c r="AB2460" s="139"/>
      <c r="AC2460" s="139"/>
      <c r="AD2460" s="139"/>
      <c r="AE2460" s="139"/>
      <c r="AF2460" s="166"/>
      <c r="AG2460" s="165"/>
      <c r="AN2460" s="139"/>
      <c r="AO2460" s="139"/>
      <c r="AP2460" s="139"/>
      <c r="AQ2460" s="139"/>
      <c r="AR2460" s="139"/>
      <c r="AS2460" s="139"/>
      <c r="AT2460" s="139"/>
      <c r="AU2460" s="139"/>
    </row>
    <row r="2461" spans="27:47" x14ac:dyDescent="0.2">
      <c r="AA2461" s="139"/>
      <c r="AB2461" s="139"/>
      <c r="AC2461" s="139"/>
      <c r="AD2461" s="139"/>
      <c r="AE2461" s="139"/>
      <c r="AF2461" s="166"/>
      <c r="AG2461" s="165"/>
      <c r="AN2461" s="139"/>
      <c r="AO2461" s="139"/>
      <c r="AP2461" s="139"/>
      <c r="AQ2461" s="139"/>
      <c r="AR2461" s="139"/>
      <c r="AS2461" s="139"/>
      <c r="AT2461" s="139"/>
      <c r="AU2461" s="139"/>
    </row>
    <row r="2462" spans="27:47" x14ac:dyDescent="0.2">
      <c r="AA2462" s="139"/>
      <c r="AB2462" s="139"/>
      <c r="AC2462" s="139"/>
      <c r="AD2462" s="139"/>
      <c r="AE2462" s="139"/>
      <c r="AF2462" s="166"/>
      <c r="AG2462" s="165"/>
      <c r="AN2462" s="139"/>
      <c r="AO2462" s="139"/>
      <c r="AP2462" s="139"/>
      <c r="AQ2462" s="139"/>
      <c r="AR2462" s="139"/>
      <c r="AS2462" s="139"/>
      <c r="AT2462" s="139"/>
      <c r="AU2462" s="139"/>
    </row>
    <row r="2463" spans="27:47" x14ac:dyDescent="0.2">
      <c r="AA2463" s="139"/>
      <c r="AB2463" s="139"/>
      <c r="AC2463" s="139"/>
      <c r="AD2463" s="139"/>
      <c r="AE2463" s="139"/>
      <c r="AF2463" s="166"/>
      <c r="AG2463" s="165"/>
      <c r="AN2463" s="139"/>
      <c r="AO2463" s="139"/>
      <c r="AP2463" s="139"/>
      <c r="AQ2463" s="139"/>
      <c r="AR2463" s="139"/>
      <c r="AS2463" s="139"/>
      <c r="AT2463" s="139"/>
      <c r="AU2463" s="139"/>
    </row>
    <row r="2464" spans="27:47" x14ac:dyDescent="0.2">
      <c r="AA2464" s="139"/>
      <c r="AB2464" s="139"/>
      <c r="AC2464" s="139"/>
      <c r="AD2464" s="139"/>
      <c r="AE2464" s="139"/>
      <c r="AF2464" s="166"/>
      <c r="AG2464" s="165"/>
      <c r="AN2464" s="139"/>
      <c r="AO2464" s="139"/>
      <c r="AP2464" s="139"/>
      <c r="AQ2464" s="139"/>
      <c r="AR2464" s="139"/>
      <c r="AS2464" s="139"/>
      <c r="AT2464" s="139"/>
      <c r="AU2464" s="139"/>
    </row>
    <row r="2465" spans="27:47" x14ac:dyDescent="0.2">
      <c r="AA2465" s="139"/>
      <c r="AB2465" s="139"/>
      <c r="AC2465" s="139"/>
      <c r="AD2465" s="139"/>
      <c r="AE2465" s="139"/>
      <c r="AF2465" s="166"/>
      <c r="AG2465" s="165"/>
      <c r="AN2465" s="139"/>
      <c r="AO2465" s="139"/>
      <c r="AP2465" s="139"/>
      <c r="AQ2465" s="139"/>
      <c r="AR2465" s="139"/>
      <c r="AS2465" s="139"/>
      <c r="AT2465" s="139"/>
      <c r="AU2465" s="139"/>
    </row>
    <row r="2466" spans="27:47" x14ac:dyDescent="0.2">
      <c r="AA2466" s="139"/>
      <c r="AB2466" s="139"/>
      <c r="AC2466" s="139"/>
      <c r="AD2466" s="139"/>
      <c r="AE2466" s="139"/>
      <c r="AF2466" s="166"/>
      <c r="AG2466" s="165"/>
      <c r="AN2466" s="139"/>
      <c r="AO2466" s="139"/>
      <c r="AP2466" s="139"/>
      <c r="AQ2466" s="139"/>
      <c r="AR2466" s="139"/>
      <c r="AS2466" s="139"/>
      <c r="AT2466" s="139"/>
      <c r="AU2466" s="139"/>
    </row>
    <row r="2467" spans="27:47" x14ac:dyDescent="0.2">
      <c r="AA2467" s="139"/>
      <c r="AB2467" s="139"/>
      <c r="AC2467" s="139"/>
      <c r="AD2467" s="139"/>
      <c r="AE2467" s="139"/>
      <c r="AF2467" s="166"/>
      <c r="AG2467" s="165"/>
      <c r="AN2467" s="139"/>
      <c r="AO2467" s="139"/>
      <c r="AP2467" s="139"/>
      <c r="AQ2467" s="139"/>
      <c r="AR2467" s="139"/>
      <c r="AS2467" s="139"/>
      <c r="AT2467" s="139"/>
      <c r="AU2467" s="139"/>
    </row>
    <row r="2468" spans="27:47" x14ac:dyDescent="0.2">
      <c r="AA2468" s="139"/>
      <c r="AB2468" s="139"/>
      <c r="AC2468" s="139"/>
      <c r="AD2468" s="139"/>
      <c r="AE2468" s="139"/>
      <c r="AF2468" s="166"/>
      <c r="AG2468" s="165"/>
      <c r="AN2468" s="139"/>
      <c r="AO2468" s="139"/>
      <c r="AP2468" s="139"/>
      <c r="AQ2468" s="139"/>
      <c r="AR2468" s="139"/>
      <c r="AS2468" s="139"/>
      <c r="AT2468" s="139"/>
      <c r="AU2468" s="139"/>
    </row>
    <row r="2469" spans="27:47" x14ac:dyDescent="0.2">
      <c r="AA2469" s="139"/>
      <c r="AB2469" s="139"/>
      <c r="AC2469" s="139"/>
      <c r="AD2469" s="139"/>
      <c r="AE2469" s="139"/>
      <c r="AF2469" s="166"/>
      <c r="AG2469" s="165"/>
      <c r="AN2469" s="139"/>
      <c r="AO2469" s="139"/>
      <c r="AP2469" s="139"/>
      <c r="AQ2469" s="139"/>
      <c r="AR2469" s="139"/>
      <c r="AS2469" s="139"/>
      <c r="AT2469" s="139"/>
      <c r="AU2469" s="139"/>
    </row>
    <row r="2470" spans="27:47" x14ac:dyDescent="0.2">
      <c r="AA2470" s="139"/>
      <c r="AB2470" s="139"/>
      <c r="AC2470" s="139"/>
      <c r="AD2470" s="139"/>
      <c r="AE2470" s="139"/>
      <c r="AF2470" s="166"/>
      <c r="AG2470" s="165"/>
      <c r="AN2470" s="139"/>
      <c r="AO2470" s="139"/>
      <c r="AP2470" s="139"/>
      <c r="AQ2470" s="139"/>
      <c r="AR2470" s="139"/>
      <c r="AS2470" s="139"/>
      <c r="AT2470" s="139"/>
      <c r="AU2470" s="139"/>
    </row>
    <row r="2471" spans="27:47" x14ac:dyDescent="0.2">
      <c r="AA2471" s="139"/>
      <c r="AB2471" s="139"/>
      <c r="AC2471" s="139"/>
      <c r="AD2471" s="139"/>
      <c r="AE2471" s="139"/>
      <c r="AF2471" s="166"/>
      <c r="AG2471" s="165"/>
      <c r="AN2471" s="139"/>
      <c r="AO2471" s="139"/>
      <c r="AP2471" s="139"/>
      <c r="AQ2471" s="139"/>
      <c r="AR2471" s="139"/>
      <c r="AS2471" s="139"/>
      <c r="AT2471" s="139"/>
      <c r="AU2471" s="139"/>
    </row>
    <row r="2472" spans="27:47" x14ac:dyDescent="0.2">
      <c r="AA2472" s="139"/>
      <c r="AB2472" s="139"/>
      <c r="AC2472" s="139"/>
      <c r="AD2472" s="139"/>
      <c r="AE2472" s="139"/>
      <c r="AF2472" s="166"/>
      <c r="AG2472" s="165"/>
      <c r="AN2472" s="139"/>
      <c r="AO2472" s="139"/>
      <c r="AP2472" s="139"/>
      <c r="AQ2472" s="139"/>
      <c r="AR2472" s="139"/>
      <c r="AS2472" s="139"/>
      <c r="AT2472" s="139"/>
      <c r="AU2472" s="139"/>
    </row>
    <row r="2473" spans="27:47" x14ac:dyDescent="0.2">
      <c r="AA2473" s="139"/>
      <c r="AB2473" s="139"/>
      <c r="AC2473" s="139"/>
      <c r="AD2473" s="139"/>
      <c r="AE2473" s="139"/>
      <c r="AF2473" s="166"/>
      <c r="AG2473" s="165"/>
      <c r="AN2473" s="139"/>
      <c r="AO2473" s="139"/>
      <c r="AP2473" s="139"/>
      <c r="AQ2473" s="139"/>
      <c r="AR2473" s="139"/>
      <c r="AS2473" s="139"/>
      <c r="AT2473" s="139"/>
      <c r="AU2473" s="139"/>
    </row>
    <row r="2474" spans="27:47" x14ac:dyDescent="0.2">
      <c r="AA2474" s="139"/>
      <c r="AB2474" s="139"/>
      <c r="AC2474" s="139"/>
      <c r="AD2474" s="139"/>
      <c r="AE2474" s="139"/>
      <c r="AF2474" s="166"/>
      <c r="AG2474" s="165"/>
      <c r="AN2474" s="139"/>
      <c r="AO2474" s="139"/>
      <c r="AP2474" s="139"/>
      <c r="AQ2474" s="139"/>
      <c r="AR2474" s="139"/>
      <c r="AS2474" s="139"/>
      <c r="AT2474" s="139"/>
      <c r="AU2474" s="139"/>
    </row>
    <row r="2475" spans="27:47" x14ac:dyDescent="0.2">
      <c r="AA2475" s="139"/>
      <c r="AB2475" s="139"/>
      <c r="AC2475" s="139"/>
      <c r="AD2475" s="139"/>
      <c r="AE2475" s="139"/>
      <c r="AF2475" s="166"/>
      <c r="AG2475" s="165"/>
      <c r="AN2475" s="139"/>
      <c r="AO2475" s="139"/>
      <c r="AP2475" s="139"/>
      <c r="AQ2475" s="139"/>
      <c r="AR2475" s="139"/>
      <c r="AS2475" s="139"/>
      <c r="AT2475" s="139"/>
      <c r="AU2475" s="139"/>
    </row>
    <row r="2476" spans="27:47" x14ac:dyDescent="0.2">
      <c r="AA2476" s="139"/>
      <c r="AB2476" s="139"/>
      <c r="AC2476" s="139"/>
      <c r="AD2476" s="139"/>
      <c r="AE2476" s="139"/>
      <c r="AF2476" s="166"/>
      <c r="AG2476" s="165"/>
      <c r="AN2476" s="139"/>
      <c r="AO2476" s="139"/>
      <c r="AP2476" s="139"/>
      <c r="AQ2476" s="139"/>
      <c r="AR2476" s="139"/>
      <c r="AS2476" s="139"/>
      <c r="AT2476" s="139"/>
      <c r="AU2476" s="139"/>
    </row>
    <row r="2477" spans="27:47" x14ac:dyDescent="0.2">
      <c r="AA2477" s="139"/>
      <c r="AB2477" s="139"/>
      <c r="AC2477" s="139"/>
      <c r="AD2477" s="139"/>
      <c r="AE2477" s="139"/>
      <c r="AF2477" s="166"/>
      <c r="AG2477" s="165"/>
      <c r="AN2477" s="139"/>
      <c r="AO2477" s="139"/>
      <c r="AP2477" s="139"/>
      <c r="AQ2477" s="139"/>
      <c r="AR2477" s="139"/>
      <c r="AS2477" s="139"/>
      <c r="AT2477" s="139"/>
      <c r="AU2477" s="139"/>
    </row>
    <row r="2478" spans="27:47" x14ac:dyDescent="0.2">
      <c r="AA2478" s="139"/>
      <c r="AB2478" s="139"/>
      <c r="AC2478" s="139"/>
      <c r="AD2478" s="139"/>
      <c r="AE2478" s="139"/>
      <c r="AF2478" s="166"/>
      <c r="AG2478" s="165"/>
      <c r="AN2478" s="139"/>
      <c r="AO2478" s="139"/>
      <c r="AP2478" s="139"/>
      <c r="AQ2478" s="139"/>
      <c r="AR2478" s="139"/>
      <c r="AS2478" s="139"/>
      <c r="AT2478" s="139"/>
      <c r="AU2478" s="139"/>
    </row>
    <row r="2479" spans="27:47" x14ac:dyDescent="0.2">
      <c r="AA2479" s="139"/>
      <c r="AB2479" s="139"/>
      <c r="AC2479" s="139"/>
      <c r="AD2479" s="139"/>
      <c r="AE2479" s="139"/>
      <c r="AF2479" s="166"/>
      <c r="AG2479" s="165"/>
      <c r="AN2479" s="139"/>
      <c r="AO2479" s="139"/>
      <c r="AP2479" s="139"/>
      <c r="AQ2479" s="139"/>
      <c r="AR2479" s="139"/>
      <c r="AS2479" s="139"/>
      <c r="AT2479" s="139"/>
      <c r="AU2479" s="139"/>
    </row>
    <row r="2480" spans="27:47" x14ac:dyDescent="0.2">
      <c r="AA2480" s="139"/>
      <c r="AB2480" s="139"/>
      <c r="AC2480" s="139"/>
      <c r="AD2480" s="139"/>
      <c r="AE2480" s="139"/>
      <c r="AF2480" s="166"/>
      <c r="AG2480" s="165"/>
      <c r="AN2480" s="139"/>
      <c r="AO2480" s="139"/>
      <c r="AP2480" s="139"/>
      <c r="AQ2480" s="139"/>
      <c r="AR2480" s="139"/>
      <c r="AS2480" s="139"/>
      <c r="AT2480" s="139"/>
      <c r="AU2480" s="139"/>
    </row>
    <row r="2481" spans="27:47" x14ac:dyDescent="0.2">
      <c r="AA2481" s="139"/>
      <c r="AB2481" s="139"/>
      <c r="AC2481" s="139"/>
      <c r="AD2481" s="139"/>
      <c r="AE2481" s="139"/>
      <c r="AF2481" s="166"/>
      <c r="AG2481" s="165"/>
      <c r="AN2481" s="139"/>
      <c r="AO2481" s="139"/>
      <c r="AP2481" s="139"/>
      <c r="AQ2481" s="139"/>
      <c r="AR2481" s="139"/>
      <c r="AS2481" s="139"/>
      <c r="AT2481" s="139"/>
      <c r="AU2481" s="139"/>
    </row>
    <row r="2482" spans="27:47" x14ac:dyDescent="0.2">
      <c r="AA2482" s="139"/>
      <c r="AB2482" s="139"/>
      <c r="AC2482" s="139"/>
      <c r="AD2482" s="139"/>
      <c r="AE2482" s="139"/>
      <c r="AF2482" s="166"/>
      <c r="AG2482" s="165"/>
      <c r="AN2482" s="139"/>
      <c r="AO2482" s="139"/>
      <c r="AP2482" s="139"/>
      <c r="AQ2482" s="139"/>
      <c r="AR2482" s="139"/>
      <c r="AS2482" s="139"/>
      <c r="AT2482" s="139"/>
      <c r="AU2482" s="139"/>
    </row>
    <row r="2483" spans="27:47" x14ac:dyDescent="0.2">
      <c r="AA2483" s="139"/>
      <c r="AB2483" s="139"/>
      <c r="AC2483" s="139"/>
      <c r="AD2483" s="139"/>
      <c r="AE2483" s="139"/>
      <c r="AF2483" s="166"/>
      <c r="AG2483" s="165"/>
      <c r="AN2483" s="139"/>
      <c r="AO2483" s="139"/>
      <c r="AP2483" s="139"/>
      <c r="AQ2483" s="139"/>
      <c r="AR2483" s="139"/>
      <c r="AS2483" s="139"/>
      <c r="AT2483" s="139"/>
      <c r="AU2483" s="139"/>
    </row>
    <row r="2484" spans="27:47" x14ac:dyDescent="0.2">
      <c r="AA2484" s="139"/>
      <c r="AB2484" s="139"/>
      <c r="AC2484" s="139"/>
      <c r="AD2484" s="139"/>
      <c r="AE2484" s="139"/>
      <c r="AF2484" s="166"/>
      <c r="AG2484" s="165"/>
      <c r="AN2484" s="139"/>
      <c r="AO2484" s="139"/>
      <c r="AP2484" s="139"/>
      <c r="AQ2484" s="139"/>
      <c r="AR2484" s="139"/>
      <c r="AS2484" s="139"/>
      <c r="AT2484" s="139"/>
      <c r="AU2484" s="139"/>
    </row>
    <row r="2485" spans="27:47" x14ac:dyDescent="0.2">
      <c r="AA2485" s="139"/>
      <c r="AB2485" s="139"/>
      <c r="AC2485" s="139"/>
      <c r="AD2485" s="139"/>
      <c r="AE2485" s="139"/>
      <c r="AF2485" s="166"/>
      <c r="AG2485" s="165"/>
      <c r="AN2485" s="139"/>
      <c r="AO2485" s="139"/>
      <c r="AP2485" s="139"/>
      <c r="AQ2485" s="139"/>
      <c r="AR2485" s="139"/>
      <c r="AS2485" s="139"/>
      <c r="AT2485" s="139"/>
      <c r="AU2485" s="139"/>
    </row>
    <row r="2486" spans="27:47" x14ac:dyDescent="0.2">
      <c r="AA2486" s="139"/>
      <c r="AB2486" s="139"/>
      <c r="AC2486" s="139"/>
      <c r="AD2486" s="139"/>
      <c r="AE2486" s="139"/>
      <c r="AF2486" s="166"/>
      <c r="AG2486" s="165"/>
      <c r="AN2486" s="139"/>
      <c r="AO2486" s="139"/>
      <c r="AP2486" s="139"/>
      <c r="AQ2486" s="139"/>
      <c r="AR2486" s="139"/>
      <c r="AS2486" s="139"/>
      <c r="AT2486" s="139"/>
      <c r="AU2486" s="139"/>
    </row>
    <row r="2487" spans="27:47" x14ac:dyDescent="0.2">
      <c r="AA2487" s="139"/>
      <c r="AB2487" s="139"/>
      <c r="AC2487" s="139"/>
      <c r="AD2487" s="139"/>
      <c r="AE2487" s="139"/>
      <c r="AF2487" s="166"/>
      <c r="AG2487" s="165"/>
      <c r="AN2487" s="139"/>
      <c r="AO2487" s="139"/>
      <c r="AP2487" s="139"/>
      <c r="AQ2487" s="139"/>
      <c r="AR2487" s="139"/>
      <c r="AS2487" s="139"/>
      <c r="AT2487" s="139"/>
      <c r="AU2487" s="139"/>
    </row>
    <row r="2488" spans="27:47" x14ac:dyDescent="0.2">
      <c r="AA2488" s="139"/>
      <c r="AB2488" s="139"/>
      <c r="AC2488" s="139"/>
      <c r="AD2488" s="139"/>
      <c r="AE2488" s="139"/>
      <c r="AF2488" s="166"/>
      <c r="AG2488" s="165"/>
      <c r="AN2488" s="139"/>
      <c r="AO2488" s="139"/>
      <c r="AP2488" s="139"/>
      <c r="AQ2488" s="139"/>
      <c r="AR2488" s="139"/>
      <c r="AS2488" s="139"/>
      <c r="AT2488" s="139"/>
      <c r="AU2488" s="139"/>
    </row>
    <row r="2489" spans="27:47" x14ac:dyDescent="0.2">
      <c r="AA2489" s="139"/>
      <c r="AB2489" s="139"/>
      <c r="AC2489" s="139"/>
      <c r="AD2489" s="139"/>
      <c r="AE2489" s="139"/>
      <c r="AF2489" s="166"/>
      <c r="AG2489" s="165"/>
      <c r="AN2489" s="139"/>
      <c r="AO2489" s="139"/>
      <c r="AP2489" s="139"/>
      <c r="AQ2489" s="139"/>
      <c r="AR2489" s="139"/>
      <c r="AS2489" s="139"/>
      <c r="AT2489" s="139"/>
      <c r="AU2489" s="139"/>
    </row>
    <row r="2490" spans="27:47" x14ac:dyDescent="0.2">
      <c r="AA2490" s="139"/>
      <c r="AB2490" s="139"/>
      <c r="AC2490" s="139"/>
      <c r="AD2490" s="139"/>
      <c r="AE2490" s="139"/>
      <c r="AF2490" s="166"/>
      <c r="AG2490" s="165"/>
      <c r="AN2490" s="139"/>
      <c r="AO2490" s="139"/>
      <c r="AP2490" s="139"/>
      <c r="AQ2490" s="139"/>
      <c r="AR2490" s="139"/>
      <c r="AS2490" s="139"/>
      <c r="AT2490" s="139"/>
      <c r="AU2490" s="139"/>
    </row>
    <row r="2491" spans="27:47" x14ac:dyDescent="0.2">
      <c r="AA2491" s="139"/>
      <c r="AB2491" s="139"/>
      <c r="AC2491" s="139"/>
      <c r="AD2491" s="139"/>
      <c r="AE2491" s="139"/>
      <c r="AF2491" s="166"/>
      <c r="AG2491" s="165"/>
      <c r="AN2491" s="139"/>
      <c r="AO2491" s="139"/>
      <c r="AP2491" s="139"/>
      <c r="AQ2491" s="139"/>
      <c r="AR2491" s="139"/>
      <c r="AS2491" s="139"/>
      <c r="AT2491" s="139"/>
      <c r="AU2491" s="139"/>
    </row>
    <row r="2492" spans="27:47" x14ac:dyDescent="0.2">
      <c r="AA2492" s="139"/>
      <c r="AB2492" s="139"/>
      <c r="AC2492" s="139"/>
      <c r="AD2492" s="139"/>
      <c r="AE2492" s="139"/>
      <c r="AF2492" s="166"/>
      <c r="AG2492" s="165"/>
      <c r="AN2492" s="139"/>
      <c r="AO2492" s="139"/>
      <c r="AP2492" s="139"/>
      <c r="AQ2492" s="139"/>
      <c r="AR2492" s="139"/>
      <c r="AS2492" s="139"/>
      <c r="AT2492" s="139"/>
      <c r="AU2492" s="139"/>
    </row>
    <row r="2493" spans="27:47" x14ac:dyDescent="0.2">
      <c r="AA2493" s="139"/>
      <c r="AB2493" s="139"/>
      <c r="AC2493" s="139"/>
      <c r="AD2493" s="139"/>
      <c r="AE2493" s="139"/>
      <c r="AF2493" s="166"/>
      <c r="AG2493" s="165"/>
      <c r="AN2493" s="139"/>
      <c r="AO2493" s="139"/>
      <c r="AP2493" s="139"/>
      <c r="AQ2493" s="139"/>
      <c r="AR2493" s="139"/>
      <c r="AS2493" s="139"/>
      <c r="AT2493" s="139"/>
      <c r="AU2493" s="139"/>
    </row>
    <row r="2494" spans="27:47" x14ac:dyDescent="0.2">
      <c r="AA2494" s="139"/>
      <c r="AB2494" s="139"/>
      <c r="AC2494" s="139"/>
      <c r="AD2494" s="139"/>
      <c r="AE2494" s="139"/>
      <c r="AF2494" s="166"/>
      <c r="AG2494" s="165"/>
      <c r="AN2494" s="139"/>
      <c r="AO2494" s="139"/>
      <c r="AP2494" s="139"/>
      <c r="AQ2494" s="139"/>
      <c r="AR2494" s="139"/>
      <c r="AS2494" s="139"/>
      <c r="AT2494" s="139"/>
      <c r="AU2494" s="139"/>
    </row>
    <row r="2495" spans="27:47" x14ac:dyDescent="0.2">
      <c r="AA2495" s="139"/>
      <c r="AB2495" s="139"/>
      <c r="AC2495" s="139"/>
      <c r="AD2495" s="139"/>
      <c r="AE2495" s="139"/>
      <c r="AF2495" s="166"/>
      <c r="AG2495" s="165"/>
      <c r="AN2495" s="139"/>
      <c r="AO2495" s="139"/>
      <c r="AP2495" s="139"/>
      <c r="AQ2495" s="139"/>
      <c r="AR2495" s="139"/>
      <c r="AS2495" s="139"/>
      <c r="AT2495" s="139"/>
      <c r="AU2495" s="139"/>
    </row>
    <row r="2496" spans="27:47" x14ac:dyDescent="0.2">
      <c r="AA2496" s="139"/>
      <c r="AB2496" s="139"/>
      <c r="AC2496" s="139"/>
      <c r="AD2496" s="139"/>
      <c r="AE2496" s="139"/>
      <c r="AF2496" s="166"/>
      <c r="AG2496" s="165"/>
      <c r="AN2496" s="139"/>
      <c r="AO2496" s="139"/>
      <c r="AP2496" s="139"/>
      <c r="AQ2496" s="139"/>
      <c r="AR2496" s="139"/>
      <c r="AS2496" s="139"/>
      <c r="AT2496" s="139"/>
      <c r="AU2496" s="139"/>
    </row>
    <row r="2497" spans="27:47" x14ac:dyDescent="0.2">
      <c r="AA2497" s="139"/>
      <c r="AB2497" s="139"/>
      <c r="AC2497" s="139"/>
      <c r="AD2497" s="139"/>
      <c r="AE2497" s="139"/>
      <c r="AF2497" s="166"/>
      <c r="AG2497" s="165"/>
      <c r="AN2497" s="139"/>
      <c r="AO2497" s="139"/>
      <c r="AP2497" s="139"/>
      <c r="AQ2497" s="139"/>
      <c r="AR2497" s="139"/>
      <c r="AS2497" s="139"/>
      <c r="AT2497" s="139"/>
      <c r="AU2497" s="139"/>
    </row>
    <row r="2498" spans="27:47" x14ac:dyDescent="0.2">
      <c r="AA2498" s="139"/>
      <c r="AB2498" s="139"/>
      <c r="AC2498" s="139"/>
      <c r="AD2498" s="139"/>
      <c r="AE2498" s="139"/>
      <c r="AF2498" s="166"/>
      <c r="AG2498" s="165"/>
      <c r="AN2498" s="139"/>
      <c r="AO2498" s="139"/>
      <c r="AP2498" s="139"/>
      <c r="AQ2498" s="139"/>
      <c r="AR2498" s="139"/>
      <c r="AS2498" s="139"/>
      <c r="AT2498" s="139"/>
      <c r="AU2498" s="139"/>
    </row>
    <row r="2499" spans="27:47" x14ac:dyDescent="0.2">
      <c r="AA2499" s="139"/>
      <c r="AB2499" s="139"/>
      <c r="AC2499" s="139"/>
      <c r="AD2499" s="139"/>
      <c r="AE2499" s="139"/>
      <c r="AF2499" s="166"/>
      <c r="AG2499" s="165"/>
      <c r="AN2499" s="139"/>
      <c r="AO2499" s="139"/>
      <c r="AP2499" s="139"/>
      <c r="AQ2499" s="139"/>
      <c r="AR2499" s="139"/>
      <c r="AS2499" s="139"/>
      <c r="AT2499" s="139"/>
      <c r="AU2499" s="139"/>
    </row>
    <row r="2500" spans="27:47" x14ac:dyDescent="0.2">
      <c r="AA2500" s="139"/>
      <c r="AB2500" s="139"/>
      <c r="AC2500" s="139"/>
      <c r="AD2500" s="139"/>
      <c r="AE2500" s="139"/>
      <c r="AF2500" s="166"/>
      <c r="AG2500" s="165"/>
      <c r="AN2500" s="139"/>
      <c r="AO2500" s="139"/>
      <c r="AP2500" s="139"/>
      <c r="AQ2500" s="139"/>
      <c r="AR2500" s="139"/>
      <c r="AS2500" s="139"/>
      <c r="AT2500" s="139"/>
      <c r="AU2500" s="139"/>
    </row>
    <row r="2501" spans="27:47" x14ac:dyDescent="0.2">
      <c r="AA2501" s="139"/>
      <c r="AB2501" s="139"/>
      <c r="AC2501" s="139"/>
      <c r="AD2501" s="139"/>
      <c r="AE2501" s="139"/>
      <c r="AF2501" s="166"/>
      <c r="AG2501" s="165"/>
      <c r="AN2501" s="139"/>
      <c r="AO2501" s="139"/>
      <c r="AP2501" s="139"/>
      <c r="AQ2501" s="139"/>
      <c r="AR2501" s="139"/>
      <c r="AS2501" s="139"/>
      <c r="AT2501" s="139"/>
      <c r="AU2501" s="139"/>
    </row>
    <row r="2502" spans="27:47" x14ac:dyDescent="0.2">
      <c r="AA2502" s="139"/>
      <c r="AB2502" s="139"/>
      <c r="AC2502" s="139"/>
      <c r="AD2502" s="139"/>
      <c r="AE2502" s="139"/>
      <c r="AF2502" s="166"/>
      <c r="AG2502" s="165"/>
      <c r="AN2502" s="139"/>
      <c r="AO2502" s="139"/>
      <c r="AP2502" s="139"/>
      <c r="AQ2502" s="139"/>
      <c r="AR2502" s="139"/>
      <c r="AS2502" s="139"/>
      <c r="AT2502" s="139"/>
      <c r="AU2502" s="139"/>
    </row>
    <row r="2503" spans="27:47" x14ac:dyDescent="0.2">
      <c r="AA2503" s="139"/>
      <c r="AB2503" s="139"/>
      <c r="AC2503" s="139"/>
      <c r="AD2503" s="139"/>
      <c r="AE2503" s="139"/>
      <c r="AF2503" s="166"/>
      <c r="AG2503" s="165"/>
      <c r="AN2503" s="139"/>
      <c r="AO2503" s="139"/>
      <c r="AP2503" s="139"/>
      <c r="AQ2503" s="139"/>
      <c r="AR2503" s="139"/>
      <c r="AS2503" s="139"/>
      <c r="AT2503" s="139"/>
      <c r="AU2503" s="139"/>
    </row>
    <row r="2504" spans="27:47" x14ac:dyDescent="0.2">
      <c r="AA2504" s="139"/>
      <c r="AB2504" s="139"/>
      <c r="AC2504" s="139"/>
      <c r="AD2504" s="139"/>
      <c r="AE2504" s="139"/>
      <c r="AF2504" s="166"/>
      <c r="AG2504" s="165"/>
      <c r="AN2504" s="139"/>
      <c r="AO2504" s="139"/>
      <c r="AP2504" s="139"/>
      <c r="AQ2504" s="139"/>
      <c r="AR2504" s="139"/>
      <c r="AS2504" s="139"/>
      <c r="AT2504" s="139"/>
      <c r="AU2504" s="139"/>
    </row>
    <row r="2505" spans="27:47" x14ac:dyDescent="0.2">
      <c r="AA2505" s="139"/>
      <c r="AB2505" s="139"/>
      <c r="AC2505" s="139"/>
      <c r="AD2505" s="139"/>
      <c r="AE2505" s="139"/>
      <c r="AF2505" s="166"/>
      <c r="AG2505" s="165"/>
      <c r="AN2505" s="139"/>
      <c r="AO2505" s="139"/>
      <c r="AP2505" s="139"/>
      <c r="AQ2505" s="139"/>
      <c r="AR2505" s="139"/>
      <c r="AS2505" s="139"/>
      <c r="AT2505" s="139"/>
      <c r="AU2505" s="139"/>
    </row>
    <row r="2506" spans="27:47" x14ac:dyDescent="0.2">
      <c r="AA2506" s="139"/>
      <c r="AB2506" s="139"/>
      <c r="AC2506" s="139"/>
      <c r="AD2506" s="139"/>
      <c r="AE2506" s="139"/>
      <c r="AF2506" s="166"/>
      <c r="AG2506" s="165"/>
      <c r="AN2506" s="139"/>
      <c r="AO2506" s="139"/>
      <c r="AP2506" s="139"/>
      <c r="AQ2506" s="139"/>
      <c r="AR2506" s="139"/>
      <c r="AS2506" s="139"/>
      <c r="AT2506" s="139"/>
      <c r="AU2506" s="139"/>
    </row>
    <row r="2507" spans="27:47" x14ac:dyDescent="0.2">
      <c r="AA2507" s="139"/>
      <c r="AB2507" s="139"/>
      <c r="AC2507" s="139"/>
      <c r="AD2507" s="139"/>
      <c r="AE2507" s="139"/>
      <c r="AF2507" s="166"/>
      <c r="AG2507" s="165"/>
      <c r="AN2507" s="139"/>
      <c r="AO2507" s="139"/>
      <c r="AP2507" s="139"/>
      <c r="AQ2507" s="139"/>
      <c r="AR2507" s="139"/>
      <c r="AS2507" s="139"/>
      <c r="AT2507" s="139"/>
      <c r="AU2507" s="139"/>
    </row>
    <row r="2508" spans="27:47" x14ac:dyDescent="0.2">
      <c r="AA2508" s="139"/>
      <c r="AB2508" s="139"/>
      <c r="AC2508" s="139"/>
      <c r="AD2508" s="139"/>
      <c r="AE2508" s="139"/>
      <c r="AF2508" s="166"/>
      <c r="AG2508" s="165"/>
      <c r="AN2508" s="139"/>
      <c r="AO2508" s="139"/>
      <c r="AP2508" s="139"/>
      <c r="AQ2508" s="139"/>
      <c r="AR2508" s="139"/>
      <c r="AS2508" s="139"/>
      <c r="AT2508" s="139"/>
      <c r="AU2508" s="139"/>
    </row>
    <row r="2509" spans="27:47" x14ac:dyDescent="0.2">
      <c r="AA2509" s="139"/>
      <c r="AB2509" s="139"/>
      <c r="AC2509" s="139"/>
      <c r="AD2509" s="139"/>
      <c r="AE2509" s="139"/>
      <c r="AF2509" s="166"/>
      <c r="AG2509" s="165"/>
      <c r="AN2509" s="139"/>
      <c r="AO2509" s="139"/>
      <c r="AP2509" s="139"/>
      <c r="AQ2509" s="139"/>
      <c r="AR2509" s="139"/>
      <c r="AS2509" s="139"/>
      <c r="AT2509" s="139"/>
      <c r="AU2509" s="139"/>
    </row>
    <row r="2510" spans="27:47" x14ac:dyDescent="0.2">
      <c r="AA2510" s="139"/>
      <c r="AB2510" s="139"/>
      <c r="AC2510" s="139"/>
      <c r="AD2510" s="139"/>
      <c r="AE2510" s="139"/>
      <c r="AF2510" s="166"/>
      <c r="AG2510" s="165"/>
      <c r="AN2510" s="139"/>
      <c r="AO2510" s="139"/>
      <c r="AP2510" s="139"/>
      <c r="AQ2510" s="139"/>
      <c r="AR2510" s="139"/>
      <c r="AS2510" s="139"/>
      <c r="AT2510" s="139"/>
      <c r="AU2510" s="139"/>
    </row>
    <row r="2511" spans="27:47" x14ac:dyDescent="0.2">
      <c r="AA2511" s="139"/>
      <c r="AB2511" s="139"/>
      <c r="AC2511" s="139"/>
      <c r="AD2511" s="139"/>
      <c r="AE2511" s="139"/>
      <c r="AF2511" s="166"/>
      <c r="AG2511" s="165"/>
      <c r="AN2511" s="139"/>
      <c r="AO2511" s="139"/>
      <c r="AP2511" s="139"/>
      <c r="AQ2511" s="139"/>
      <c r="AR2511" s="139"/>
      <c r="AS2511" s="139"/>
      <c r="AT2511" s="139"/>
      <c r="AU2511" s="139"/>
    </row>
    <row r="2512" spans="27:47" x14ac:dyDescent="0.2">
      <c r="AA2512" s="139"/>
      <c r="AB2512" s="139"/>
      <c r="AC2512" s="139"/>
      <c r="AD2512" s="139"/>
      <c r="AE2512" s="139"/>
      <c r="AF2512" s="166"/>
      <c r="AG2512" s="165"/>
      <c r="AN2512" s="139"/>
      <c r="AO2512" s="139"/>
      <c r="AP2512" s="139"/>
      <c r="AQ2512" s="139"/>
      <c r="AR2512" s="139"/>
      <c r="AS2512" s="139"/>
      <c r="AT2512" s="139"/>
      <c r="AU2512" s="139"/>
    </row>
    <row r="2513" spans="27:47" x14ac:dyDescent="0.2">
      <c r="AA2513" s="139"/>
      <c r="AB2513" s="139"/>
      <c r="AC2513" s="139"/>
      <c r="AD2513" s="139"/>
      <c r="AE2513" s="139"/>
      <c r="AF2513" s="166"/>
      <c r="AG2513" s="165"/>
      <c r="AN2513" s="139"/>
      <c r="AO2513" s="139"/>
      <c r="AP2513" s="139"/>
      <c r="AQ2513" s="139"/>
      <c r="AR2513" s="139"/>
      <c r="AS2513" s="139"/>
      <c r="AT2513" s="139"/>
      <c r="AU2513" s="139"/>
    </row>
    <row r="2514" spans="27:47" x14ac:dyDescent="0.2">
      <c r="AA2514" s="139"/>
      <c r="AB2514" s="139"/>
      <c r="AC2514" s="139"/>
      <c r="AD2514" s="139"/>
      <c r="AE2514" s="139"/>
      <c r="AF2514" s="166"/>
      <c r="AG2514" s="165"/>
      <c r="AN2514" s="139"/>
      <c r="AO2514" s="139"/>
      <c r="AP2514" s="139"/>
      <c r="AQ2514" s="139"/>
      <c r="AR2514" s="139"/>
      <c r="AS2514" s="139"/>
      <c r="AT2514" s="139"/>
      <c r="AU2514" s="139"/>
    </row>
    <row r="2515" spans="27:47" x14ac:dyDescent="0.2">
      <c r="AA2515" s="139"/>
      <c r="AB2515" s="139"/>
      <c r="AC2515" s="139"/>
      <c r="AD2515" s="139"/>
      <c r="AE2515" s="139"/>
      <c r="AF2515" s="166"/>
      <c r="AG2515" s="165"/>
      <c r="AN2515" s="139"/>
      <c r="AO2515" s="139"/>
      <c r="AP2515" s="139"/>
      <c r="AQ2515" s="139"/>
      <c r="AR2515" s="139"/>
      <c r="AS2515" s="139"/>
      <c r="AT2515" s="139"/>
      <c r="AU2515" s="139"/>
    </row>
    <row r="2516" spans="27:47" x14ac:dyDescent="0.2">
      <c r="AA2516" s="139"/>
      <c r="AB2516" s="139"/>
      <c r="AC2516" s="139"/>
      <c r="AD2516" s="139"/>
      <c r="AE2516" s="139"/>
      <c r="AF2516" s="166"/>
      <c r="AG2516" s="165"/>
      <c r="AN2516" s="139"/>
      <c r="AO2516" s="139"/>
      <c r="AP2516" s="139"/>
      <c r="AQ2516" s="139"/>
      <c r="AR2516" s="139"/>
      <c r="AS2516" s="139"/>
      <c r="AT2516" s="139"/>
      <c r="AU2516" s="139"/>
    </row>
    <row r="2517" spans="27:47" x14ac:dyDescent="0.2">
      <c r="AA2517" s="139"/>
      <c r="AB2517" s="139"/>
      <c r="AC2517" s="139"/>
      <c r="AD2517" s="139"/>
      <c r="AE2517" s="139"/>
      <c r="AF2517" s="166"/>
      <c r="AG2517" s="165"/>
      <c r="AN2517" s="139"/>
      <c r="AO2517" s="139"/>
      <c r="AP2517" s="139"/>
      <c r="AQ2517" s="139"/>
      <c r="AR2517" s="139"/>
      <c r="AS2517" s="139"/>
      <c r="AT2517" s="139"/>
      <c r="AU2517" s="139"/>
    </row>
    <row r="2518" spans="27:47" x14ac:dyDescent="0.2">
      <c r="AA2518" s="139"/>
      <c r="AB2518" s="139"/>
      <c r="AC2518" s="139"/>
      <c r="AD2518" s="139"/>
      <c r="AE2518" s="139"/>
      <c r="AF2518" s="166"/>
      <c r="AG2518" s="165"/>
      <c r="AN2518" s="139"/>
      <c r="AO2518" s="139"/>
      <c r="AP2518" s="139"/>
      <c r="AQ2518" s="139"/>
      <c r="AR2518" s="139"/>
      <c r="AS2518" s="139"/>
      <c r="AT2518" s="139"/>
      <c r="AU2518" s="139"/>
    </row>
    <row r="2519" spans="27:47" x14ac:dyDescent="0.2">
      <c r="AA2519" s="139"/>
      <c r="AB2519" s="139"/>
      <c r="AC2519" s="139"/>
      <c r="AD2519" s="139"/>
      <c r="AE2519" s="139"/>
      <c r="AF2519" s="166"/>
      <c r="AG2519" s="165"/>
      <c r="AN2519" s="139"/>
      <c r="AO2519" s="139"/>
      <c r="AP2519" s="139"/>
      <c r="AQ2519" s="139"/>
      <c r="AR2519" s="139"/>
      <c r="AS2519" s="139"/>
      <c r="AT2519" s="139"/>
      <c r="AU2519" s="139"/>
    </row>
    <row r="2520" spans="27:47" x14ac:dyDescent="0.2">
      <c r="AA2520" s="139"/>
      <c r="AB2520" s="139"/>
      <c r="AC2520" s="139"/>
      <c r="AD2520" s="139"/>
      <c r="AE2520" s="139"/>
      <c r="AF2520" s="166"/>
      <c r="AG2520" s="165"/>
      <c r="AN2520" s="139"/>
      <c r="AO2520" s="139"/>
      <c r="AP2520" s="139"/>
      <c r="AQ2520" s="139"/>
      <c r="AR2520" s="139"/>
      <c r="AS2520" s="139"/>
      <c r="AT2520" s="139"/>
      <c r="AU2520" s="139"/>
    </row>
    <row r="2521" spans="27:47" x14ac:dyDescent="0.2">
      <c r="AA2521" s="139"/>
      <c r="AB2521" s="139"/>
      <c r="AC2521" s="139"/>
      <c r="AD2521" s="139"/>
      <c r="AE2521" s="139"/>
      <c r="AF2521" s="166"/>
      <c r="AG2521" s="165"/>
      <c r="AN2521" s="139"/>
      <c r="AO2521" s="139"/>
      <c r="AP2521" s="139"/>
      <c r="AQ2521" s="139"/>
      <c r="AR2521" s="139"/>
      <c r="AS2521" s="139"/>
      <c r="AT2521" s="139"/>
      <c r="AU2521" s="139"/>
    </row>
    <row r="2522" spans="27:47" x14ac:dyDescent="0.2">
      <c r="AA2522" s="139"/>
      <c r="AB2522" s="139"/>
      <c r="AC2522" s="139"/>
      <c r="AD2522" s="139"/>
      <c r="AE2522" s="139"/>
      <c r="AF2522" s="166"/>
      <c r="AG2522" s="165"/>
      <c r="AN2522" s="139"/>
      <c r="AO2522" s="139"/>
      <c r="AP2522" s="139"/>
      <c r="AQ2522" s="139"/>
      <c r="AR2522" s="139"/>
      <c r="AS2522" s="139"/>
      <c r="AT2522" s="139"/>
      <c r="AU2522" s="139"/>
    </row>
    <row r="2523" spans="27:47" x14ac:dyDescent="0.2">
      <c r="AA2523" s="139"/>
      <c r="AB2523" s="139"/>
      <c r="AC2523" s="139"/>
      <c r="AD2523" s="139"/>
      <c r="AE2523" s="139"/>
      <c r="AF2523" s="166"/>
      <c r="AG2523" s="165"/>
      <c r="AN2523" s="139"/>
      <c r="AO2523" s="139"/>
      <c r="AP2523" s="139"/>
      <c r="AQ2523" s="139"/>
      <c r="AR2523" s="139"/>
      <c r="AS2523" s="139"/>
      <c r="AT2523" s="139"/>
      <c r="AU2523" s="139"/>
    </row>
    <row r="2524" spans="27:47" x14ac:dyDescent="0.2">
      <c r="AA2524" s="139"/>
      <c r="AB2524" s="139"/>
      <c r="AC2524" s="139"/>
      <c r="AD2524" s="139"/>
      <c r="AE2524" s="139"/>
      <c r="AF2524" s="166"/>
      <c r="AG2524" s="165"/>
      <c r="AN2524" s="139"/>
      <c r="AO2524" s="139"/>
      <c r="AP2524" s="139"/>
      <c r="AQ2524" s="139"/>
      <c r="AR2524" s="139"/>
      <c r="AS2524" s="139"/>
      <c r="AT2524" s="139"/>
      <c r="AU2524" s="139"/>
    </row>
    <row r="2525" spans="27:47" x14ac:dyDescent="0.2">
      <c r="AA2525" s="139"/>
      <c r="AB2525" s="139"/>
      <c r="AC2525" s="139"/>
      <c r="AD2525" s="139"/>
      <c r="AE2525" s="139"/>
      <c r="AF2525" s="166"/>
      <c r="AG2525" s="165"/>
      <c r="AN2525" s="139"/>
      <c r="AO2525" s="139"/>
      <c r="AP2525" s="139"/>
      <c r="AQ2525" s="139"/>
      <c r="AR2525" s="139"/>
      <c r="AS2525" s="139"/>
      <c r="AT2525" s="139"/>
      <c r="AU2525" s="139"/>
    </row>
    <row r="2526" spans="27:47" x14ac:dyDescent="0.2">
      <c r="AA2526" s="139"/>
      <c r="AB2526" s="139"/>
      <c r="AC2526" s="139"/>
      <c r="AD2526" s="139"/>
      <c r="AE2526" s="139"/>
      <c r="AF2526" s="166"/>
      <c r="AG2526" s="165"/>
      <c r="AN2526" s="139"/>
      <c r="AO2526" s="139"/>
      <c r="AP2526" s="139"/>
      <c r="AQ2526" s="139"/>
      <c r="AR2526" s="139"/>
      <c r="AS2526" s="139"/>
      <c r="AT2526" s="139"/>
      <c r="AU2526" s="139"/>
    </row>
    <row r="2527" spans="27:47" x14ac:dyDescent="0.2">
      <c r="AA2527" s="139"/>
      <c r="AB2527" s="139"/>
      <c r="AC2527" s="139"/>
      <c r="AD2527" s="139"/>
      <c r="AE2527" s="139"/>
      <c r="AF2527" s="166"/>
      <c r="AG2527" s="165"/>
      <c r="AN2527" s="139"/>
      <c r="AO2527" s="139"/>
      <c r="AP2527" s="139"/>
      <c r="AQ2527" s="139"/>
      <c r="AR2527" s="139"/>
      <c r="AS2527" s="139"/>
      <c r="AT2527" s="139"/>
      <c r="AU2527" s="139"/>
    </row>
    <row r="2528" spans="27:47" x14ac:dyDescent="0.2">
      <c r="AA2528" s="139"/>
      <c r="AB2528" s="139"/>
      <c r="AC2528" s="139"/>
      <c r="AD2528" s="139"/>
      <c r="AE2528" s="139"/>
      <c r="AF2528" s="166"/>
      <c r="AG2528" s="165"/>
      <c r="AN2528" s="139"/>
      <c r="AO2528" s="139"/>
      <c r="AP2528" s="139"/>
      <c r="AQ2528" s="139"/>
      <c r="AR2528" s="139"/>
      <c r="AS2528" s="139"/>
      <c r="AT2528" s="139"/>
      <c r="AU2528" s="139"/>
    </row>
    <row r="2529" spans="27:47" x14ac:dyDescent="0.2">
      <c r="AA2529" s="139"/>
      <c r="AB2529" s="139"/>
      <c r="AC2529" s="139"/>
      <c r="AD2529" s="139"/>
      <c r="AE2529" s="139"/>
      <c r="AF2529" s="166"/>
      <c r="AG2529" s="165"/>
      <c r="AN2529" s="139"/>
      <c r="AO2529" s="139"/>
      <c r="AP2529" s="139"/>
      <c r="AQ2529" s="139"/>
      <c r="AR2529" s="139"/>
      <c r="AS2529" s="139"/>
      <c r="AT2529" s="139"/>
      <c r="AU2529" s="139"/>
    </row>
    <row r="2530" spans="27:47" x14ac:dyDescent="0.2">
      <c r="AA2530" s="139"/>
      <c r="AB2530" s="139"/>
      <c r="AC2530" s="139"/>
      <c r="AD2530" s="139"/>
      <c r="AE2530" s="139"/>
      <c r="AF2530" s="166"/>
      <c r="AG2530" s="165"/>
      <c r="AN2530" s="139"/>
      <c r="AO2530" s="139"/>
      <c r="AP2530" s="139"/>
      <c r="AQ2530" s="139"/>
      <c r="AR2530" s="139"/>
      <c r="AS2530" s="139"/>
      <c r="AT2530" s="139"/>
      <c r="AU2530" s="139"/>
    </row>
    <row r="2531" spans="27:47" x14ac:dyDescent="0.2">
      <c r="AA2531" s="139"/>
      <c r="AB2531" s="139"/>
      <c r="AC2531" s="139"/>
      <c r="AD2531" s="139"/>
      <c r="AE2531" s="139"/>
      <c r="AF2531" s="166"/>
      <c r="AG2531" s="165"/>
      <c r="AN2531" s="139"/>
      <c r="AO2531" s="139"/>
      <c r="AP2531" s="139"/>
      <c r="AQ2531" s="139"/>
      <c r="AR2531" s="139"/>
      <c r="AS2531" s="139"/>
      <c r="AT2531" s="139"/>
      <c r="AU2531" s="139"/>
    </row>
    <row r="2532" spans="27:47" x14ac:dyDescent="0.2">
      <c r="AA2532" s="139"/>
      <c r="AB2532" s="139"/>
      <c r="AC2532" s="139"/>
      <c r="AD2532" s="139"/>
      <c r="AE2532" s="139"/>
      <c r="AF2532" s="166"/>
      <c r="AG2532" s="165"/>
      <c r="AN2532" s="139"/>
      <c r="AO2532" s="139"/>
      <c r="AP2532" s="139"/>
      <c r="AQ2532" s="139"/>
      <c r="AR2532" s="139"/>
      <c r="AS2532" s="139"/>
      <c r="AT2532" s="139"/>
      <c r="AU2532" s="139"/>
    </row>
    <row r="2533" spans="27:47" x14ac:dyDescent="0.2">
      <c r="AA2533" s="139"/>
      <c r="AB2533" s="139"/>
      <c r="AC2533" s="139"/>
      <c r="AD2533" s="139"/>
      <c r="AE2533" s="139"/>
      <c r="AF2533" s="166"/>
      <c r="AG2533" s="165"/>
      <c r="AN2533" s="139"/>
      <c r="AO2533" s="139"/>
      <c r="AP2533" s="139"/>
      <c r="AQ2533" s="139"/>
      <c r="AR2533" s="139"/>
      <c r="AS2533" s="139"/>
      <c r="AT2533" s="139"/>
      <c r="AU2533" s="139"/>
    </row>
    <row r="2534" spans="27:47" x14ac:dyDescent="0.2">
      <c r="AA2534" s="139"/>
      <c r="AB2534" s="139"/>
      <c r="AC2534" s="139"/>
      <c r="AD2534" s="139"/>
      <c r="AE2534" s="139"/>
      <c r="AF2534" s="166"/>
      <c r="AG2534" s="165"/>
      <c r="AN2534" s="139"/>
      <c r="AO2534" s="139"/>
      <c r="AP2534" s="139"/>
      <c r="AQ2534" s="139"/>
      <c r="AR2534" s="139"/>
      <c r="AS2534" s="139"/>
      <c r="AT2534" s="139"/>
      <c r="AU2534" s="139"/>
    </row>
    <row r="2535" spans="27:47" x14ac:dyDescent="0.2">
      <c r="AA2535" s="139"/>
      <c r="AB2535" s="139"/>
      <c r="AC2535" s="139"/>
      <c r="AD2535" s="139"/>
      <c r="AE2535" s="139"/>
      <c r="AF2535" s="166"/>
      <c r="AG2535" s="165"/>
      <c r="AN2535" s="139"/>
      <c r="AO2535" s="139"/>
      <c r="AP2535" s="139"/>
      <c r="AQ2535" s="139"/>
      <c r="AR2535" s="139"/>
      <c r="AS2535" s="139"/>
      <c r="AT2535" s="139"/>
      <c r="AU2535" s="139"/>
    </row>
    <row r="2536" spans="27:47" x14ac:dyDescent="0.2">
      <c r="AA2536" s="139"/>
      <c r="AB2536" s="139"/>
      <c r="AC2536" s="139"/>
      <c r="AD2536" s="139"/>
      <c r="AE2536" s="139"/>
      <c r="AF2536" s="166"/>
      <c r="AG2536" s="165"/>
      <c r="AN2536" s="139"/>
      <c r="AO2536" s="139"/>
      <c r="AP2536" s="139"/>
      <c r="AQ2536" s="139"/>
      <c r="AR2536" s="139"/>
      <c r="AS2536" s="139"/>
      <c r="AT2536" s="139"/>
      <c r="AU2536" s="139"/>
    </row>
    <row r="2537" spans="27:47" x14ac:dyDescent="0.2">
      <c r="AA2537" s="139"/>
      <c r="AB2537" s="139"/>
      <c r="AC2537" s="139"/>
      <c r="AD2537" s="139"/>
      <c r="AE2537" s="139"/>
      <c r="AF2537" s="166"/>
      <c r="AG2537" s="165"/>
      <c r="AN2537" s="139"/>
      <c r="AO2537" s="139"/>
      <c r="AP2537" s="139"/>
      <c r="AQ2537" s="139"/>
      <c r="AR2537" s="139"/>
      <c r="AS2537" s="139"/>
      <c r="AT2537" s="139"/>
      <c r="AU2537" s="139"/>
    </row>
    <row r="2538" spans="27:47" x14ac:dyDescent="0.2">
      <c r="AA2538" s="139"/>
      <c r="AB2538" s="139"/>
      <c r="AC2538" s="139"/>
      <c r="AD2538" s="139"/>
      <c r="AE2538" s="139"/>
      <c r="AF2538" s="166"/>
      <c r="AG2538" s="165"/>
      <c r="AN2538" s="139"/>
      <c r="AO2538" s="139"/>
      <c r="AP2538" s="139"/>
      <c r="AQ2538" s="139"/>
      <c r="AR2538" s="139"/>
      <c r="AS2538" s="139"/>
      <c r="AT2538" s="139"/>
      <c r="AU2538" s="139"/>
    </row>
    <row r="2539" spans="27:47" x14ac:dyDescent="0.2">
      <c r="AA2539" s="139"/>
      <c r="AB2539" s="139"/>
      <c r="AC2539" s="139"/>
      <c r="AD2539" s="139"/>
      <c r="AE2539" s="139"/>
      <c r="AF2539" s="166"/>
      <c r="AG2539" s="165"/>
      <c r="AN2539" s="139"/>
      <c r="AO2539" s="139"/>
      <c r="AP2539" s="139"/>
      <c r="AQ2539" s="139"/>
      <c r="AR2539" s="139"/>
      <c r="AS2539" s="139"/>
      <c r="AT2539" s="139"/>
      <c r="AU2539" s="139"/>
    </row>
    <row r="2540" spans="27:47" x14ac:dyDescent="0.2">
      <c r="AA2540" s="139"/>
      <c r="AB2540" s="139"/>
      <c r="AC2540" s="139"/>
      <c r="AD2540" s="139"/>
      <c r="AE2540" s="139"/>
      <c r="AF2540" s="166"/>
      <c r="AG2540" s="165"/>
      <c r="AN2540" s="139"/>
      <c r="AO2540" s="139"/>
      <c r="AP2540" s="139"/>
      <c r="AQ2540" s="139"/>
      <c r="AR2540" s="139"/>
      <c r="AS2540" s="139"/>
      <c r="AT2540" s="139"/>
      <c r="AU2540" s="139"/>
    </row>
    <row r="2541" spans="27:47" x14ac:dyDescent="0.2">
      <c r="AA2541" s="139"/>
      <c r="AB2541" s="139"/>
      <c r="AC2541" s="139"/>
      <c r="AD2541" s="139"/>
      <c r="AE2541" s="139"/>
      <c r="AF2541" s="166"/>
      <c r="AG2541" s="165"/>
      <c r="AN2541" s="139"/>
      <c r="AO2541" s="139"/>
      <c r="AP2541" s="139"/>
      <c r="AQ2541" s="139"/>
      <c r="AR2541" s="139"/>
      <c r="AS2541" s="139"/>
      <c r="AT2541" s="139"/>
      <c r="AU2541" s="139"/>
    </row>
    <row r="2542" spans="27:47" x14ac:dyDescent="0.2">
      <c r="AA2542" s="139"/>
      <c r="AB2542" s="139"/>
      <c r="AC2542" s="139"/>
      <c r="AD2542" s="139"/>
      <c r="AE2542" s="139"/>
      <c r="AF2542" s="166"/>
      <c r="AG2542" s="165"/>
      <c r="AN2542" s="139"/>
      <c r="AO2542" s="139"/>
      <c r="AP2542" s="139"/>
      <c r="AQ2542" s="139"/>
      <c r="AR2542" s="139"/>
      <c r="AS2542" s="139"/>
      <c r="AT2542" s="139"/>
      <c r="AU2542" s="139"/>
    </row>
  </sheetData>
  <protectedRanges>
    <protectedRange sqref="A466:D46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83C-3CFB-4773-B4D9-D8447FDB8A1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58"/>
  <sheetViews>
    <sheetView workbookViewId="0"/>
  </sheetViews>
  <sheetFormatPr defaultColWidth="10.28515625" defaultRowHeight="12.75" x14ac:dyDescent="0.2"/>
  <cols>
    <col min="1" max="1" width="18.42578125" customWidth="1"/>
    <col min="2" max="2" width="3.140625" customWidth="1"/>
    <col min="3" max="3" width="11" customWidth="1"/>
    <col min="4" max="4" width="9.5703125" customWidth="1"/>
    <col min="5" max="5" width="8.85546875" customWidth="1"/>
    <col min="6" max="6" width="10.85546875" customWidth="1"/>
    <col min="7" max="7" width="9.42578125" customWidth="1"/>
    <col min="8" max="15" width="8.42578125" customWidth="1"/>
    <col min="16" max="16" width="10.28515625" customWidth="1"/>
    <col min="17" max="17" width="10.85546875" customWidth="1"/>
    <col min="18" max="18" width="10.28515625" customWidth="1"/>
    <col min="19" max="19" width="18" customWidth="1"/>
  </cols>
  <sheetData>
    <row r="1" spans="1:6" ht="20.25" x14ac:dyDescent="0.3">
      <c r="A1" s="1" t="s">
        <v>247</v>
      </c>
    </row>
    <row r="2" spans="1:6" x14ac:dyDescent="0.2">
      <c r="A2" t="s">
        <v>147</v>
      </c>
      <c r="B2" s="25" t="s">
        <v>246</v>
      </c>
      <c r="D2" s="2" t="s">
        <v>161</v>
      </c>
    </row>
    <row r="3" spans="1:6" ht="13.5" thickBot="1" x14ac:dyDescent="0.25"/>
    <row r="4" spans="1:6" ht="14.25" thickTop="1" thickBot="1" x14ac:dyDescent="0.25">
      <c r="A4" s="10" t="s">
        <v>148</v>
      </c>
      <c r="C4" s="3">
        <v>42961.92757</v>
      </c>
      <c r="D4" s="4">
        <v>3.3056244000000001</v>
      </c>
    </row>
    <row r="5" spans="1:6" ht="13.5" thickTop="1" x14ac:dyDescent="0.2">
      <c r="C5" s="6" t="s">
        <v>51</v>
      </c>
    </row>
    <row r="6" spans="1:6" x14ac:dyDescent="0.2">
      <c r="A6" s="10" t="s">
        <v>149</v>
      </c>
    </row>
    <row r="7" spans="1:6" x14ac:dyDescent="0.2">
      <c r="A7" t="s">
        <v>52</v>
      </c>
      <c r="C7">
        <v>42961.92757</v>
      </c>
    </row>
    <row r="8" spans="1:6" x14ac:dyDescent="0.2">
      <c r="A8" t="s">
        <v>53</v>
      </c>
      <c r="C8">
        <v>3.3056244000000001</v>
      </c>
    </row>
    <row r="9" spans="1:6" x14ac:dyDescent="0.2">
      <c r="A9" t="s">
        <v>150</v>
      </c>
      <c r="C9">
        <v>0.2</v>
      </c>
    </row>
    <row r="10" spans="1:6" ht="13.5" thickBot="1" x14ac:dyDescent="0.25">
      <c r="C10" s="11" t="s">
        <v>156</v>
      </c>
      <c r="D10" s="11" t="s">
        <v>157</v>
      </c>
    </row>
    <row r="11" spans="1:6" x14ac:dyDescent="0.2">
      <c r="A11" t="s">
        <v>151</v>
      </c>
      <c r="C11">
        <f>INTERCEPT(G156:G9961,F156:F9961)</f>
        <v>2.7901918785961141E-2</v>
      </c>
      <c r="D11" s="15">
        <f>+E11*F11</f>
        <v>9.8843083923533994E-7</v>
      </c>
      <c r="E11" s="16">
        <v>0.98843083923534003</v>
      </c>
      <c r="F11" s="14">
        <v>9.9999999999999995E-7</v>
      </c>
    </row>
    <row r="12" spans="1:6" x14ac:dyDescent="0.2">
      <c r="A12" t="s">
        <v>152</v>
      </c>
      <c r="C12">
        <f>SLOPE(G156:G9961,F156:F9961)</f>
        <v>7.0958511948867922E-5</v>
      </c>
      <c r="D12" s="15">
        <f>+E12*F12</f>
        <v>1.0816612706377546E-5</v>
      </c>
      <c r="E12" s="17">
        <v>10.816612706377548</v>
      </c>
      <c r="F12" s="14">
        <v>9.9999999999999995E-7</v>
      </c>
    </row>
    <row r="13" spans="1:6" ht="13.5" thickBot="1" x14ac:dyDescent="0.25">
      <c r="A13" t="s">
        <v>153</v>
      </c>
      <c r="D13" s="15">
        <f>+E13*F13</f>
        <v>2.4315379215720509E-8</v>
      </c>
      <c r="E13" s="18">
        <v>2.4315379215720507</v>
      </c>
      <c r="F13" s="14">
        <v>1E-8</v>
      </c>
    </row>
    <row r="14" spans="1:6" x14ac:dyDescent="0.2">
      <c r="A14" t="s">
        <v>154</v>
      </c>
      <c r="E14">
        <f>SUM(R21:R997)</f>
        <v>9.2817936433422413E-2</v>
      </c>
    </row>
    <row r="15" spans="1:6" x14ac:dyDescent="0.2">
      <c r="A15" s="2" t="s">
        <v>155</v>
      </c>
      <c r="C15" s="29">
        <f>(C7+C11)+(C8+C12)*INT(MAX(F21:F3533))</f>
        <v>54991.380881543766</v>
      </c>
      <c r="D15" s="31">
        <f>+C7+INT(MAX(F21:F1588))*C8+D11+D12*INT(MAX(F21:F4023))+D13*INT(MAX(F21:F4050)^2)</f>
        <v>54991.456116298876</v>
      </c>
    </row>
    <row r="16" spans="1:6" x14ac:dyDescent="0.2">
      <c r="A16" s="10" t="s">
        <v>54</v>
      </c>
      <c r="C16" s="30">
        <f>+C8+C12</f>
        <v>3.3056953585119491</v>
      </c>
      <c r="D16" s="31">
        <f>+C8+D12+2*D13*MAX(F21:F9444)</f>
        <v>3.3058121839426384</v>
      </c>
    </row>
    <row r="17" spans="1:21" ht="13.5" thickBot="1" x14ac:dyDescent="0.25">
      <c r="A17" s="35" t="s">
        <v>253</v>
      </c>
      <c r="C17">
        <f>COUNT(C21:C2191)</f>
        <v>186</v>
      </c>
    </row>
    <row r="18" spans="1:21" ht="14.25" thickTop="1" thickBot="1" x14ac:dyDescent="0.25">
      <c r="A18" s="10" t="s">
        <v>55</v>
      </c>
      <c r="C18" s="43">
        <f>+C15</f>
        <v>54991.380881543766</v>
      </c>
      <c r="D18" s="44">
        <f>C16</f>
        <v>3.3056953585119491</v>
      </c>
      <c r="E18" s="32" t="s">
        <v>156</v>
      </c>
    </row>
    <row r="19" spans="1:21" ht="13.5" thickBot="1" x14ac:dyDescent="0.25">
      <c r="A19" s="10" t="s">
        <v>251</v>
      </c>
      <c r="C19" s="33">
        <f>+D15</f>
        <v>54991.456116298876</v>
      </c>
      <c r="D19" s="34">
        <f>+D16</f>
        <v>3.3058121839426384</v>
      </c>
      <c r="E19" s="32" t="s">
        <v>252</v>
      </c>
      <c r="F19">
        <f>MAX(F21:F169)</f>
        <v>2574</v>
      </c>
      <c r="H19" t="s">
        <v>56</v>
      </c>
      <c r="J19" t="s">
        <v>57</v>
      </c>
      <c r="K19" t="s">
        <v>58</v>
      </c>
      <c r="L19" t="s">
        <v>59</v>
      </c>
      <c r="O19" t="s">
        <v>60</v>
      </c>
    </row>
    <row r="20" spans="1:21" ht="13.5" thickBot="1" x14ac:dyDescent="0.25">
      <c r="A20" s="11" t="s">
        <v>61</v>
      </c>
      <c r="B20" s="11" t="s">
        <v>62</v>
      </c>
      <c r="C20" s="11" t="s">
        <v>63</v>
      </c>
      <c r="D20" s="11" t="s">
        <v>64</v>
      </c>
      <c r="E20" s="11" t="s">
        <v>65</v>
      </c>
      <c r="F20" s="11" t="s">
        <v>66</v>
      </c>
      <c r="G20" s="11" t="s">
        <v>67</v>
      </c>
      <c r="H20" s="12" t="s">
        <v>68</v>
      </c>
      <c r="I20" s="12" t="s">
        <v>69</v>
      </c>
      <c r="J20" s="12" t="s">
        <v>163</v>
      </c>
      <c r="K20" s="12" t="s">
        <v>245</v>
      </c>
      <c r="L20" s="12" t="s">
        <v>232</v>
      </c>
      <c r="M20" s="12" t="s">
        <v>233</v>
      </c>
      <c r="N20" s="12" t="s">
        <v>165</v>
      </c>
      <c r="O20" s="12" t="s">
        <v>158</v>
      </c>
      <c r="P20" s="11" t="s">
        <v>159</v>
      </c>
      <c r="Q20" s="11" t="s">
        <v>160</v>
      </c>
      <c r="R20" s="11" t="s">
        <v>234</v>
      </c>
    </row>
    <row r="21" spans="1:21" x14ac:dyDescent="0.2">
      <c r="A21" s="40" t="s">
        <v>335</v>
      </c>
      <c r="B21" s="41"/>
      <c r="C21" s="38">
        <v>37375.491699999999</v>
      </c>
      <c r="D21" s="38">
        <v>2.0000000000000001E-4</v>
      </c>
      <c r="E21">
        <f t="shared" ref="E21:E52" si="0">(C21-C$7)/C$8</f>
        <v>-1689.9790157647678</v>
      </c>
      <c r="F21">
        <f t="shared" ref="F21:F52" si="1">+ROUND(2*E21,0)/2</f>
        <v>-1690</v>
      </c>
      <c r="G21">
        <f t="shared" ref="G21:G52" si="2">C21-(C$7+C$8*F21)</f>
        <v>6.9365999996080063E-2</v>
      </c>
      <c r="N21">
        <f t="shared" ref="N21:N29" si="3">G21</f>
        <v>6.9365999996080063E-2</v>
      </c>
      <c r="O21">
        <f t="shared" ref="O21:O29" si="4">+C$11+C$12*F21</f>
        <v>-9.2017966407625648E-2</v>
      </c>
      <c r="P21" s="14">
        <f t="shared" ref="P21:P52" si="5">+D$11+D$12*F21+D$13*F21^2</f>
        <v>5.1168067535080533E-2</v>
      </c>
      <c r="Q21" s="13">
        <f t="shared" ref="Q21:Q52" si="6">+C21-15018.5</f>
        <v>22356.991699999999</v>
      </c>
      <c r="R21">
        <f t="shared" ref="R21:R52" si="7">+(P21-G21)^2</f>
        <v>3.3116474585510039E-4</v>
      </c>
      <c r="U21" t="s">
        <v>336</v>
      </c>
    </row>
    <row r="22" spans="1:21" x14ac:dyDescent="0.2">
      <c r="A22" s="40" t="s">
        <v>335</v>
      </c>
      <c r="B22" s="41"/>
      <c r="C22" s="38">
        <v>37699.4326</v>
      </c>
      <c r="D22" s="38">
        <v>1E-4</v>
      </c>
      <c r="E22">
        <f t="shared" si="0"/>
        <v>-1591.98212900413</v>
      </c>
      <c r="F22">
        <f t="shared" si="1"/>
        <v>-1592</v>
      </c>
      <c r="G22">
        <f t="shared" si="2"/>
        <v>5.9074800003145356E-2</v>
      </c>
      <c r="N22">
        <f t="shared" si="3"/>
        <v>5.9074800003145356E-2</v>
      </c>
      <c r="O22">
        <f t="shared" si="4"/>
        <v>-8.5064032236636597E-2</v>
      </c>
      <c r="P22" s="14">
        <f t="shared" si="5"/>
        <v>4.4407394270878052E-2</v>
      </c>
      <c r="Q22" s="13">
        <f t="shared" si="6"/>
        <v>22680.9326</v>
      </c>
      <c r="R22">
        <f t="shared" si="7"/>
        <v>2.1513279091494775E-4</v>
      </c>
      <c r="U22" t="s">
        <v>336</v>
      </c>
    </row>
    <row r="23" spans="1:21" x14ac:dyDescent="0.2">
      <c r="A23" s="40" t="s">
        <v>335</v>
      </c>
      <c r="B23" s="41"/>
      <c r="C23" s="42">
        <v>37752.319900000002</v>
      </c>
      <c r="D23" s="42">
        <v>8.9999999999999998E-4</v>
      </c>
      <c r="E23">
        <f t="shared" si="0"/>
        <v>-1575.9829428896996</v>
      </c>
      <c r="F23">
        <f t="shared" si="1"/>
        <v>-1576</v>
      </c>
      <c r="G23">
        <f t="shared" si="2"/>
        <v>5.6384399998933077E-2</v>
      </c>
      <c r="N23">
        <f t="shared" si="3"/>
        <v>5.6384399998933077E-2</v>
      </c>
      <c r="O23">
        <f t="shared" si="4"/>
        <v>-8.3928696045454707E-2</v>
      </c>
      <c r="P23" s="14">
        <f t="shared" si="5"/>
        <v>4.3347962132493645E-2</v>
      </c>
      <c r="Q23" s="13">
        <f t="shared" si="6"/>
        <v>22733.819900000002</v>
      </c>
      <c r="R23">
        <f t="shared" si="7"/>
        <v>1.6994871224553589E-4</v>
      </c>
      <c r="U23" t="s">
        <v>336</v>
      </c>
    </row>
    <row r="24" spans="1:21" x14ac:dyDescent="0.2">
      <c r="A24" s="40" t="s">
        <v>335</v>
      </c>
      <c r="C24" s="8">
        <v>37765.543299999998</v>
      </c>
      <c r="D24" s="8">
        <v>2.0000000000000001E-4</v>
      </c>
      <c r="E24">
        <f t="shared" si="0"/>
        <v>-1571.9826699004286</v>
      </c>
      <c r="F24">
        <f t="shared" si="1"/>
        <v>-1572</v>
      </c>
      <c r="G24">
        <f t="shared" si="2"/>
        <v>5.7286799994471949E-2</v>
      </c>
      <c r="N24">
        <f t="shared" si="3"/>
        <v>5.7286799994471949E-2</v>
      </c>
      <c r="O24">
        <f t="shared" si="4"/>
        <v>-8.3644861997659234E-2</v>
      </c>
      <c r="P24" s="14">
        <f t="shared" si="5"/>
        <v>4.3085049328234801E-2</v>
      </c>
      <c r="Q24" s="13">
        <f t="shared" si="6"/>
        <v>22747.043299999998</v>
      </c>
      <c r="R24">
        <f t="shared" si="7"/>
        <v>2.0168972198596728E-4</v>
      </c>
      <c r="U24" t="s">
        <v>336</v>
      </c>
    </row>
    <row r="25" spans="1:21" x14ac:dyDescent="0.2">
      <c r="A25" s="40" t="s">
        <v>335</v>
      </c>
      <c r="C25" s="8">
        <v>37785.376400000001</v>
      </c>
      <c r="D25" s="8">
        <v>2.9999999999999997E-4</v>
      </c>
      <c r="E25">
        <f t="shared" si="0"/>
        <v>-1565.9828654459347</v>
      </c>
      <c r="F25">
        <f t="shared" si="1"/>
        <v>-1566</v>
      </c>
      <c r="G25">
        <f t="shared" si="2"/>
        <v>5.6640399998286739E-2</v>
      </c>
      <c r="N25">
        <f t="shared" si="3"/>
        <v>5.6640399998286739E-2</v>
      </c>
      <c r="O25">
        <f t="shared" si="4"/>
        <v>-8.3219110925966025E-2</v>
      </c>
      <c r="P25" s="14">
        <f t="shared" si="5"/>
        <v>4.2692139044599481E-2</v>
      </c>
      <c r="Q25" s="13">
        <f t="shared" si="6"/>
        <v>22766.876400000001</v>
      </c>
      <c r="R25">
        <f t="shared" si="7"/>
        <v>1.9455398363215658E-4</v>
      </c>
      <c r="U25" t="s">
        <v>336</v>
      </c>
    </row>
    <row r="26" spans="1:21" x14ac:dyDescent="0.2">
      <c r="A26" s="40" t="s">
        <v>335</v>
      </c>
      <c r="C26" s="8">
        <v>38142.372300000003</v>
      </c>
      <c r="D26" s="8">
        <v>4.0000000000000002E-4</v>
      </c>
      <c r="E26">
        <f t="shared" si="0"/>
        <v>-1457.9863550135935</v>
      </c>
      <c r="F26">
        <f t="shared" si="1"/>
        <v>-1458</v>
      </c>
      <c r="G26">
        <f t="shared" si="2"/>
        <v>4.5105200006219093E-2</v>
      </c>
      <c r="N26">
        <f t="shared" si="3"/>
        <v>4.5105200006219093E-2</v>
      </c>
      <c r="O26">
        <f t="shared" si="4"/>
        <v>-7.5555591635488292E-2</v>
      </c>
      <c r="P26" s="14">
        <f t="shared" si="5"/>
        <v>3.5919124888067665E-2</v>
      </c>
      <c r="Q26" s="13">
        <f t="shared" si="6"/>
        <v>23123.872300000003</v>
      </c>
      <c r="R26">
        <f t="shared" si="7"/>
        <v>8.438397607632077E-5</v>
      </c>
      <c r="U26" t="s">
        <v>336</v>
      </c>
    </row>
    <row r="27" spans="1:21" x14ac:dyDescent="0.2">
      <c r="A27" s="40" t="s">
        <v>335</v>
      </c>
      <c r="C27" s="8">
        <v>38403.509599999998</v>
      </c>
      <c r="D27" s="8">
        <v>2.9999999999999997E-4</v>
      </c>
      <c r="E27">
        <f t="shared" si="0"/>
        <v>-1378.9884809659568</v>
      </c>
      <c r="F27">
        <f t="shared" si="1"/>
        <v>-1379</v>
      </c>
      <c r="G27">
        <f t="shared" si="2"/>
        <v>3.807760000199778E-2</v>
      </c>
      <c r="N27">
        <f t="shared" si="3"/>
        <v>3.807760000199778E-2</v>
      </c>
      <c r="O27">
        <f t="shared" si="4"/>
        <v>-6.9949869191527722E-2</v>
      </c>
      <c r="P27" s="14">
        <f t="shared" si="5"/>
        <v>3.1324001555906561E-2</v>
      </c>
      <c r="Q27" s="13">
        <f t="shared" si="6"/>
        <v>23385.009599999998</v>
      </c>
      <c r="R27">
        <f t="shared" si="7"/>
        <v>4.561109197104573E-5</v>
      </c>
      <c r="U27" t="s">
        <v>336</v>
      </c>
    </row>
    <row r="28" spans="1:21" x14ac:dyDescent="0.2">
      <c r="A28" s="40" t="s">
        <v>335</v>
      </c>
      <c r="C28" s="8">
        <v>38436.562299999998</v>
      </c>
      <c r="D28" s="8">
        <v>1.6999999999999999E-3</v>
      </c>
      <c r="E28">
        <f t="shared" si="0"/>
        <v>-1368.9895530780816</v>
      </c>
      <c r="F28">
        <f t="shared" si="1"/>
        <v>-1369</v>
      </c>
      <c r="G28">
        <f t="shared" si="2"/>
        <v>3.453359999548411E-2</v>
      </c>
      <c r="N28">
        <f t="shared" si="3"/>
        <v>3.453359999548411E-2</v>
      </c>
      <c r="O28">
        <f t="shared" si="4"/>
        <v>-6.9240284072039041E-2</v>
      </c>
      <c r="P28" s="14">
        <f t="shared" si="5"/>
        <v>3.0763981062122338E-2</v>
      </c>
      <c r="Q28" s="13">
        <f t="shared" si="6"/>
        <v>23418.062299999998</v>
      </c>
      <c r="R28">
        <f t="shared" si="7"/>
        <v>1.4210026902759545E-5</v>
      </c>
      <c r="U28" t="s">
        <v>336</v>
      </c>
    </row>
    <row r="29" spans="1:21" x14ac:dyDescent="0.2">
      <c r="A29" s="40" t="s">
        <v>335</v>
      </c>
      <c r="C29" s="8">
        <v>38760.507799999999</v>
      </c>
      <c r="D29" s="8">
        <v>2.0000000000000001E-4</v>
      </c>
      <c r="E29">
        <f t="shared" si="0"/>
        <v>-1270.9912747497872</v>
      </c>
      <c r="F29">
        <f t="shared" si="1"/>
        <v>-1271</v>
      </c>
      <c r="G29">
        <f t="shared" si="2"/>
        <v>2.884240000275895E-2</v>
      </c>
      <c r="N29">
        <f t="shared" si="3"/>
        <v>2.884240000275895E-2</v>
      </c>
      <c r="O29">
        <f t="shared" si="4"/>
        <v>-6.2286349901049989E-2</v>
      </c>
      <c r="P29" s="14">
        <f t="shared" si="5"/>
        <v>2.5533134196656135E-2</v>
      </c>
      <c r="Q29" s="13">
        <f t="shared" si="6"/>
        <v>23742.007799999999</v>
      </c>
      <c r="R29">
        <f t="shared" si="7"/>
        <v>1.0951240175441315E-5</v>
      </c>
      <c r="U29" t="s">
        <v>336</v>
      </c>
    </row>
    <row r="30" spans="1:21" x14ac:dyDescent="0.2">
      <c r="A30" s="21" t="s">
        <v>239</v>
      </c>
      <c r="B30" s="20"/>
      <c r="C30" s="39">
        <v>38763.815999999999</v>
      </c>
      <c r="D30" s="39"/>
      <c r="E30">
        <f t="shared" si="0"/>
        <v>-1269.9904955929055</v>
      </c>
      <c r="F30">
        <f t="shared" si="1"/>
        <v>-1270</v>
      </c>
      <c r="G30">
        <f t="shared" si="2"/>
        <v>3.1417999998666346E-2</v>
      </c>
      <c r="J30">
        <f>G30</f>
        <v>3.1417999998666346E-2</v>
      </c>
      <c r="P30" s="14">
        <f t="shared" si="5"/>
        <v>2.5482165430775361E-2</v>
      </c>
      <c r="Q30" s="13">
        <f t="shared" si="6"/>
        <v>23745.315999999999</v>
      </c>
      <c r="R30">
        <f t="shared" si="7"/>
        <v>3.5234132017369559E-5</v>
      </c>
    </row>
    <row r="31" spans="1:21" x14ac:dyDescent="0.2">
      <c r="A31" s="40" t="s">
        <v>335</v>
      </c>
      <c r="C31" s="8">
        <v>38793.565300000002</v>
      </c>
      <c r="D31" s="8">
        <v>4.0000000000000002E-4</v>
      </c>
      <c r="E31">
        <f t="shared" si="0"/>
        <v>-1260.9908947913132</v>
      </c>
      <c r="F31">
        <f t="shared" si="1"/>
        <v>-1261</v>
      </c>
      <c r="G31">
        <f t="shared" si="2"/>
        <v>3.0098400005954318E-2</v>
      </c>
      <c r="N31">
        <f>G31</f>
        <v>3.0098400005954318E-2</v>
      </c>
      <c r="O31">
        <f>+C$11+C$12*F31</f>
        <v>-6.1576764781561308E-2</v>
      </c>
      <c r="P31" s="14">
        <f t="shared" si="5"/>
        <v>2.5025634921977867E-2</v>
      </c>
      <c r="Q31" s="13">
        <f t="shared" si="6"/>
        <v>23775.065300000002</v>
      </c>
      <c r="R31">
        <f t="shared" si="7"/>
        <v>2.5732945597210607E-5</v>
      </c>
      <c r="U31" t="s">
        <v>336</v>
      </c>
    </row>
    <row r="32" spans="1:21" x14ac:dyDescent="0.2">
      <c r="A32" s="21" t="s">
        <v>240</v>
      </c>
      <c r="B32" s="20"/>
      <c r="C32" s="39">
        <v>39140.648000000001</v>
      </c>
      <c r="D32" s="39"/>
      <c r="E32">
        <f t="shared" si="0"/>
        <v>-1155.9932731619474</v>
      </c>
      <c r="F32">
        <f t="shared" si="1"/>
        <v>-1156</v>
      </c>
      <c r="G32">
        <f t="shared" si="2"/>
        <v>2.2236400000110734E-2</v>
      </c>
      <c r="J32">
        <f>G32</f>
        <v>2.2236400000110734E-2</v>
      </c>
      <c r="P32" s="14">
        <f t="shared" si="5"/>
        <v>1.9990500741885877E-2</v>
      </c>
      <c r="Q32" s="13">
        <f t="shared" si="6"/>
        <v>24122.148000000001</v>
      </c>
      <c r="R32">
        <f t="shared" si="7"/>
        <v>5.0440634780949638E-6</v>
      </c>
    </row>
    <row r="33" spans="1:33" x14ac:dyDescent="0.2">
      <c r="A33" s="21" t="s">
        <v>240</v>
      </c>
      <c r="B33" s="20"/>
      <c r="C33" s="39">
        <v>39173.701999999997</v>
      </c>
      <c r="D33" s="39"/>
      <c r="E33">
        <f t="shared" si="0"/>
        <v>-1145.9939520049531</v>
      </c>
      <c r="F33">
        <f t="shared" si="1"/>
        <v>-1146</v>
      </c>
      <c r="G33">
        <f t="shared" si="2"/>
        <v>1.999239999713609E-2</v>
      </c>
      <c r="J33">
        <f>G33</f>
        <v>1.999239999713609E-2</v>
      </c>
      <c r="P33" s="14">
        <f t="shared" si="5"/>
        <v>1.953892683940376E-2</v>
      </c>
      <c r="Q33" s="13">
        <f t="shared" si="6"/>
        <v>24155.201999999997</v>
      </c>
      <c r="R33">
        <f t="shared" si="7"/>
        <v>2.0563790478373068E-7</v>
      </c>
    </row>
    <row r="34" spans="1:33" x14ac:dyDescent="0.2">
      <c r="A34" s="21" t="s">
        <v>241</v>
      </c>
      <c r="B34" s="20" t="s">
        <v>236</v>
      </c>
      <c r="C34" s="39">
        <v>39173.705999999998</v>
      </c>
      <c r="D34" s="39"/>
      <c r="E34">
        <f t="shared" si="0"/>
        <v>-1145.992741946121</v>
      </c>
      <c r="F34">
        <f t="shared" si="1"/>
        <v>-1146</v>
      </c>
      <c r="G34">
        <f t="shared" si="2"/>
        <v>2.3992399997950997E-2</v>
      </c>
      <c r="J34">
        <f>G34</f>
        <v>2.3992399997950997E-2</v>
      </c>
      <c r="P34" s="14">
        <f t="shared" si="5"/>
        <v>1.953892683940376E-2</v>
      </c>
      <c r="Q34" s="13">
        <f t="shared" si="6"/>
        <v>24155.205999999998</v>
      </c>
      <c r="R34">
        <f t="shared" si="7"/>
        <v>1.9833423173900708E-5</v>
      </c>
    </row>
    <row r="35" spans="1:33" x14ac:dyDescent="0.2">
      <c r="A35" s="21" t="s">
        <v>242</v>
      </c>
      <c r="B35" s="20"/>
      <c r="C35" s="39">
        <v>39183.612000000001</v>
      </c>
      <c r="D35" s="39"/>
      <c r="E35">
        <f t="shared" si="0"/>
        <v>-1142.996031249043</v>
      </c>
      <c r="F35">
        <f t="shared" si="1"/>
        <v>-1143</v>
      </c>
      <c r="G35">
        <f t="shared" si="2"/>
        <v>1.3119200004439335E-2</v>
      </c>
      <c r="J35">
        <f>G35</f>
        <v>1.3119200004439335E-2</v>
      </c>
      <c r="P35" s="14">
        <f t="shared" si="5"/>
        <v>1.9404402968448545E-2</v>
      </c>
      <c r="Q35" s="13">
        <f t="shared" si="6"/>
        <v>24165.112000000001</v>
      </c>
      <c r="R35">
        <f t="shared" si="7"/>
        <v>3.9503776298790154E-5</v>
      </c>
    </row>
    <row r="36" spans="1:33" x14ac:dyDescent="0.2">
      <c r="A36" s="21" t="s">
        <v>241</v>
      </c>
      <c r="B36" s="20" t="s">
        <v>236</v>
      </c>
      <c r="C36" s="39">
        <v>39183.616999999998</v>
      </c>
      <c r="D36" s="39"/>
      <c r="E36">
        <f t="shared" si="0"/>
        <v>-1142.994518675504</v>
      </c>
      <c r="F36">
        <f t="shared" si="1"/>
        <v>-1143</v>
      </c>
      <c r="G36">
        <f t="shared" si="2"/>
        <v>1.8119200001819991E-2</v>
      </c>
      <c r="J36">
        <f>G36</f>
        <v>1.8119200001819991E-2</v>
      </c>
      <c r="P36" s="14">
        <f t="shared" si="5"/>
        <v>1.9404402968448545E-2</v>
      </c>
      <c r="Q36" s="13">
        <f t="shared" si="6"/>
        <v>24165.116999999998</v>
      </c>
      <c r="R36">
        <f t="shared" si="7"/>
        <v>1.6517466654308365E-6</v>
      </c>
    </row>
    <row r="37" spans="1:33" x14ac:dyDescent="0.2">
      <c r="A37" s="40" t="s">
        <v>335</v>
      </c>
      <c r="C37" s="8">
        <v>39213.370900000002</v>
      </c>
      <c r="D37" s="8">
        <v>8.0000000000000004E-4</v>
      </c>
      <c r="E37">
        <f t="shared" si="0"/>
        <v>-1133.9935263062548</v>
      </c>
      <c r="F37">
        <f t="shared" si="1"/>
        <v>-1134</v>
      </c>
      <c r="G37">
        <f t="shared" si="2"/>
        <v>2.1399600002041552E-2</v>
      </c>
      <c r="N37">
        <f>G37</f>
        <v>2.1399600002041552E-2</v>
      </c>
      <c r="O37">
        <f>+C$11+C$12*F37</f>
        <v>-5.256503376405508E-2</v>
      </c>
      <c r="P37" s="14">
        <f t="shared" si="5"/>
        <v>1.900345741653818E-2</v>
      </c>
      <c r="Q37" s="13">
        <f t="shared" si="6"/>
        <v>24194.870900000002</v>
      </c>
      <c r="R37">
        <f t="shared" si="7"/>
        <v>5.7414992900627835E-6</v>
      </c>
      <c r="U37" t="s">
        <v>336</v>
      </c>
    </row>
    <row r="38" spans="1:33" x14ac:dyDescent="0.2">
      <c r="A38" s="21" t="s">
        <v>243</v>
      </c>
      <c r="B38" s="20"/>
      <c r="C38" s="39">
        <v>39477.815000000002</v>
      </c>
      <c r="D38" s="39"/>
      <c r="E38">
        <f t="shared" si="0"/>
        <v>-1053.9952966223257</v>
      </c>
      <c r="F38">
        <f t="shared" si="1"/>
        <v>-1054</v>
      </c>
      <c r="G38">
        <f t="shared" si="2"/>
        <v>1.554759999999078E-2</v>
      </c>
      <c r="J38">
        <f>G38</f>
        <v>1.554759999999078E-2</v>
      </c>
      <c r="P38" s="14">
        <f t="shared" si="5"/>
        <v>1.5612622455128669E-2</v>
      </c>
      <c r="Q38" s="13">
        <f t="shared" si="6"/>
        <v>24459.315000000002</v>
      </c>
      <c r="R38">
        <f t="shared" si="7"/>
        <v>4.2279196721587656E-9</v>
      </c>
    </row>
    <row r="39" spans="1:33" x14ac:dyDescent="0.2">
      <c r="A39" s="40" t="s">
        <v>335</v>
      </c>
      <c r="C39" s="8">
        <v>39504.261400000003</v>
      </c>
      <c r="D39" s="8">
        <v>5.9999999999999995E-4</v>
      </c>
      <c r="E39">
        <f t="shared" si="0"/>
        <v>-1045.9948716496638</v>
      </c>
      <c r="F39">
        <f t="shared" si="1"/>
        <v>-1046</v>
      </c>
      <c r="G39">
        <f t="shared" si="2"/>
        <v>1.6952400001173373E-2</v>
      </c>
      <c r="N39">
        <f>G39</f>
        <v>1.6952400001173373E-2</v>
      </c>
      <c r="O39">
        <f>+C$11+C$12*F39</f>
        <v>-4.6320684712554711E-2</v>
      </c>
      <c r="P39" s="14">
        <f t="shared" si="5"/>
        <v>1.5290656985955584E-2</v>
      </c>
      <c r="Q39" s="13">
        <f t="shared" si="6"/>
        <v>24485.761400000003</v>
      </c>
      <c r="R39">
        <f t="shared" si="7"/>
        <v>2.761389848625109E-6</v>
      </c>
      <c r="U39" t="s">
        <v>336</v>
      </c>
    </row>
    <row r="40" spans="1:33" x14ac:dyDescent="0.2">
      <c r="A40" s="40" t="s">
        <v>335</v>
      </c>
      <c r="C40" s="8">
        <v>39593.511899999998</v>
      </c>
      <c r="D40" s="8">
        <v>2.0000000000000001E-4</v>
      </c>
      <c r="E40">
        <f t="shared" si="0"/>
        <v>-1018.9952827066505</v>
      </c>
      <c r="F40">
        <f t="shared" si="1"/>
        <v>-1019</v>
      </c>
      <c r="G40">
        <f t="shared" si="2"/>
        <v>1.5593600001011509E-2</v>
      </c>
      <c r="N40">
        <f>G40</f>
        <v>1.5593600001011509E-2</v>
      </c>
      <c r="O40">
        <f>+C$11+C$12*F40</f>
        <v>-4.440480488993527E-2</v>
      </c>
      <c r="P40" s="14">
        <f t="shared" si="5"/>
        <v>1.4227001560855282E-2</v>
      </c>
      <c r="Q40" s="13">
        <f t="shared" si="6"/>
        <v>24575.011899999998</v>
      </c>
      <c r="R40">
        <f t="shared" si="7"/>
        <v>1.8675912966374343E-6</v>
      </c>
      <c r="U40" t="s">
        <v>336</v>
      </c>
    </row>
    <row r="41" spans="1:33" x14ac:dyDescent="0.2">
      <c r="A41" s="22" t="s">
        <v>244</v>
      </c>
      <c r="B41" s="20" t="s">
        <v>236</v>
      </c>
      <c r="C41" s="39">
        <v>39940.593999999997</v>
      </c>
      <c r="D41" s="39"/>
      <c r="E41">
        <f t="shared" si="0"/>
        <v>-913.99784258610941</v>
      </c>
      <c r="F41">
        <f t="shared" si="1"/>
        <v>-914</v>
      </c>
      <c r="G41">
        <f t="shared" si="2"/>
        <v>7.1315999957732856E-3</v>
      </c>
      <c r="J41">
        <f>G41</f>
        <v>7.1315999957732856E-3</v>
      </c>
      <c r="P41" s="14">
        <f t="shared" si="5"/>
        <v>1.042757495250621E-2</v>
      </c>
      <c r="Q41" s="13">
        <f t="shared" si="6"/>
        <v>24922.093999999997</v>
      </c>
      <c r="R41">
        <f t="shared" si="7"/>
        <v>1.08634509154106E-5</v>
      </c>
    </row>
    <row r="42" spans="1:33" x14ac:dyDescent="0.2">
      <c r="A42" s="19" t="s">
        <v>69</v>
      </c>
      <c r="C42" s="8">
        <v>40039.7598</v>
      </c>
      <c r="D42" s="8"/>
      <c r="E42">
        <f t="shared" si="0"/>
        <v>-883.9987295592324</v>
      </c>
      <c r="F42">
        <f t="shared" si="1"/>
        <v>-884</v>
      </c>
      <c r="G42">
        <f t="shared" si="2"/>
        <v>4.1995999999926426E-3</v>
      </c>
      <c r="I42">
        <f>G42</f>
        <v>4.1995999999926426E-3</v>
      </c>
      <c r="P42" s="14">
        <f t="shared" si="5"/>
        <v>9.4405017788015723E-3</v>
      </c>
      <c r="Q42" s="13">
        <f t="shared" si="6"/>
        <v>25021.2598</v>
      </c>
      <c r="R42">
        <f t="shared" si="7"/>
        <v>2.7467051455122603E-5</v>
      </c>
    </row>
    <row r="43" spans="1:33" x14ac:dyDescent="0.2">
      <c r="A43" s="40" t="s">
        <v>335</v>
      </c>
      <c r="C43" s="38">
        <v>40707.497000000003</v>
      </c>
      <c r="D43" s="8">
        <v>2.0000000000000001E-4</v>
      </c>
      <c r="E43">
        <f t="shared" si="0"/>
        <v>-681.99840550547628</v>
      </c>
      <c r="F43">
        <f t="shared" si="1"/>
        <v>-682</v>
      </c>
      <c r="G43">
        <f t="shared" si="2"/>
        <v>5.2708000002894551E-3</v>
      </c>
      <c r="N43">
        <f>G43</f>
        <v>5.2708000002894551E-3</v>
      </c>
      <c r="O43">
        <f>+C$11+C$12*F43</f>
        <v>-2.0491786363166779E-2</v>
      </c>
      <c r="P43" s="14">
        <f t="shared" si="5"/>
        <v>3.9337250074225347E-3</v>
      </c>
      <c r="Q43" s="13">
        <f t="shared" si="6"/>
        <v>25688.997000000003</v>
      </c>
      <c r="R43">
        <f t="shared" si="7"/>
        <v>1.7877695365500751E-6</v>
      </c>
      <c r="U43" t="s">
        <v>336</v>
      </c>
    </row>
    <row r="44" spans="1:33" x14ac:dyDescent="0.2">
      <c r="A44" s="19" t="s">
        <v>69</v>
      </c>
      <c r="C44" s="8">
        <v>41133.910499999998</v>
      </c>
      <c r="D44" s="8"/>
      <c r="E44">
        <f t="shared" si="0"/>
        <v>-553.00205008167336</v>
      </c>
      <c r="F44">
        <f t="shared" si="1"/>
        <v>-553</v>
      </c>
      <c r="G44">
        <f t="shared" si="2"/>
        <v>-6.7768000008072704E-3</v>
      </c>
      <c r="I44">
        <f>G44</f>
        <v>-6.7768000008072704E-3</v>
      </c>
      <c r="P44" s="14">
        <f t="shared" si="5"/>
        <v>1.4552634067927254E-3</v>
      </c>
      <c r="Q44" s="13">
        <f t="shared" si="6"/>
        <v>26115.410499999998</v>
      </c>
      <c r="R44">
        <f t="shared" si="7"/>
        <v>6.7766867946746865E-5</v>
      </c>
    </row>
    <row r="45" spans="1:33" x14ac:dyDescent="0.2">
      <c r="A45" s="19" t="s">
        <v>170</v>
      </c>
      <c r="C45" s="8">
        <v>41193.434000000001</v>
      </c>
      <c r="D45" s="8"/>
      <c r="E45">
        <f t="shared" si="0"/>
        <v>-534.99531586226146</v>
      </c>
      <c r="F45">
        <f t="shared" si="1"/>
        <v>-535</v>
      </c>
      <c r="G45">
        <f t="shared" si="2"/>
        <v>1.5484000003198162E-2</v>
      </c>
      <c r="M45">
        <f>G45</f>
        <v>1.5484000003198162E-2</v>
      </c>
      <c r="P45" s="14">
        <f t="shared" si="5"/>
        <v>1.1737700489468511E-3</v>
      </c>
      <c r="Q45" s="13">
        <f t="shared" si="6"/>
        <v>26174.934000000001</v>
      </c>
      <c r="R45">
        <f t="shared" si="7"/>
        <v>2.0478268134355146E-4</v>
      </c>
      <c r="AC45">
        <v>12</v>
      </c>
      <c r="AE45" t="s">
        <v>169</v>
      </c>
      <c r="AG45" t="s">
        <v>171</v>
      </c>
    </row>
    <row r="46" spans="1:33" x14ac:dyDescent="0.2">
      <c r="A46" s="19" t="s">
        <v>167</v>
      </c>
      <c r="C46" s="8">
        <v>41193.434000000001</v>
      </c>
      <c r="D46" s="8"/>
      <c r="E46">
        <f t="shared" si="0"/>
        <v>-534.99531586226146</v>
      </c>
      <c r="F46">
        <f t="shared" si="1"/>
        <v>-535</v>
      </c>
      <c r="G46">
        <f t="shared" si="2"/>
        <v>1.5484000003198162E-2</v>
      </c>
      <c r="N46">
        <f>G46</f>
        <v>1.5484000003198162E-2</v>
      </c>
      <c r="P46" s="14">
        <f t="shared" si="5"/>
        <v>1.1737700489468511E-3</v>
      </c>
      <c r="Q46" s="13">
        <f t="shared" si="6"/>
        <v>26174.934000000001</v>
      </c>
      <c r="R46">
        <f t="shared" si="7"/>
        <v>2.0478268134355146E-4</v>
      </c>
      <c r="AB46" t="s">
        <v>166</v>
      </c>
      <c r="AG46" t="s">
        <v>168</v>
      </c>
    </row>
    <row r="47" spans="1:33" x14ac:dyDescent="0.2">
      <c r="A47" s="19" t="s">
        <v>69</v>
      </c>
      <c r="C47" s="8">
        <v>41500.8508</v>
      </c>
      <c r="D47" s="8"/>
      <c r="E47">
        <f t="shared" si="0"/>
        <v>-441.99721238746895</v>
      </c>
      <c r="F47">
        <f t="shared" si="1"/>
        <v>-442</v>
      </c>
      <c r="G47">
        <f t="shared" si="2"/>
        <v>9.2147999966982752E-3</v>
      </c>
      <c r="I47">
        <f>G47</f>
        <v>9.2147999966982752E-3</v>
      </c>
      <c r="P47" s="14">
        <f t="shared" si="5"/>
        <v>-2.9604640279618302E-5</v>
      </c>
      <c r="Q47" s="13">
        <f t="shared" si="6"/>
        <v>26482.3508</v>
      </c>
      <c r="R47">
        <f t="shared" si="7"/>
        <v>8.5459017092178377E-5</v>
      </c>
    </row>
    <row r="48" spans="1:33" x14ac:dyDescent="0.2">
      <c r="A48" s="19" t="s">
        <v>172</v>
      </c>
      <c r="C48" s="8">
        <v>41507.462</v>
      </c>
      <c r="D48" s="8"/>
      <c r="E48">
        <f t="shared" si="0"/>
        <v>-439.99722715018692</v>
      </c>
      <c r="F48">
        <f t="shared" si="1"/>
        <v>-440</v>
      </c>
      <c r="G48">
        <f t="shared" si="2"/>
        <v>9.1660000034607947E-3</v>
      </c>
      <c r="M48">
        <f>G48</f>
        <v>9.1660000034607947E-3</v>
      </c>
      <c r="P48" s="14">
        <f t="shared" si="5"/>
        <v>-5.0863743803394694E-5</v>
      </c>
      <c r="Q48" s="13">
        <f t="shared" si="6"/>
        <v>26488.962</v>
      </c>
      <c r="R48">
        <f t="shared" si="7"/>
        <v>8.4950577335632892E-5</v>
      </c>
      <c r="AB48" t="s">
        <v>166</v>
      </c>
      <c r="AC48">
        <v>16</v>
      </c>
      <c r="AE48" t="s">
        <v>169</v>
      </c>
      <c r="AG48" t="s">
        <v>171</v>
      </c>
    </row>
    <row r="49" spans="1:33" x14ac:dyDescent="0.2">
      <c r="A49" s="19" t="s">
        <v>173</v>
      </c>
      <c r="C49" s="8">
        <v>41540.517</v>
      </c>
      <c r="D49" s="8"/>
      <c r="E49">
        <f t="shared" si="0"/>
        <v>-429.99760347848348</v>
      </c>
      <c r="F49">
        <f t="shared" si="1"/>
        <v>-430</v>
      </c>
      <c r="G49">
        <f t="shared" si="2"/>
        <v>7.9219999970518984E-3</v>
      </c>
      <c r="M49">
        <f>G49</f>
        <v>7.9219999970518984E-3</v>
      </c>
      <c r="P49" s="14">
        <f t="shared" si="5"/>
        <v>-1.5424141591638754E-4</v>
      </c>
      <c r="Q49" s="13">
        <f t="shared" si="6"/>
        <v>26522.017</v>
      </c>
      <c r="R49">
        <f t="shared" si="7"/>
        <v>6.5225675360543978E-5</v>
      </c>
      <c r="AB49" t="s">
        <v>166</v>
      </c>
      <c r="AC49">
        <v>17</v>
      </c>
      <c r="AE49" t="s">
        <v>169</v>
      </c>
      <c r="AG49" t="s">
        <v>171</v>
      </c>
    </row>
    <row r="50" spans="1:33" x14ac:dyDescent="0.2">
      <c r="A50" s="19" t="s">
        <v>174</v>
      </c>
      <c r="C50" s="8">
        <v>41593.404999999999</v>
      </c>
      <c r="D50" s="8"/>
      <c r="E50">
        <f t="shared" si="0"/>
        <v>-413.99820560375855</v>
      </c>
      <c r="F50">
        <f t="shared" si="1"/>
        <v>-414</v>
      </c>
      <c r="G50">
        <f t="shared" si="2"/>
        <v>5.931599996984005E-3</v>
      </c>
      <c r="M50">
        <f>G50</f>
        <v>5.931599996984005E-3</v>
      </c>
      <c r="P50" s="14">
        <f t="shared" si="5"/>
        <v>-3.0953049354343672E-4</v>
      </c>
      <c r="Q50" s="13">
        <f t="shared" si="6"/>
        <v>26574.904999999999</v>
      </c>
      <c r="R50">
        <f t="shared" si="7"/>
        <v>3.8951709799791304E-5</v>
      </c>
      <c r="AB50" t="s">
        <v>166</v>
      </c>
      <c r="AC50">
        <v>10</v>
      </c>
      <c r="AE50" t="s">
        <v>169</v>
      </c>
      <c r="AG50" t="s">
        <v>171</v>
      </c>
    </row>
    <row r="51" spans="1:33" x14ac:dyDescent="0.2">
      <c r="A51" s="19" t="s">
        <v>175</v>
      </c>
      <c r="C51" s="8">
        <v>41682.650999999998</v>
      </c>
      <c r="D51" s="8"/>
      <c r="E51">
        <f t="shared" si="0"/>
        <v>-386.99997797692981</v>
      </c>
      <c r="F51">
        <f t="shared" si="1"/>
        <v>-387</v>
      </c>
      <c r="G51">
        <f t="shared" si="2"/>
        <v>7.2800001362338662E-5</v>
      </c>
      <c r="N51">
        <f>G51</f>
        <v>7.2800001362338662E-5</v>
      </c>
      <c r="P51" s="14">
        <f t="shared" si="5"/>
        <v>-5.433506567696306E-4</v>
      </c>
      <c r="Q51" s="13">
        <f t="shared" si="6"/>
        <v>26664.150999999998</v>
      </c>
      <c r="R51">
        <f t="shared" si="7"/>
        <v>3.7964163351645888E-7</v>
      </c>
      <c r="AB51" t="s">
        <v>166</v>
      </c>
      <c r="AG51" t="s">
        <v>168</v>
      </c>
    </row>
    <row r="52" spans="1:33" x14ac:dyDescent="0.2">
      <c r="A52" s="19" t="s">
        <v>176</v>
      </c>
      <c r="C52" s="8">
        <v>41725.622000000003</v>
      </c>
      <c r="D52" s="8"/>
      <c r="E52">
        <f t="shared" si="0"/>
        <v>-374.00061846106797</v>
      </c>
      <c r="F52">
        <f t="shared" si="1"/>
        <v>-374</v>
      </c>
      <c r="G52">
        <f t="shared" si="2"/>
        <v>-2.0443999965209514E-3</v>
      </c>
      <c r="N52">
        <f>G52</f>
        <v>-2.0443999965209514E-3</v>
      </c>
      <c r="P52" s="14">
        <f t="shared" si="5"/>
        <v>-6.4328673816784485E-4</v>
      </c>
      <c r="Q52" s="13">
        <f t="shared" si="6"/>
        <v>26707.122000000003</v>
      </c>
      <c r="R52">
        <f t="shared" si="7"/>
        <v>1.9631183627328591E-6</v>
      </c>
      <c r="AB52" t="s">
        <v>166</v>
      </c>
      <c r="AG52" t="s">
        <v>168</v>
      </c>
    </row>
    <row r="53" spans="1:33" x14ac:dyDescent="0.2">
      <c r="A53" s="19" t="s">
        <v>178</v>
      </c>
      <c r="C53" s="8">
        <v>41758.684000000001</v>
      </c>
      <c r="D53" s="8"/>
      <c r="E53">
        <f t="shared" ref="E53:E84" si="8">(C53-C$7)/C$8</f>
        <v>-363.99887718640952</v>
      </c>
      <c r="F53">
        <f t="shared" ref="F53:F84" si="9">+ROUND(2*E53,0)/2</f>
        <v>-364</v>
      </c>
      <c r="G53">
        <f t="shared" ref="G53:G84" si="10">C53-(C$7+C$8*F53)</f>
        <v>3.7116000021342188E-3</v>
      </c>
      <c r="M53">
        <f>G53</f>
        <v>3.7116000021342188E-3</v>
      </c>
      <c r="P53" s="14">
        <f t="shared" ref="P53:P84" si="11">+D$11+D$12*F53+D$13*F53^2</f>
        <v>-7.1456810971608697E-4</v>
      </c>
      <c r="Q53" s="13">
        <f t="shared" ref="Q53:Q84" si="12">+C53-15018.5</f>
        <v>26740.184000000001</v>
      </c>
      <c r="R53">
        <f t="shared" ref="R53:R84" si="13">+(P53-G53)^2</f>
        <v>1.9590964154360503E-5</v>
      </c>
      <c r="AB53" t="s">
        <v>166</v>
      </c>
      <c r="AC53">
        <v>5</v>
      </c>
      <c r="AE53" t="s">
        <v>177</v>
      </c>
      <c r="AG53" t="s">
        <v>171</v>
      </c>
    </row>
    <row r="54" spans="1:33" x14ac:dyDescent="0.2">
      <c r="A54" s="19" t="s">
        <v>69</v>
      </c>
      <c r="C54" s="8">
        <v>41864.465600000003</v>
      </c>
      <c r="D54" s="8"/>
      <c r="E54">
        <f t="shared" si="8"/>
        <v>-331.99838735459377</v>
      </c>
      <c r="F54">
        <f t="shared" si="9"/>
        <v>-332</v>
      </c>
      <c r="G54">
        <f t="shared" si="10"/>
        <v>5.3308000060496852E-3</v>
      </c>
      <c r="I54">
        <f>G54</f>
        <v>5.3308000060496852E-3</v>
      </c>
      <c r="P54" s="14">
        <f t="shared" si="11"/>
        <v>-9.0998862900453295E-4</v>
      </c>
      <c r="Q54" s="13">
        <f t="shared" si="12"/>
        <v>26845.965600000003</v>
      </c>
      <c r="R54">
        <f t="shared" si="13"/>
        <v>3.8947442787421893E-5</v>
      </c>
    </row>
    <row r="55" spans="1:33" x14ac:dyDescent="0.2">
      <c r="A55" s="19" t="s">
        <v>179</v>
      </c>
      <c r="C55" s="8">
        <v>41960.330999999998</v>
      </c>
      <c r="D55" s="8"/>
      <c r="E55">
        <f t="shared" si="8"/>
        <v>-302.99769386987873</v>
      </c>
      <c r="F55">
        <f t="shared" si="9"/>
        <v>-303</v>
      </c>
      <c r="G55">
        <f t="shared" si="10"/>
        <v>7.6231999992160127E-3</v>
      </c>
      <c r="M55">
        <f>G55</f>
        <v>7.6231999992160127E-3</v>
      </c>
      <c r="P55" s="14">
        <f t="shared" si="11"/>
        <v>-1.044074568777077E-3</v>
      </c>
      <c r="Q55" s="13">
        <f t="shared" si="12"/>
        <v>26941.830999999998</v>
      </c>
      <c r="R55">
        <f t="shared" si="13"/>
        <v>7.5121648436979785E-5</v>
      </c>
      <c r="AB55" t="s">
        <v>166</v>
      </c>
      <c r="AC55">
        <v>5</v>
      </c>
      <c r="AE55" t="s">
        <v>177</v>
      </c>
      <c r="AG55" t="s">
        <v>171</v>
      </c>
    </row>
    <row r="56" spans="1:33" x14ac:dyDescent="0.2">
      <c r="A56" s="19" t="s">
        <v>180</v>
      </c>
      <c r="C56" s="8">
        <v>42072.724999999999</v>
      </c>
      <c r="D56" s="8"/>
      <c r="E56">
        <f t="shared" si="8"/>
        <v>-268.99685578313171</v>
      </c>
      <c r="F56">
        <f t="shared" si="9"/>
        <v>-269</v>
      </c>
      <c r="G56">
        <f t="shared" si="10"/>
        <v>1.0393600001407322E-2</v>
      </c>
      <c r="N56">
        <f>G56</f>
        <v>1.0393600001407322E-2</v>
      </c>
      <c r="P56" s="14">
        <f t="shared" si="11"/>
        <v>-1.1491952317475729E-3</v>
      </c>
      <c r="Q56" s="13">
        <f t="shared" si="12"/>
        <v>27054.224999999999</v>
      </c>
      <c r="R56">
        <f t="shared" si="13"/>
        <v>1.3323612179454335E-4</v>
      </c>
      <c r="AB56" t="s">
        <v>166</v>
      </c>
      <c r="AG56" t="s">
        <v>168</v>
      </c>
    </row>
    <row r="57" spans="1:33" x14ac:dyDescent="0.2">
      <c r="A57" s="19" t="s">
        <v>181</v>
      </c>
      <c r="C57" s="8">
        <v>42145.430999999997</v>
      </c>
      <c r="D57" s="8"/>
      <c r="E57">
        <f t="shared" si="8"/>
        <v>-247.00222142600441</v>
      </c>
      <c r="F57">
        <f t="shared" si="9"/>
        <v>-247</v>
      </c>
      <c r="G57">
        <f t="shared" si="10"/>
        <v>-7.3432000062894076E-3</v>
      </c>
      <c r="M57">
        <f>G57</f>
        <v>-7.3432000062894076E-3</v>
      </c>
      <c r="P57" s="14">
        <f t="shared" si="11"/>
        <v>-1.1872579370641261E-3</v>
      </c>
      <c r="Q57" s="13">
        <f t="shared" si="12"/>
        <v>27126.930999999997</v>
      </c>
      <c r="R57">
        <f t="shared" si="13"/>
        <v>3.7895622759657633E-5</v>
      </c>
      <c r="AB57" t="s">
        <v>166</v>
      </c>
      <c r="AC57">
        <v>15</v>
      </c>
      <c r="AE57" t="s">
        <v>177</v>
      </c>
      <c r="AG57" t="s">
        <v>171</v>
      </c>
    </row>
    <row r="58" spans="1:33" x14ac:dyDescent="0.2">
      <c r="A58" s="19" t="s">
        <v>180</v>
      </c>
      <c r="C58" s="8">
        <v>42158.661</v>
      </c>
      <c r="D58" s="8"/>
      <c r="E58">
        <f t="shared" si="8"/>
        <v>-242.99995183965842</v>
      </c>
      <c r="F58">
        <f t="shared" si="9"/>
        <v>-243</v>
      </c>
      <c r="G58">
        <f t="shared" si="10"/>
        <v>1.5919999714242294E-4</v>
      </c>
      <c r="N58">
        <f>G58</f>
        <v>1.5919999714242294E-4</v>
      </c>
      <c r="P58" s="14">
        <f t="shared" si="11"/>
        <v>-1.1916496295014279E-3</v>
      </c>
      <c r="Q58" s="13">
        <f t="shared" si="12"/>
        <v>27140.161</v>
      </c>
      <c r="R58">
        <f t="shared" si="13"/>
        <v>1.8247947138038312E-6</v>
      </c>
      <c r="AB58" t="s">
        <v>166</v>
      </c>
      <c r="AG58" t="s">
        <v>168</v>
      </c>
    </row>
    <row r="59" spans="1:33" x14ac:dyDescent="0.2">
      <c r="A59" s="19" t="s">
        <v>69</v>
      </c>
      <c r="C59" s="8">
        <v>42231.374900000003</v>
      </c>
      <c r="D59" s="8"/>
      <c r="E59">
        <f t="shared" si="8"/>
        <v>-221.00292761633696</v>
      </c>
      <c r="F59">
        <f t="shared" si="9"/>
        <v>-221</v>
      </c>
      <c r="G59">
        <f t="shared" si="10"/>
        <v>-9.6775999991223216E-3</v>
      </c>
      <c r="I59">
        <f>G59</f>
        <v>-9.6775999991223216E-3</v>
      </c>
      <c r="P59" s="14">
        <f t="shared" si="11"/>
        <v>-1.2018955409951969E-3</v>
      </c>
      <c r="Q59" s="13">
        <f t="shared" si="12"/>
        <v>27212.874900000003</v>
      </c>
      <c r="R59">
        <f t="shared" si="13"/>
        <v>7.183756606151603E-5</v>
      </c>
    </row>
    <row r="60" spans="1:33" x14ac:dyDescent="0.2">
      <c r="A60" s="19" t="s">
        <v>182</v>
      </c>
      <c r="C60" s="8">
        <v>42426.411999999997</v>
      </c>
      <c r="D60" s="8"/>
      <c r="E60">
        <f t="shared" si="8"/>
        <v>-162.00133626796898</v>
      </c>
      <c r="F60">
        <f t="shared" si="9"/>
        <v>-162</v>
      </c>
      <c r="G60">
        <f t="shared" si="10"/>
        <v>-4.4172000052640215E-3</v>
      </c>
      <c r="M60">
        <f>G60</f>
        <v>-4.4172000052640215E-3</v>
      </c>
      <c r="P60" s="14">
        <f t="shared" si="11"/>
        <v>-1.113170015456558E-3</v>
      </c>
      <c r="Q60" s="13">
        <f t="shared" si="12"/>
        <v>27407.911999999997</v>
      </c>
      <c r="R60">
        <f t="shared" si="13"/>
        <v>1.0916614173547106E-5</v>
      </c>
      <c r="AB60" t="s">
        <v>166</v>
      </c>
      <c r="AC60">
        <v>10</v>
      </c>
      <c r="AE60" t="s">
        <v>177</v>
      </c>
      <c r="AG60" t="s">
        <v>171</v>
      </c>
    </row>
    <row r="61" spans="1:33" x14ac:dyDescent="0.2">
      <c r="A61" s="19" t="s">
        <v>183</v>
      </c>
      <c r="C61" s="8">
        <v>42429.714999999997</v>
      </c>
      <c r="D61" s="8"/>
      <c r="E61">
        <f t="shared" si="8"/>
        <v>-161.00213018756858</v>
      </c>
      <c r="F61">
        <f t="shared" si="9"/>
        <v>-161</v>
      </c>
      <c r="G61">
        <f t="shared" si="10"/>
        <v>-7.0416000016848557E-3</v>
      </c>
      <c r="N61">
        <f>G61</f>
        <v>-7.0416000016848557E-3</v>
      </c>
      <c r="P61" s="14">
        <f t="shared" si="11"/>
        <v>-1.1102072702368583E-3</v>
      </c>
      <c r="Q61" s="13">
        <f t="shared" si="12"/>
        <v>27411.214999999997</v>
      </c>
      <c r="R61">
        <f t="shared" si="13"/>
        <v>3.5181419734674136E-5</v>
      </c>
      <c r="AB61" t="s">
        <v>166</v>
      </c>
      <c r="AG61" t="s">
        <v>168</v>
      </c>
    </row>
    <row r="62" spans="1:33" x14ac:dyDescent="0.2">
      <c r="A62" s="19" t="s">
        <v>183</v>
      </c>
      <c r="C62" s="8">
        <v>42429.72</v>
      </c>
      <c r="D62" s="8"/>
      <c r="E62">
        <f t="shared" si="8"/>
        <v>-161.00061761402736</v>
      </c>
      <c r="F62">
        <f t="shared" si="9"/>
        <v>-161</v>
      </c>
      <c r="G62">
        <f t="shared" si="10"/>
        <v>-2.0415999970282428E-3</v>
      </c>
      <c r="N62">
        <f>G62</f>
        <v>-2.0415999970282428E-3</v>
      </c>
      <c r="P62" s="14">
        <f t="shared" si="11"/>
        <v>-1.1102072702368583E-3</v>
      </c>
      <c r="Q62" s="13">
        <f t="shared" si="12"/>
        <v>27411.22</v>
      </c>
      <c r="R62">
        <f t="shared" si="13"/>
        <v>8.6749241151989067E-7</v>
      </c>
      <c r="AB62" t="s">
        <v>166</v>
      </c>
      <c r="AG62" t="s">
        <v>168</v>
      </c>
    </row>
    <row r="63" spans="1:33" x14ac:dyDescent="0.2">
      <c r="A63" s="19" t="s">
        <v>183</v>
      </c>
      <c r="C63" s="8">
        <v>42429.735999999997</v>
      </c>
      <c r="D63" s="8"/>
      <c r="E63">
        <f t="shared" si="8"/>
        <v>-160.99577737870118</v>
      </c>
      <c r="F63">
        <f t="shared" si="9"/>
        <v>-161</v>
      </c>
      <c r="G63">
        <f t="shared" si="10"/>
        <v>1.3958399998955429E-2</v>
      </c>
      <c r="N63">
        <f>G63</f>
        <v>1.3958399998955429E-2</v>
      </c>
      <c r="P63" s="14">
        <f t="shared" si="11"/>
        <v>-1.1102072702368583E-3</v>
      </c>
      <c r="Q63" s="13">
        <f t="shared" si="12"/>
        <v>27411.235999999997</v>
      </c>
      <c r="R63">
        <f t="shared" si="13"/>
        <v>2.2706292503315466E-4</v>
      </c>
      <c r="AB63" t="s">
        <v>166</v>
      </c>
      <c r="AG63" t="s">
        <v>168</v>
      </c>
    </row>
    <row r="64" spans="1:33" x14ac:dyDescent="0.2">
      <c r="A64" s="19" t="s">
        <v>184</v>
      </c>
      <c r="C64" s="8">
        <v>42469.343999999997</v>
      </c>
      <c r="D64" s="8"/>
      <c r="E64">
        <f t="shared" si="8"/>
        <v>-149.013774825719</v>
      </c>
      <c r="F64">
        <f t="shared" si="9"/>
        <v>-149</v>
      </c>
      <c r="G64">
        <f t="shared" si="10"/>
        <v>-4.5534400000178721E-2</v>
      </c>
      <c r="M64">
        <f>G64</f>
        <v>-4.5534400000178721E-2</v>
      </c>
      <c r="P64" s="14">
        <f t="shared" si="11"/>
        <v>-1.0708611284428082E-3</v>
      </c>
      <c r="Q64" s="13">
        <f t="shared" si="12"/>
        <v>27450.843999999997</v>
      </c>
      <c r="R64">
        <f t="shared" si="13"/>
        <v>1.9770062889983703E-3</v>
      </c>
      <c r="AB64" t="s">
        <v>166</v>
      </c>
      <c r="AC64">
        <v>5</v>
      </c>
      <c r="AE64" t="s">
        <v>177</v>
      </c>
      <c r="AG64" t="s">
        <v>171</v>
      </c>
    </row>
    <row r="65" spans="1:33" x14ac:dyDescent="0.2">
      <c r="A65" s="19" t="s">
        <v>185</v>
      </c>
      <c r="C65" s="8">
        <v>42578.483</v>
      </c>
      <c r="D65" s="8"/>
      <c r="E65">
        <f t="shared" si="8"/>
        <v>-115.99762211338943</v>
      </c>
      <c r="F65">
        <f t="shared" si="9"/>
        <v>-116</v>
      </c>
      <c r="G65">
        <f t="shared" si="10"/>
        <v>7.8604000009363517E-3</v>
      </c>
      <c r="M65">
        <f>G65</f>
        <v>7.8604000009363517E-3</v>
      </c>
      <c r="P65" s="14">
        <f t="shared" si="11"/>
        <v>-9.2655090037382492E-4</v>
      </c>
      <c r="Q65" s="13">
        <f t="shared" si="12"/>
        <v>27559.983</v>
      </c>
      <c r="R65">
        <f t="shared" si="13"/>
        <v>7.7210506142035741E-5</v>
      </c>
      <c r="AB65" t="s">
        <v>166</v>
      </c>
      <c r="AC65">
        <v>12</v>
      </c>
      <c r="AE65" t="s">
        <v>169</v>
      </c>
      <c r="AG65" t="s">
        <v>171</v>
      </c>
    </row>
    <row r="66" spans="1:33" x14ac:dyDescent="0.2">
      <c r="A66" s="19" t="s">
        <v>69</v>
      </c>
      <c r="C66" s="8">
        <v>42594.991600000001</v>
      </c>
      <c r="D66" s="8"/>
      <c r="E66">
        <f t="shared" si="8"/>
        <v>-111.00352780551796</v>
      </c>
      <c r="F66">
        <f t="shared" si="9"/>
        <v>-111</v>
      </c>
      <c r="G66">
        <f t="shared" si="10"/>
        <v>-1.1661600001389161E-2</v>
      </c>
      <c r="I66">
        <f>G66</f>
        <v>-1.1661600001389161E-2</v>
      </c>
      <c r="P66" s="14">
        <f t="shared" si="11"/>
        <v>-9.0006579225177994E-4</v>
      </c>
      <c r="Q66" s="13">
        <f t="shared" si="12"/>
        <v>27576.491600000001</v>
      </c>
      <c r="R66">
        <f t="shared" si="13"/>
        <v>1.1581061853443411E-4</v>
      </c>
    </row>
    <row r="67" spans="1:33" x14ac:dyDescent="0.2">
      <c r="A67" s="19" t="s">
        <v>186</v>
      </c>
      <c r="C67" s="8">
        <v>42740.451000000001</v>
      </c>
      <c r="D67" s="8"/>
      <c r="E67">
        <f t="shared" si="8"/>
        <v>-66.999919894104991</v>
      </c>
      <c r="F67">
        <f t="shared" si="9"/>
        <v>-67</v>
      </c>
      <c r="G67">
        <f t="shared" si="10"/>
        <v>2.6480000087758526E-4</v>
      </c>
      <c r="M67">
        <f>G67</f>
        <v>2.6480000087758526E-4</v>
      </c>
      <c r="P67" s="14">
        <f t="shared" si="11"/>
        <v>-6.1457288318869088E-4</v>
      </c>
      <c r="Q67" s="13">
        <f t="shared" si="12"/>
        <v>27721.951000000001</v>
      </c>
      <c r="R67">
        <f t="shared" si="13"/>
        <v>7.7329666923104037E-7</v>
      </c>
      <c r="AB67" t="s">
        <v>166</v>
      </c>
      <c r="AC67">
        <v>8</v>
      </c>
      <c r="AE67" t="s">
        <v>177</v>
      </c>
      <c r="AG67" t="s">
        <v>171</v>
      </c>
    </row>
    <row r="68" spans="1:33" x14ac:dyDescent="0.2">
      <c r="A68" s="19" t="s">
        <v>237</v>
      </c>
      <c r="C68" s="8">
        <v>42786.714</v>
      </c>
      <c r="D68" s="8"/>
      <c r="E68">
        <f t="shared" si="8"/>
        <v>-53.004681959632158</v>
      </c>
      <c r="F68">
        <f t="shared" si="9"/>
        <v>-53</v>
      </c>
      <c r="G68">
        <f t="shared" si="10"/>
        <v>-1.5476799999305513E-2</v>
      </c>
      <c r="K68">
        <f>G68</f>
        <v>-1.5476799999305513E-2</v>
      </c>
      <c r="P68" s="14">
        <f t="shared" si="11"/>
        <v>-5.0399014238181571E-4</v>
      </c>
      <c r="Q68" s="13">
        <f t="shared" si="12"/>
        <v>27768.214</v>
      </c>
      <c r="R68">
        <f t="shared" si="13"/>
        <v>2.2418503501159143E-4</v>
      </c>
    </row>
    <row r="69" spans="1:33" x14ac:dyDescent="0.2">
      <c r="A69" s="19" t="s">
        <v>237</v>
      </c>
      <c r="C69" s="8">
        <v>42786.726000000002</v>
      </c>
      <c r="D69" s="8"/>
      <c r="E69">
        <f t="shared" si="8"/>
        <v>-53.001051783135871</v>
      </c>
      <c r="F69">
        <f t="shared" si="9"/>
        <v>-53</v>
      </c>
      <c r="G69">
        <f t="shared" si="10"/>
        <v>-3.476799996860791E-3</v>
      </c>
      <c r="K69">
        <f>G69</f>
        <v>-3.476799996860791E-3</v>
      </c>
      <c r="P69" s="14">
        <f t="shared" si="11"/>
        <v>-5.0399014238181571E-4</v>
      </c>
      <c r="Q69" s="13">
        <f t="shared" si="12"/>
        <v>27768.226000000002</v>
      </c>
      <c r="R69">
        <f t="shared" si="13"/>
        <v>8.8375984308873063E-6</v>
      </c>
    </row>
    <row r="70" spans="1:33" x14ac:dyDescent="0.2">
      <c r="A70" s="19" t="s">
        <v>187</v>
      </c>
      <c r="C70" s="8">
        <v>42839.629000000001</v>
      </c>
      <c r="D70" s="8"/>
      <c r="E70">
        <f t="shared" si="8"/>
        <v>-36.997116187791633</v>
      </c>
      <c r="F70">
        <f t="shared" si="9"/>
        <v>-37</v>
      </c>
      <c r="G70">
        <f t="shared" si="10"/>
        <v>9.532800002489239E-3</v>
      </c>
      <c r="M70">
        <f>G70</f>
        <v>9.532800002489239E-3</v>
      </c>
      <c r="P70" s="14">
        <f t="shared" si="11"/>
        <v>-3.6593848515041252E-4</v>
      </c>
      <c r="Q70" s="13">
        <f t="shared" si="12"/>
        <v>27821.129000000001</v>
      </c>
      <c r="R70">
        <f t="shared" si="13"/>
        <v>9.7985023646678533E-5</v>
      </c>
      <c r="AB70" t="s">
        <v>166</v>
      </c>
      <c r="AC70">
        <v>7</v>
      </c>
      <c r="AE70" t="s">
        <v>177</v>
      </c>
      <c r="AG70" t="s">
        <v>171</v>
      </c>
    </row>
    <row r="71" spans="1:33" x14ac:dyDescent="0.2">
      <c r="A71" s="19" t="s">
        <v>187</v>
      </c>
      <c r="C71" s="8">
        <v>42859.453999999998</v>
      </c>
      <c r="D71" s="8"/>
      <c r="E71">
        <f t="shared" si="8"/>
        <v>-30.999762102434239</v>
      </c>
      <c r="F71">
        <f t="shared" si="9"/>
        <v>-31</v>
      </c>
      <c r="G71">
        <f t="shared" si="10"/>
        <v>7.8639999992446974E-4</v>
      </c>
      <c r="M71">
        <f>G71</f>
        <v>7.8639999992446974E-4</v>
      </c>
      <c r="P71" s="14">
        <f t="shared" si="11"/>
        <v>-3.109594836321612E-4</v>
      </c>
      <c r="Q71" s="13">
        <f t="shared" si="12"/>
        <v>27840.953999999998</v>
      </c>
      <c r="R71">
        <f t="shared" si="13"/>
        <v>1.2041978361516757E-6</v>
      </c>
      <c r="AB71" t="s">
        <v>166</v>
      </c>
      <c r="AC71">
        <v>15</v>
      </c>
      <c r="AE71" t="s">
        <v>169</v>
      </c>
      <c r="AG71" t="s">
        <v>171</v>
      </c>
    </row>
    <row r="72" spans="1:33" x14ac:dyDescent="0.2">
      <c r="A72" s="19" t="s">
        <v>187</v>
      </c>
      <c r="C72" s="8">
        <v>42869.370999999999</v>
      </c>
      <c r="D72" s="8"/>
      <c r="E72">
        <f t="shared" si="8"/>
        <v>-27.999723743568882</v>
      </c>
      <c r="F72">
        <f t="shared" si="9"/>
        <v>-28</v>
      </c>
      <c r="G72">
        <f t="shared" si="10"/>
        <v>9.1319999773986638E-4</v>
      </c>
      <c r="M72">
        <f>G72</f>
        <v>9.1319999773986638E-4</v>
      </c>
      <c r="P72" s="14">
        <f t="shared" si="11"/>
        <v>-2.8281346763421106E-4</v>
      </c>
      <c r="Q72" s="13">
        <f t="shared" si="12"/>
        <v>27850.870999999999</v>
      </c>
      <c r="R72">
        <f t="shared" si="13"/>
        <v>1.4304482093561098E-6</v>
      </c>
      <c r="AB72" t="s">
        <v>166</v>
      </c>
      <c r="AC72">
        <v>11</v>
      </c>
      <c r="AE72" t="s">
        <v>169</v>
      </c>
      <c r="AG72" t="s">
        <v>171</v>
      </c>
    </row>
    <row r="73" spans="1:33" x14ac:dyDescent="0.2">
      <c r="A73" s="19" t="s">
        <v>68</v>
      </c>
      <c r="C73" s="8">
        <v>42961.92757</v>
      </c>
      <c r="D73" s="8"/>
      <c r="E73">
        <f t="shared" si="8"/>
        <v>0</v>
      </c>
      <c r="F73">
        <f t="shared" si="9"/>
        <v>0</v>
      </c>
      <c r="G73">
        <f t="shared" si="10"/>
        <v>0</v>
      </c>
      <c r="H73">
        <f>G73</f>
        <v>0</v>
      </c>
      <c r="P73" s="14">
        <f t="shared" si="11"/>
        <v>9.8843083923533994E-7</v>
      </c>
      <c r="Q73" s="13">
        <f t="shared" si="12"/>
        <v>27943.42757</v>
      </c>
      <c r="R73">
        <f t="shared" si="13"/>
        <v>9.7699552395147852E-13</v>
      </c>
    </row>
    <row r="74" spans="1:33" x14ac:dyDescent="0.2">
      <c r="A74" s="19" t="s">
        <v>69</v>
      </c>
      <c r="C74" s="8">
        <v>42961.927600000003</v>
      </c>
      <c r="D74" s="8"/>
      <c r="E74">
        <f t="shared" si="8"/>
        <v>9.0754421101547589E-6</v>
      </c>
      <c r="F74">
        <f t="shared" si="9"/>
        <v>0</v>
      </c>
      <c r="G74">
        <f t="shared" si="10"/>
        <v>3.0000002880115062E-5</v>
      </c>
      <c r="I74">
        <f>G74</f>
        <v>3.0000002880115062E-5</v>
      </c>
      <c r="P74" s="14">
        <f t="shared" si="11"/>
        <v>9.8843083923533994E-7</v>
      </c>
      <c r="Q74" s="13">
        <f t="shared" si="12"/>
        <v>27943.427600000003</v>
      </c>
      <c r="R74">
        <f t="shared" si="13"/>
        <v>8.4167131228315404E-10</v>
      </c>
    </row>
    <row r="75" spans="1:33" x14ac:dyDescent="0.2">
      <c r="A75" s="19" t="s">
        <v>237</v>
      </c>
      <c r="C75" s="8">
        <v>43024.724000000002</v>
      </c>
      <c r="D75" s="8"/>
      <c r="E75">
        <f t="shared" si="8"/>
        <v>18.996843682543652</v>
      </c>
      <c r="F75">
        <f t="shared" si="9"/>
        <v>19</v>
      </c>
      <c r="G75">
        <f t="shared" si="10"/>
        <v>-1.0433600000396837E-2</v>
      </c>
      <c r="K75">
        <f t="shared" ref="K75:K80" si="14">G75</f>
        <v>-1.0433600000396837E-2</v>
      </c>
      <c r="P75" s="14">
        <f t="shared" si="11"/>
        <v>2.1528192415728385E-4</v>
      </c>
      <c r="Q75" s="13">
        <f t="shared" si="12"/>
        <v>28006.224000000002</v>
      </c>
      <c r="R75">
        <f t="shared" si="13"/>
        <v>1.1339868624309546E-4</v>
      </c>
    </row>
    <row r="76" spans="1:33" x14ac:dyDescent="0.2">
      <c r="A76" s="19" t="s">
        <v>237</v>
      </c>
      <c r="C76" s="8">
        <v>43024.743999999999</v>
      </c>
      <c r="D76" s="8"/>
      <c r="E76">
        <f t="shared" si="8"/>
        <v>19.002893976701934</v>
      </c>
      <c r="F76">
        <f t="shared" si="9"/>
        <v>19</v>
      </c>
      <c r="G76">
        <f t="shared" si="10"/>
        <v>9.5663999964017421E-3</v>
      </c>
      <c r="K76">
        <f t="shared" si="14"/>
        <v>9.5663999964017421E-3</v>
      </c>
      <c r="P76" s="14">
        <f t="shared" si="11"/>
        <v>2.1528192415728385E-4</v>
      </c>
      <c r="Q76" s="13">
        <f t="shared" si="12"/>
        <v>28006.243999999999</v>
      </c>
      <c r="R76">
        <f t="shared" si="13"/>
        <v>8.7443409201056933E-5</v>
      </c>
    </row>
    <row r="77" spans="1:33" x14ac:dyDescent="0.2">
      <c r="A77" s="19" t="s">
        <v>237</v>
      </c>
      <c r="C77" s="8">
        <v>43034.648999999998</v>
      </c>
      <c r="D77" s="8"/>
      <c r="E77">
        <f t="shared" si="8"/>
        <v>21.999302159071</v>
      </c>
      <c r="F77">
        <f t="shared" si="9"/>
        <v>22</v>
      </c>
      <c r="G77">
        <f t="shared" si="10"/>
        <v>-2.3068000009516254E-3</v>
      </c>
      <c r="K77">
        <f t="shared" si="14"/>
        <v>-2.3068000009516254E-3</v>
      </c>
      <c r="P77" s="14">
        <f t="shared" si="11"/>
        <v>2.507225539199501E-4</v>
      </c>
      <c r="Q77" s="13">
        <f t="shared" si="12"/>
        <v>28016.148999999998</v>
      </c>
      <c r="R77">
        <f t="shared" si="13"/>
        <v>6.5409216186768299E-6</v>
      </c>
    </row>
    <row r="78" spans="1:33" x14ac:dyDescent="0.2">
      <c r="A78" s="19" t="s">
        <v>237</v>
      </c>
      <c r="C78" s="8">
        <v>43100.752</v>
      </c>
      <c r="D78" s="8"/>
      <c r="E78">
        <f t="shared" si="8"/>
        <v>41.996431899522698</v>
      </c>
      <c r="F78">
        <f t="shared" si="9"/>
        <v>42</v>
      </c>
      <c r="G78">
        <f t="shared" si="10"/>
        <v>-1.1794799997005612E-2</v>
      </c>
      <c r="K78">
        <f t="shared" si="14"/>
        <v>-1.1794799997005612E-2</v>
      </c>
      <c r="P78" s="14">
        <f t="shared" si="11"/>
        <v>4.9817849344362326E-4</v>
      </c>
      <c r="Q78" s="13">
        <f t="shared" si="12"/>
        <v>28082.252</v>
      </c>
      <c r="R78">
        <f t="shared" si="13"/>
        <v>1.5111732016664754E-4</v>
      </c>
    </row>
    <row r="79" spans="1:33" x14ac:dyDescent="0.2">
      <c r="A79" s="19" t="s">
        <v>237</v>
      </c>
      <c r="C79" s="8">
        <v>43100.756999999998</v>
      </c>
      <c r="D79" s="8"/>
      <c r="E79">
        <f t="shared" si="8"/>
        <v>41.997944473061715</v>
      </c>
      <c r="F79">
        <f t="shared" si="9"/>
        <v>42</v>
      </c>
      <c r="G79">
        <f t="shared" si="10"/>
        <v>-6.7947999996249564E-3</v>
      </c>
      <c r="K79">
        <f t="shared" si="14"/>
        <v>-6.7947999996249564E-3</v>
      </c>
      <c r="P79" s="14">
        <f t="shared" si="11"/>
        <v>4.9817849344362326E-4</v>
      </c>
      <c r="Q79" s="13">
        <f t="shared" si="12"/>
        <v>28082.256999999998</v>
      </c>
      <c r="R79">
        <f t="shared" si="13"/>
        <v>5.3187535300360845E-5</v>
      </c>
    </row>
    <row r="80" spans="1:33" x14ac:dyDescent="0.2">
      <c r="A80" s="19" t="s">
        <v>237</v>
      </c>
      <c r="C80" s="8">
        <v>43219.754999999997</v>
      </c>
      <c r="D80" s="8"/>
      <c r="E80">
        <f t="shared" si="8"/>
        <v>77.996589691193449</v>
      </c>
      <c r="F80">
        <f t="shared" si="9"/>
        <v>78</v>
      </c>
      <c r="G80">
        <f t="shared" si="10"/>
        <v>-1.1273200005234685E-2</v>
      </c>
      <c r="K80">
        <f t="shared" si="14"/>
        <v>-1.1273200005234685E-2</v>
      </c>
      <c r="P80" s="14">
        <f t="shared" si="11"/>
        <v>9.926189890851274E-4</v>
      </c>
      <c r="Q80" s="13">
        <f t="shared" si="12"/>
        <v>28201.254999999997</v>
      </c>
      <c r="R80">
        <f t="shared" si="13"/>
        <v>1.5045031560141669E-4</v>
      </c>
    </row>
    <row r="81" spans="1:33" x14ac:dyDescent="0.2">
      <c r="A81" s="19" t="s">
        <v>188</v>
      </c>
      <c r="C81" s="8">
        <v>43292.502999999997</v>
      </c>
      <c r="D81" s="8"/>
      <c r="E81">
        <f t="shared" si="8"/>
        <v>100.00392966605557</v>
      </c>
      <c r="F81">
        <f t="shared" si="9"/>
        <v>100</v>
      </c>
      <c r="G81">
        <f t="shared" si="10"/>
        <v>1.2989999995625112E-2</v>
      </c>
      <c r="M81">
        <f>G81</f>
        <v>1.2989999995625112E-2</v>
      </c>
      <c r="P81" s="14">
        <f t="shared" si="11"/>
        <v>1.3258034936341951E-3</v>
      </c>
      <c r="Q81" s="13">
        <f t="shared" si="12"/>
        <v>28274.002999999997</v>
      </c>
      <c r="R81">
        <f t="shared" si="13"/>
        <v>1.3605348003705716E-4</v>
      </c>
      <c r="AC81">
        <v>7</v>
      </c>
      <c r="AE81" t="s">
        <v>177</v>
      </c>
      <c r="AG81" t="s">
        <v>171</v>
      </c>
    </row>
    <row r="82" spans="1:33" x14ac:dyDescent="0.2">
      <c r="A82" s="19" t="s">
        <v>69</v>
      </c>
      <c r="C82" s="8">
        <v>43325.555099999998</v>
      </c>
      <c r="D82" s="8"/>
      <c r="E82">
        <f t="shared" si="8"/>
        <v>110.00267604510601</v>
      </c>
      <c r="F82">
        <f t="shared" si="9"/>
        <v>110</v>
      </c>
      <c r="G82">
        <f t="shared" si="10"/>
        <v>8.8459999969927594E-3</v>
      </c>
      <c r="I82">
        <f>G82</f>
        <v>8.8459999969927594E-3</v>
      </c>
      <c r="P82" s="14">
        <f t="shared" si="11"/>
        <v>1.4850319170509837E-3</v>
      </c>
      <c r="Q82" s="13">
        <f t="shared" si="12"/>
        <v>28307.055099999998</v>
      </c>
      <c r="R82">
        <f t="shared" si="13"/>
        <v>5.4183851073921718E-5</v>
      </c>
    </row>
    <row r="83" spans="1:33" x14ac:dyDescent="0.2">
      <c r="A83" s="19" t="s">
        <v>189</v>
      </c>
      <c r="C83" s="8">
        <v>43391.661999999997</v>
      </c>
      <c r="D83" s="8"/>
      <c r="E83">
        <f t="shared" si="8"/>
        <v>130.00098559291757</v>
      </c>
      <c r="F83">
        <f t="shared" si="9"/>
        <v>130</v>
      </c>
      <c r="G83">
        <f t="shared" si="10"/>
        <v>3.2579999970039353E-3</v>
      </c>
      <c r="M83">
        <f>G83</f>
        <v>3.2579999970039353E-3</v>
      </c>
      <c r="P83" s="14">
        <f t="shared" si="11"/>
        <v>1.818077991413993E-3</v>
      </c>
      <c r="Q83" s="13">
        <f t="shared" si="12"/>
        <v>28373.161999999997</v>
      </c>
      <c r="R83">
        <f t="shared" si="13"/>
        <v>2.0733753821821618E-6</v>
      </c>
      <c r="AB83" t="s">
        <v>166</v>
      </c>
      <c r="AC83">
        <v>6</v>
      </c>
      <c r="AE83" t="s">
        <v>177</v>
      </c>
      <c r="AG83" t="s">
        <v>171</v>
      </c>
    </row>
    <row r="84" spans="1:33" x14ac:dyDescent="0.2">
      <c r="A84" s="19" t="s">
        <v>191</v>
      </c>
      <c r="C84" s="8">
        <v>43517.281000000003</v>
      </c>
      <c r="D84" s="8"/>
      <c r="E84">
        <f t="shared" si="8"/>
        <v>168.00258069247155</v>
      </c>
      <c r="F84">
        <f t="shared" si="9"/>
        <v>168</v>
      </c>
      <c r="G84">
        <f t="shared" si="10"/>
        <v>8.5308000052464195E-3</v>
      </c>
      <c r="M84">
        <f>G84</f>
        <v>8.5308000052464195E-3</v>
      </c>
      <c r="P84" s="14">
        <f t="shared" si="11"/>
        <v>2.5044566284951587E-3</v>
      </c>
      <c r="Q84" s="13">
        <f t="shared" si="12"/>
        <v>28498.781000000003</v>
      </c>
      <c r="R84">
        <f t="shared" si="13"/>
        <v>3.6316814494513782E-5</v>
      </c>
      <c r="AB84" t="s">
        <v>166</v>
      </c>
      <c r="AC84">
        <v>12</v>
      </c>
      <c r="AE84" t="s">
        <v>190</v>
      </c>
      <c r="AG84" t="s">
        <v>171</v>
      </c>
    </row>
    <row r="85" spans="1:33" x14ac:dyDescent="0.2">
      <c r="A85" s="19" t="s">
        <v>237</v>
      </c>
      <c r="C85" s="8">
        <v>43629.661999999997</v>
      </c>
      <c r="D85" s="8"/>
      <c r="E85">
        <f t="shared" ref="E85:E116" si="15">(C85-C$7)/C$8</f>
        <v>201.99948608801313</v>
      </c>
      <c r="F85">
        <f t="shared" ref="F85:F116" si="16">+ROUND(2*E85,0)/2</f>
        <v>202</v>
      </c>
      <c r="G85">
        <f t="shared" ref="G85:G116" si="17">C85-(C$7+C$8*F85)</f>
        <v>-1.6988000061246566E-3</v>
      </c>
      <c r="K85">
        <f>G85</f>
        <v>-1.6988000061246566E-3</v>
      </c>
      <c r="P85" s="14">
        <f t="shared" ref="P85:P116" si="18">+D$11+D$12*F85+D$13*F85^2</f>
        <v>3.1781089310457594E-3</v>
      </c>
      <c r="Q85" s="13">
        <f t="shared" ref="Q85:Q116" si="19">+C85-15018.5</f>
        <v>28611.161999999997</v>
      </c>
      <c r="R85">
        <f t="shared" ref="R85:R116" si="20">+(P85-G85)^2</f>
        <v>2.3784240781452676E-5</v>
      </c>
    </row>
    <row r="86" spans="1:33" x14ac:dyDescent="0.2">
      <c r="A86" s="19" t="s">
        <v>69</v>
      </c>
      <c r="C86" s="8">
        <v>43692.473899999997</v>
      </c>
      <c r="D86" s="8"/>
      <c r="E86">
        <f t="shared" si="15"/>
        <v>221.0010096730885</v>
      </c>
      <c r="F86">
        <f t="shared" si="16"/>
        <v>221</v>
      </c>
      <c r="G86">
        <f t="shared" si="17"/>
        <v>3.3375999992131256E-3</v>
      </c>
      <c r="I86">
        <f>G86</f>
        <v>3.3375999992131256E-3</v>
      </c>
      <c r="P86" s="14">
        <f t="shared" si="18"/>
        <v>3.5790472752236782E-3</v>
      </c>
      <c r="Q86" s="13">
        <f t="shared" si="19"/>
        <v>28673.973899999997</v>
      </c>
      <c r="R86">
        <f t="shared" si="20"/>
        <v>5.8296787092915978E-8</v>
      </c>
    </row>
    <row r="87" spans="1:33" x14ac:dyDescent="0.2">
      <c r="A87" s="19" t="s">
        <v>192</v>
      </c>
      <c r="C87" s="8">
        <v>43983.385999999999</v>
      </c>
      <c r="D87" s="8"/>
      <c r="E87">
        <f t="shared" si="15"/>
        <v>309.00619864737166</v>
      </c>
      <c r="F87">
        <f t="shared" si="16"/>
        <v>309</v>
      </c>
      <c r="G87">
        <f t="shared" si="17"/>
        <v>2.0490399998379871E-2</v>
      </c>
      <c r="M87">
        <f>G87</f>
        <v>2.0490399998379871E-2</v>
      </c>
      <c r="P87" s="14">
        <f t="shared" si="18"/>
        <v>5.6649784800061071E-3</v>
      </c>
      <c r="Q87" s="13">
        <f t="shared" si="19"/>
        <v>28964.885999999999</v>
      </c>
      <c r="R87">
        <f t="shared" si="20"/>
        <v>2.1979312319745986E-4</v>
      </c>
      <c r="AB87" t="s">
        <v>166</v>
      </c>
      <c r="AC87">
        <v>7</v>
      </c>
      <c r="AE87" t="s">
        <v>177</v>
      </c>
      <c r="AG87" t="s">
        <v>171</v>
      </c>
    </row>
    <row r="88" spans="1:33" x14ac:dyDescent="0.2">
      <c r="A88" s="19" t="s">
        <v>237</v>
      </c>
      <c r="C88" s="8">
        <v>44019.724999999999</v>
      </c>
      <c r="D88" s="8"/>
      <c r="E88">
        <f t="shared" si="15"/>
        <v>319.99928062002408</v>
      </c>
      <c r="F88">
        <f t="shared" si="16"/>
        <v>320</v>
      </c>
      <c r="G88">
        <f t="shared" si="17"/>
        <v>-2.3780000046826899E-3</v>
      </c>
      <c r="K88">
        <f>G88</f>
        <v>-2.3780000046826899E-3</v>
      </c>
      <c r="P88" s="14">
        <f t="shared" si="18"/>
        <v>5.9521993285698311E-3</v>
      </c>
      <c r="Q88" s="13">
        <f t="shared" si="19"/>
        <v>29001.224999999999</v>
      </c>
      <c r="R88">
        <f t="shared" si="20"/>
        <v>6.9392220931720742E-5</v>
      </c>
    </row>
    <row r="89" spans="1:33" x14ac:dyDescent="0.2">
      <c r="A89" s="19" t="s">
        <v>193</v>
      </c>
      <c r="C89" s="8">
        <v>44472.599000000002</v>
      </c>
      <c r="D89" s="8"/>
      <c r="E89">
        <f t="shared" si="15"/>
        <v>457.00032647387349</v>
      </c>
      <c r="F89">
        <f t="shared" si="16"/>
        <v>457</v>
      </c>
      <c r="G89">
        <f t="shared" si="17"/>
        <v>1.0792000030050986E-3</v>
      </c>
      <c r="M89">
        <f>G89</f>
        <v>1.0792000030050986E-3</v>
      </c>
      <c r="P89" s="14">
        <f t="shared" si="18"/>
        <v>1.0022423071477786E-2</v>
      </c>
      <c r="Q89" s="13">
        <f t="shared" si="19"/>
        <v>29454.099000000002</v>
      </c>
      <c r="R89">
        <f t="shared" si="20"/>
        <v>7.9981238852462039E-5</v>
      </c>
      <c r="AB89" t="s">
        <v>166</v>
      </c>
      <c r="AC89">
        <v>6</v>
      </c>
      <c r="AE89" t="s">
        <v>177</v>
      </c>
      <c r="AG89" t="s">
        <v>171</v>
      </c>
    </row>
    <row r="90" spans="1:33" x14ac:dyDescent="0.2">
      <c r="A90" s="19" t="s">
        <v>194</v>
      </c>
      <c r="C90" s="8">
        <v>44581.703000000001</v>
      </c>
      <c r="D90" s="8"/>
      <c r="E90">
        <f t="shared" si="15"/>
        <v>490.00589117142329</v>
      </c>
      <c r="F90">
        <f t="shared" si="16"/>
        <v>490</v>
      </c>
      <c r="G90">
        <f t="shared" si="17"/>
        <v>1.9474000000627711E-2</v>
      </c>
      <c r="M90">
        <f>G90</f>
        <v>1.9474000000627711E-2</v>
      </c>
      <c r="P90" s="14">
        <f t="shared" si="18"/>
        <v>1.1139251206658728E-2</v>
      </c>
      <c r="Q90" s="13">
        <f t="shared" si="19"/>
        <v>29563.203000000001</v>
      </c>
      <c r="R90">
        <f t="shared" si="20"/>
        <v>6.9468037458567423E-5</v>
      </c>
      <c r="AB90" t="s">
        <v>166</v>
      </c>
      <c r="AC90">
        <v>6</v>
      </c>
      <c r="AE90" t="s">
        <v>177</v>
      </c>
      <c r="AG90" t="s">
        <v>171</v>
      </c>
    </row>
    <row r="91" spans="1:33" x14ac:dyDescent="0.2">
      <c r="A91" s="19" t="s">
        <v>237</v>
      </c>
      <c r="C91" s="8">
        <v>44614.745000000003</v>
      </c>
      <c r="D91" s="8"/>
      <c r="E91">
        <f t="shared" si="15"/>
        <v>500.00158215192346</v>
      </c>
      <c r="F91">
        <f t="shared" si="16"/>
        <v>500</v>
      </c>
      <c r="G91">
        <f t="shared" si="17"/>
        <v>5.230000002484303E-3</v>
      </c>
      <c r="K91">
        <f>G91</f>
        <v>5.230000002484303E-3</v>
      </c>
      <c r="P91" s="14">
        <f t="shared" si="18"/>
        <v>1.1488139587958135E-2</v>
      </c>
      <c r="Q91" s="13">
        <f t="shared" si="19"/>
        <v>29596.245000000003</v>
      </c>
      <c r="R91">
        <f t="shared" si="20"/>
        <v>3.9164311071274587E-5</v>
      </c>
    </row>
    <row r="92" spans="1:33" x14ac:dyDescent="0.2">
      <c r="A92" s="19" t="s">
        <v>237</v>
      </c>
      <c r="C92" s="8">
        <v>44852.771999999997</v>
      </c>
      <c r="D92" s="8"/>
      <c r="E92">
        <f t="shared" si="15"/>
        <v>572.00825054413235</v>
      </c>
      <c r="F92">
        <f t="shared" si="16"/>
        <v>572</v>
      </c>
      <c r="G92">
        <f t="shared" si="17"/>
        <v>2.7273199993942399E-2</v>
      </c>
      <c r="K92">
        <f>G92</f>
        <v>2.7273199993942399E-2</v>
      </c>
      <c r="P92" s="14">
        <f t="shared" si="18"/>
        <v>1.414369393220349E-2</v>
      </c>
      <c r="Q92" s="13">
        <f t="shared" si="19"/>
        <v>29834.271999999997</v>
      </c>
      <c r="R92">
        <f t="shared" si="20"/>
        <v>1.7238392942523875E-4</v>
      </c>
    </row>
    <row r="93" spans="1:33" x14ac:dyDescent="0.2">
      <c r="A93" s="19" t="s">
        <v>195</v>
      </c>
      <c r="C93" s="8">
        <v>44869.294999999998</v>
      </c>
      <c r="D93" s="8"/>
      <c r="E93">
        <f t="shared" si="15"/>
        <v>577.00670106379857</v>
      </c>
      <c r="F93">
        <f t="shared" si="16"/>
        <v>577</v>
      </c>
      <c r="G93">
        <f t="shared" si="17"/>
        <v>2.2151199998916127E-2</v>
      </c>
      <c r="M93">
        <f>G93</f>
        <v>2.2151199998916127E-2</v>
      </c>
      <c r="P93" s="14">
        <f t="shared" si="18"/>
        <v>1.4337468849329692E-2</v>
      </c>
      <c r="Q93" s="13">
        <f t="shared" si="19"/>
        <v>29850.794999999998</v>
      </c>
      <c r="R93">
        <f t="shared" si="20"/>
        <v>6.1054394478017338E-5</v>
      </c>
      <c r="AB93" t="s">
        <v>166</v>
      </c>
      <c r="AC93">
        <v>5</v>
      </c>
      <c r="AE93" t="s">
        <v>177</v>
      </c>
      <c r="AG93" t="s">
        <v>171</v>
      </c>
    </row>
    <row r="94" spans="1:33" x14ac:dyDescent="0.2">
      <c r="A94" s="19" t="s">
        <v>237</v>
      </c>
      <c r="C94" s="8">
        <v>44885.811999999998</v>
      </c>
      <c r="D94" s="8"/>
      <c r="E94">
        <f t="shared" si="15"/>
        <v>582.00333649521656</v>
      </c>
      <c r="F94">
        <f t="shared" si="16"/>
        <v>582</v>
      </c>
      <c r="G94">
        <f t="shared" si="17"/>
        <v>1.1029199995391537E-2</v>
      </c>
      <c r="K94">
        <f>G94</f>
        <v>1.1029199995391537E-2</v>
      </c>
      <c r="P94" s="14">
        <f t="shared" si="18"/>
        <v>1.4532459535416681E-2</v>
      </c>
      <c r="Q94" s="13">
        <f t="shared" si="19"/>
        <v>29867.311999999998</v>
      </c>
      <c r="R94">
        <f t="shared" si="20"/>
        <v>1.2272827404777185E-5</v>
      </c>
    </row>
    <row r="95" spans="1:33" x14ac:dyDescent="0.2">
      <c r="A95" s="19" t="s">
        <v>196</v>
      </c>
      <c r="C95" s="8">
        <v>44902.338000000003</v>
      </c>
      <c r="D95" s="8"/>
      <c r="E95">
        <f t="shared" si="15"/>
        <v>587.00269455900786</v>
      </c>
      <c r="F95">
        <f t="shared" si="16"/>
        <v>587</v>
      </c>
      <c r="G95">
        <f t="shared" si="17"/>
        <v>8.907200004614424E-3</v>
      </c>
      <c r="M95">
        <f>G95</f>
        <v>8.907200004614424E-3</v>
      </c>
      <c r="P95" s="14">
        <f t="shared" si="18"/>
        <v>1.4728665990464455E-2</v>
      </c>
      <c r="Q95" s="13">
        <f t="shared" si="19"/>
        <v>29883.838000000003</v>
      </c>
      <c r="R95">
        <f t="shared" si="20"/>
        <v>3.3889466224408879E-5</v>
      </c>
      <c r="AB95" t="s">
        <v>166</v>
      </c>
      <c r="AC95">
        <v>8</v>
      </c>
      <c r="AE95" t="s">
        <v>177</v>
      </c>
      <c r="AG95" t="s">
        <v>171</v>
      </c>
    </row>
    <row r="96" spans="1:33" x14ac:dyDescent="0.2">
      <c r="A96" s="19" t="s">
        <v>237</v>
      </c>
      <c r="C96" s="8">
        <v>44938.697999999997</v>
      </c>
      <c r="D96" s="8"/>
      <c r="E96">
        <f t="shared" si="15"/>
        <v>598.00212934052547</v>
      </c>
      <c r="F96">
        <f t="shared" si="16"/>
        <v>598</v>
      </c>
      <c r="G96">
        <f t="shared" si="17"/>
        <v>7.0387999949161895E-3</v>
      </c>
      <c r="K96">
        <f>G96</f>
        <v>7.0387999949161895E-3</v>
      </c>
      <c r="P96" s="14">
        <f t="shared" si="18"/>
        <v>1.5164599698311526E-2</v>
      </c>
      <c r="Q96" s="13">
        <f t="shared" si="19"/>
        <v>29920.197999999997</v>
      </c>
      <c r="R96">
        <f t="shared" si="20"/>
        <v>6.6028620819699738E-5</v>
      </c>
    </row>
    <row r="97" spans="1:33" x14ac:dyDescent="0.2">
      <c r="A97" s="19" t="s">
        <v>197</v>
      </c>
      <c r="C97" s="8">
        <v>44968.444000000003</v>
      </c>
      <c r="D97" s="8"/>
      <c r="E97">
        <f t="shared" si="15"/>
        <v>607.00073184358246</v>
      </c>
      <c r="F97">
        <f t="shared" si="16"/>
        <v>607</v>
      </c>
      <c r="G97">
        <f t="shared" si="17"/>
        <v>2.4192000055336393E-3</v>
      </c>
      <c r="M97">
        <f t="shared" ref="M97:M103" si="21">G97</f>
        <v>2.4192000055336393E-3</v>
      </c>
      <c r="P97" s="14">
        <f t="shared" si="18"/>
        <v>1.5525649500263413E-2</v>
      </c>
      <c r="Q97" s="13">
        <f t="shared" si="19"/>
        <v>29949.944000000003</v>
      </c>
      <c r="R97">
        <f t="shared" si="20"/>
        <v>1.7177901835790235E-4</v>
      </c>
      <c r="AB97" t="s">
        <v>166</v>
      </c>
      <c r="AC97">
        <v>6</v>
      </c>
      <c r="AE97" t="s">
        <v>177</v>
      </c>
      <c r="AG97" t="s">
        <v>171</v>
      </c>
    </row>
    <row r="98" spans="1:33" x14ac:dyDescent="0.2">
      <c r="A98" s="19" t="s">
        <v>197</v>
      </c>
      <c r="C98" s="8">
        <v>44988.28</v>
      </c>
      <c r="D98" s="8"/>
      <c r="E98">
        <f t="shared" si="15"/>
        <v>613.001413590727</v>
      </c>
      <c r="F98">
        <f t="shared" si="16"/>
        <v>613</v>
      </c>
      <c r="G98">
        <f t="shared" si="17"/>
        <v>4.6728000015718862E-3</v>
      </c>
      <c r="M98">
        <f t="shared" si="21"/>
        <v>4.6728000015718862E-3</v>
      </c>
      <c r="P98" s="14">
        <f t="shared" si="18"/>
        <v>1.5768537752360753E-2</v>
      </c>
      <c r="Q98" s="13">
        <f t="shared" si="19"/>
        <v>29969.78</v>
      </c>
      <c r="R98">
        <f t="shared" si="20"/>
        <v>1.2311539623428117E-4</v>
      </c>
      <c r="AB98" t="s">
        <v>166</v>
      </c>
      <c r="AC98">
        <v>9</v>
      </c>
      <c r="AE98" t="s">
        <v>190</v>
      </c>
      <c r="AG98" t="s">
        <v>171</v>
      </c>
    </row>
    <row r="99" spans="1:33" x14ac:dyDescent="0.2">
      <c r="A99" s="19" t="s">
        <v>197</v>
      </c>
      <c r="C99" s="8">
        <v>44988.286999999997</v>
      </c>
      <c r="D99" s="8"/>
      <c r="E99">
        <f t="shared" si="15"/>
        <v>613.00353119368208</v>
      </c>
      <c r="F99">
        <f t="shared" si="16"/>
        <v>613</v>
      </c>
      <c r="G99">
        <f t="shared" si="17"/>
        <v>1.1672799999359995E-2</v>
      </c>
      <c r="M99">
        <f t="shared" si="21"/>
        <v>1.1672799999359995E-2</v>
      </c>
      <c r="P99" s="14">
        <f t="shared" si="18"/>
        <v>1.5768537752360753E-2</v>
      </c>
      <c r="Q99" s="13">
        <f t="shared" si="19"/>
        <v>29969.786999999997</v>
      </c>
      <c r="R99">
        <f t="shared" si="20"/>
        <v>1.6775067741355695E-5</v>
      </c>
      <c r="AB99" t="s">
        <v>166</v>
      </c>
      <c r="AC99">
        <v>7</v>
      </c>
      <c r="AE99" t="s">
        <v>177</v>
      </c>
      <c r="AG99" t="s">
        <v>171</v>
      </c>
    </row>
    <row r="100" spans="1:33" x14ac:dyDescent="0.2">
      <c r="A100" s="19" t="s">
        <v>198</v>
      </c>
      <c r="C100" s="8">
        <v>45011.432999999997</v>
      </c>
      <c r="D100" s="8"/>
      <c r="E100">
        <f t="shared" si="15"/>
        <v>620.00553662418429</v>
      </c>
      <c r="F100">
        <f t="shared" si="16"/>
        <v>620</v>
      </c>
      <c r="G100">
        <f t="shared" si="17"/>
        <v>1.8301999996765517E-2</v>
      </c>
      <c r="M100">
        <f t="shared" si="21"/>
        <v>1.8301999996765517E-2</v>
      </c>
      <c r="P100" s="14">
        <f t="shared" si="18"/>
        <v>1.6054120079316277E-2</v>
      </c>
      <c r="Q100" s="13">
        <f t="shared" si="19"/>
        <v>29992.932999999997</v>
      </c>
      <c r="R100">
        <f t="shared" si="20"/>
        <v>5.0529641232715987E-6</v>
      </c>
      <c r="AB100" t="s">
        <v>166</v>
      </c>
      <c r="AC100">
        <v>6</v>
      </c>
      <c r="AE100" t="s">
        <v>177</v>
      </c>
      <c r="AG100" t="s">
        <v>171</v>
      </c>
    </row>
    <row r="101" spans="1:33" x14ac:dyDescent="0.2">
      <c r="A101" s="19" t="s">
        <v>198</v>
      </c>
      <c r="C101" s="8">
        <v>45054.385000000002</v>
      </c>
      <c r="D101" s="8"/>
      <c r="E101">
        <f t="shared" si="15"/>
        <v>632.99914836059475</v>
      </c>
      <c r="F101">
        <f t="shared" si="16"/>
        <v>633</v>
      </c>
      <c r="G101">
        <f t="shared" si="17"/>
        <v>-2.8151999940746464E-3</v>
      </c>
      <c r="M101">
        <f t="shared" si="21"/>
        <v>-2.8151999940746464E-3</v>
      </c>
      <c r="P101" s="14">
        <f t="shared" si="18"/>
        <v>1.6590809256544055E-2</v>
      </c>
      <c r="Q101" s="13">
        <f t="shared" si="19"/>
        <v>30035.885000000002</v>
      </c>
      <c r="R101">
        <f t="shared" si="20"/>
        <v>3.7659319503509863E-4</v>
      </c>
      <c r="AB101" t="s">
        <v>166</v>
      </c>
      <c r="AC101">
        <v>8</v>
      </c>
      <c r="AE101" t="s">
        <v>190</v>
      </c>
      <c r="AG101" t="s">
        <v>171</v>
      </c>
    </row>
    <row r="102" spans="1:33" x14ac:dyDescent="0.2">
      <c r="A102" s="19" t="s">
        <v>199</v>
      </c>
      <c r="C102" s="8">
        <v>45064.311999999998</v>
      </c>
      <c r="D102" s="8"/>
      <c r="E102">
        <f t="shared" si="15"/>
        <v>636.00221186653823</v>
      </c>
      <c r="F102">
        <f t="shared" si="16"/>
        <v>636</v>
      </c>
      <c r="G102">
        <f t="shared" si="17"/>
        <v>7.3115999985020608E-3</v>
      </c>
      <c r="M102">
        <f t="shared" si="21"/>
        <v>7.3115999985020608E-3</v>
      </c>
      <c r="P102" s="14">
        <f t="shared" si="18"/>
        <v>1.6715827743337439E-2</v>
      </c>
      <c r="Q102" s="13">
        <f t="shared" si="19"/>
        <v>30045.811999999998</v>
      </c>
      <c r="R102">
        <f t="shared" si="20"/>
        <v>8.8439499476731511E-5</v>
      </c>
      <c r="AB102" t="s">
        <v>166</v>
      </c>
      <c r="AC102">
        <v>8</v>
      </c>
      <c r="AE102" t="s">
        <v>190</v>
      </c>
      <c r="AG102" t="s">
        <v>171</v>
      </c>
    </row>
    <row r="103" spans="1:33" x14ac:dyDescent="0.2">
      <c r="A103" s="19" t="s">
        <v>199</v>
      </c>
      <c r="C103" s="8">
        <v>45097.396000000001</v>
      </c>
      <c r="D103" s="8"/>
      <c r="E103">
        <f t="shared" si="15"/>
        <v>646.01060846477321</v>
      </c>
      <c r="F103">
        <f t="shared" si="16"/>
        <v>646</v>
      </c>
      <c r="G103">
        <f t="shared" si="17"/>
        <v>3.5067600001639221E-2</v>
      </c>
      <c r="M103">
        <f t="shared" si="21"/>
        <v>3.5067600001639221E-2</v>
      </c>
      <c r="P103" s="14">
        <f t="shared" si="18"/>
        <v>1.7135717031946752E-2</v>
      </c>
      <c r="Q103" s="13">
        <f t="shared" si="19"/>
        <v>30078.896000000001</v>
      </c>
      <c r="R103">
        <f t="shared" si="20"/>
        <v>3.2155242683874676E-4</v>
      </c>
      <c r="AB103" t="s">
        <v>166</v>
      </c>
      <c r="AC103">
        <v>9</v>
      </c>
      <c r="AE103" t="s">
        <v>177</v>
      </c>
      <c r="AG103" t="s">
        <v>171</v>
      </c>
    </row>
    <row r="104" spans="1:33" x14ac:dyDescent="0.2">
      <c r="A104" s="19" t="s">
        <v>200</v>
      </c>
      <c r="C104" s="8">
        <v>45259.356</v>
      </c>
      <c r="D104" s="8"/>
      <c r="E104">
        <f t="shared" si="15"/>
        <v>695.00589056639342</v>
      </c>
      <c r="F104">
        <f t="shared" si="16"/>
        <v>695</v>
      </c>
      <c r="G104">
        <f t="shared" si="17"/>
        <v>1.947199999995064E-2</v>
      </c>
      <c r="N104">
        <f>G104</f>
        <v>1.947199999995064E-2</v>
      </c>
      <c r="P104" s="14">
        <f t="shared" si="18"/>
        <v>1.9263470307445029E-2</v>
      </c>
      <c r="Q104" s="13">
        <f t="shared" si="19"/>
        <v>30240.856</v>
      </c>
      <c r="R104">
        <f t="shared" si="20"/>
        <v>4.3484632656484611E-8</v>
      </c>
      <c r="AB104" t="s">
        <v>166</v>
      </c>
      <c r="AG104" t="s">
        <v>168</v>
      </c>
    </row>
    <row r="105" spans="1:33" x14ac:dyDescent="0.2">
      <c r="A105" s="26" t="s">
        <v>249</v>
      </c>
      <c r="B105" s="27" t="s">
        <v>236</v>
      </c>
      <c r="C105" s="28">
        <v>45302.334000000003</v>
      </c>
      <c r="D105" s="8">
        <v>2.0000000000000001E-4</v>
      </c>
      <c r="E105">
        <f t="shared" si="15"/>
        <v>708.00736768521028</v>
      </c>
      <c r="F105">
        <f t="shared" si="16"/>
        <v>708</v>
      </c>
      <c r="G105">
        <f t="shared" si="17"/>
        <v>2.4354799999855459E-2</v>
      </c>
      <c r="J105">
        <f>G105</f>
        <v>2.4354799999855459E-2</v>
      </c>
      <c r="P105" s="14">
        <f t="shared" si="18"/>
        <v>1.9847574474143464E-2</v>
      </c>
      <c r="Q105" s="13">
        <f t="shared" si="19"/>
        <v>30283.834000000003</v>
      </c>
      <c r="R105">
        <f t="shared" si="20"/>
        <v>2.0315081939629768E-5</v>
      </c>
    </row>
    <row r="106" spans="1:33" x14ac:dyDescent="0.2">
      <c r="A106" s="19" t="s">
        <v>237</v>
      </c>
      <c r="C106" s="8">
        <v>45338.709000000003</v>
      </c>
      <c r="D106" s="8"/>
      <c r="E106">
        <f t="shared" si="15"/>
        <v>719.01134018734933</v>
      </c>
      <c r="F106">
        <f t="shared" si="16"/>
        <v>719</v>
      </c>
      <c r="G106">
        <f t="shared" si="17"/>
        <v>3.7486400004127063E-2</v>
      </c>
      <c r="K106">
        <f>G106</f>
        <v>3.7486400004127063E-2</v>
      </c>
      <c r="P106" s="14">
        <f t="shared" si="18"/>
        <v>2.0348235721462781E-2</v>
      </c>
      <c r="Q106" s="13">
        <f t="shared" si="19"/>
        <v>30320.209000000003</v>
      </c>
      <c r="R106">
        <f t="shared" si="20"/>
        <v>2.9371667497958971E-4</v>
      </c>
    </row>
    <row r="107" spans="1:33" x14ac:dyDescent="0.2">
      <c r="A107" s="19" t="s">
        <v>201</v>
      </c>
      <c r="C107" s="8">
        <v>45345.313999999998</v>
      </c>
      <c r="D107" s="8"/>
      <c r="E107">
        <f t="shared" si="15"/>
        <v>721.00944983344107</v>
      </c>
      <c r="F107">
        <f t="shared" si="16"/>
        <v>721</v>
      </c>
      <c r="G107">
        <f t="shared" si="17"/>
        <v>3.1237600000167731E-2</v>
      </c>
      <c r="M107">
        <f>G107</f>
        <v>3.1237600000167731E-2</v>
      </c>
      <c r="P107" s="14">
        <f t="shared" si="18"/>
        <v>2.0439897239016812E-2</v>
      </c>
      <c r="Q107" s="13">
        <f t="shared" si="19"/>
        <v>30326.813999999998</v>
      </c>
      <c r="R107">
        <f t="shared" si="20"/>
        <v>1.1659038491816618E-4</v>
      </c>
      <c r="AB107" t="s">
        <v>166</v>
      </c>
      <c r="AC107">
        <v>8</v>
      </c>
      <c r="AE107" t="s">
        <v>190</v>
      </c>
      <c r="AG107" t="s">
        <v>171</v>
      </c>
    </row>
    <row r="108" spans="1:33" x14ac:dyDescent="0.2">
      <c r="A108" s="26" t="s">
        <v>249</v>
      </c>
      <c r="B108" s="27" t="s">
        <v>250</v>
      </c>
      <c r="C108" s="28">
        <v>45360.197999999997</v>
      </c>
      <c r="D108" s="8">
        <v>0.01</v>
      </c>
      <c r="E108">
        <f t="shared" si="15"/>
        <v>725.51207874675561</v>
      </c>
      <c r="F108">
        <f t="shared" si="16"/>
        <v>725.5</v>
      </c>
      <c r="G108">
        <f t="shared" si="17"/>
        <v>3.9927799996803515E-2</v>
      </c>
      <c r="J108">
        <f>G108</f>
        <v>3.9927799996803515E-2</v>
      </c>
      <c r="P108" s="14">
        <f t="shared" si="18"/>
        <v>2.064684687835544E-2</v>
      </c>
      <c r="Q108" s="13">
        <f t="shared" si="19"/>
        <v>30341.697999999997</v>
      </c>
      <c r="R108">
        <f t="shared" si="20"/>
        <v>3.717551531557925E-4</v>
      </c>
    </row>
    <row r="109" spans="1:33" x14ac:dyDescent="0.2">
      <c r="A109" s="19" t="s">
        <v>202</v>
      </c>
      <c r="C109" s="8">
        <v>45368.451999999997</v>
      </c>
      <c r="D109" s="8"/>
      <c r="E109">
        <f t="shared" si="15"/>
        <v>728.00903514627907</v>
      </c>
      <c r="F109">
        <f t="shared" si="16"/>
        <v>728</v>
      </c>
      <c r="G109">
        <f t="shared" si="17"/>
        <v>2.9866799995943438E-2</v>
      </c>
      <c r="M109">
        <f>G109</f>
        <v>2.9866799995943438E-2</v>
      </c>
      <c r="P109" s="14">
        <f t="shared" si="18"/>
        <v>2.0762244419346508E-2</v>
      </c>
      <c r="Q109" s="13">
        <f t="shared" si="19"/>
        <v>30349.951999999997</v>
      </c>
      <c r="R109">
        <f t="shared" si="20"/>
        <v>8.2892932247342262E-5</v>
      </c>
      <c r="AB109" t="s">
        <v>166</v>
      </c>
      <c r="AC109">
        <v>6</v>
      </c>
      <c r="AE109" t="s">
        <v>177</v>
      </c>
      <c r="AG109" t="s">
        <v>171</v>
      </c>
    </row>
    <row r="110" spans="1:33" x14ac:dyDescent="0.2">
      <c r="A110" s="19" t="s">
        <v>202</v>
      </c>
      <c r="C110" s="8">
        <v>45401.506000000001</v>
      </c>
      <c r="D110" s="8"/>
      <c r="E110">
        <f t="shared" si="15"/>
        <v>738.00835630327549</v>
      </c>
      <c r="F110">
        <f t="shared" si="16"/>
        <v>738</v>
      </c>
      <c r="G110">
        <f t="shared" si="17"/>
        <v>2.7622800000244752E-2</v>
      </c>
      <c r="M110">
        <f>G110</f>
        <v>2.7622800000244752E-2</v>
      </c>
      <c r="P110" s="14">
        <f t="shared" si="18"/>
        <v>2.1226874005712746E-2</v>
      </c>
      <c r="Q110" s="13">
        <f t="shared" si="19"/>
        <v>30383.006000000001</v>
      </c>
      <c r="R110">
        <f t="shared" si="20"/>
        <v>4.0907869327530223E-5</v>
      </c>
      <c r="AB110" t="s">
        <v>166</v>
      </c>
      <c r="AC110">
        <v>6</v>
      </c>
      <c r="AE110" t="s">
        <v>177</v>
      </c>
      <c r="AG110" t="s">
        <v>171</v>
      </c>
    </row>
    <row r="111" spans="1:33" x14ac:dyDescent="0.2">
      <c r="A111" s="19" t="s">
        <v>237</v>
      </c>
      <c r="C111" s="8">
        <v>45561.794000000002</v>
      </c>
      <c r="D111" s="8"/>
      <c r="E111">
        <f t="shared" si="15"/>
        <v>786.49783381318264</v>
      </c>
      <c r="F111">
        <f t="shared" si="16"/>
        <v>786.5</v>
      </c>
      <c r="G111">
        <f t="shared" si="17"/>
        <v>-7.1605999983148649E-3</v>
      </c>
      <c r="K111">
        <f>G111</f>
        <v>-7.1605999983148649E-3</v>
      </c>
      <c r="P111" s="14">
        <f t="shared" si="18"/>
        <v>2.3549316309268806E-2</v>
      </c>
      <c r="Q111" s="13">
        <f t="shared" si="19"/>
        <v>30543.294000000002</v>
      </c>
      <c r="R111">
        <f t="shared" si="20"/>
        <v>9.4309895961879346E-4</v>
      </c>
    </row>
    <row r="112" spans="1:33" x14ac:dyDescent="0.2">
      <c r="A112" s="19" t="s">
        <v>204</v>
      </c>
      <c r="C112" s="8">
        <v>45649.411999999997</v>
      </c>
      <c r="D112" s="8"/>
      <c r="E112">
        <f t="shared" si="15"/>
        <v>813.0035674954471</v>
      </c>
      <c r="F112">
        <f t="shared" si="16"/>
        <v>813</v>
      </c>
      <c r="G112">
        <f t="shared" si="17"/>
        <v>1.179279999632854E-2</v>
      </c>
      <c r="M112">
        <f>G112</f>
        <v>1.179279999632854E-2</v>
      </c>
      <c r="P112" s="14">
        <f t="shared" si="18"/>
        <v>2.4866606445959748E-2</v>
      </c>
      <c r="Q112" s="13">
        <f t="shared" si="19"/>
        <v>30630.911999999997</v>
      </c>
      <c r="R112">
        <f t="shared" si="20"/>
        <v>1.7092441508241856E-4</v>
      </c>
      <c r="AB112" t="s">
        <v>166</v>
      </c>
      <c r="AC112">
        <v>10</v>
      </c>
      <c r="AE112" t="s">
        <v>203</v>
      </c>
      <c r="AG112" t="s">
        <v>171</v>
      </c>
    </row>
    <row r="113" spans="1:33" x14ac:dyDescent="0.2">
      <c r="A113" s="19" t="s">
        <v>204</v>
      </c>
      <c r="C113" s="8">
        <v>45659.357000000004</v>
      </c>
      <c r="D113" s="8"/>
      <c r="E113">
        <f t="shared" si="15"/>
        <v>816.01207626613711</v>
      </c>
      <c r="F113">
        <f t="shared" si="16"/>
        <v>816</v>
      </c>
      <c r="G113">
        <f t="shared" si="17"/>
        <v>3.9919600007124245E-2</v>
      </c>
      <c r="M113">
        <f>G113</f>
        <v>3.9919600007124245E-2</v>
      </c>
      <c r="P113" s="14">
        <f t="shared" si="18"/>
        <v>2.5017885542306113E-2</v>
      </c>
      <c r="Q113" s="13">
        <f t="shared" si="19"/>
        <v>30640.857000000004</v>
      </c>
      <c r="R113">
        <f t="shared" si="20"/>
        <v>2.2206109399096994E-4</v>
      </c>
      <c r="AB113" t="s">
        <v>166</v>
      </c>
      <c r="AC113">
        <v>6</v>
      </c>
      <c r="AE113" t="s">
        <v>177</v>
      </c>
      <c r="AG113" t="s">
        <v>171</v>
      </c>
    </row>
    <row r="114" spans="1:33" x14ac:dyDescent="0.2">
      <c r="A114" s="19" t="s">
        <v>200</v>
      </c>
      <c r="C114" s="8">
        <v>45672.565000000002</v>
      </c>
      <c r="D114" s="8"/>
      <c r="E114">
        <f t="shared" si="15"/>
        <v>820.00769052890655</v>
      </c>
      <c r="F114">
        <f t="shared" si="16"/>
        <v>820</v>
      </c>
      <c r="G114">
        <f t="shared" si="17"/>
        <v>2.5422000006074086E-2</v>
      </c>
      <c r="N114">
        <f>G114</f>
        <v>2.5422000006074086E-2</v>
      </c>
      <c r="P114" s="14">
        <f t="shared" si="18"/>
        <v>2.5220271834719296E-2</v>
      </c>
      <c r="Q114" s="13">
        <f t="shared" si="19"/>
        <v>30654.065000000002</v>
      </c>
      <c r="R114">
        <f t="shared" si="20"/>
        <v>4.0694255118147397E-8</v>
      </c>
      <c r="AB114" t="s">
        <v>166</v>
      </c>
      <c r="AG114" t="s">
        <v>168</v>
      </c>
    </row>
    <row r="115" spans="1:33" x14ac:dyDescent="0.2">
      <c r="A115" s="19" t="s">
        <v>200</v>
      </c>
      <c r="C115" s="8">
        <v>45672.565000000002</v>
      </c>
      <c r="D115" s="8"/>
      <c r="E115">
        <f t="shared" si="15"/>
        <v>820.00769052890655</v>
      </c>
      <c r="F115">
        <f t="shared" si="16"/>
        <v>820</v>
      </c>
      <c r="G115">
        <f t="shared" si="17"/>
        <v>2.5422000006074086E-2</v>
      </c>
      <c r="N115">
        <f>G115</f>
        <v>2.5422000006074086E-2</v>
      </c>
      <c r="P115" s="14">
        <f t="shared" si="18"/>
        <v>2.5220271834719296E-2</v>
      </c>
      <c r="Q115" s="13">
        <f t="shared" si="19"/>
        <v>30654.065000000002</v>
      </c>
      <c r="R115">
        <f t="shared" si="20"/>
        <v>4.0694255118147397E-8</v>
      </c>
      <c r="AB115" t="s">
        <v>166</v>
      </c>
      <c r="AG115" t="s">
        <v>168</v>
      </c>
    </row>
    <row r="116" spans="1:33" x14ac:dyDescent="0.2">
      <c r="A116" s="19" t="s">
        <v>200</v>
      </c>
      <c r="C116" s="8">
        <v>45672.565000000002</v>
      </c>
      <c r="D116" s="8"/>
      <c r="E116">
        <f t="shared" si="15"/>
        <v>820.00769052890655</v>
      </c>
      <c r="F116">
        <f t="shared" si="16"/>
        <v>820</v>
      </c>
      <c r="G116">
        <f t="shared" si="17"/>
        <v>2.5422000006074086E-2</v>
      </c>
      <c r="N116">
        <f>G116</f>
        <v>2.5422000006074086E-2</v>
      </c>
      <c r="P116" s="14">
        <f t="shared" si="18"/>
        <v>2.5220271834719296E-2</v>
      </c>
      <c r="Q116" s="13">
        <f t="shared" si="19"/>
        <v>30654.065000000002</v>
      </c>
      <c r="R116">
        <f t="shared" si="20"/>
        <v>4.0694255118147397E-8</v>
      </c>
      <c r="AB116" t="s">
        <v>166</v>
      </c>
      <c r="AG116" t="s">
        <v>168</v>
      </c>
    </row>
    <row r="117" spans="1:33" x14ac:dyDescent="0.2">
      <c r="A117" s="19" t="s">
        <v>200</v>
      </c>
      <c r="C117" s="8">
        <v>45672.578000000001</v>
      </c>
      <c r="D117" s="8"/>
      <c r="E117">
        <f t="shared" ref="E117:E148" si="22">(C117-C$7)/C$8</f>
        <v>820.01162322010975</v>
      </c>
      <c r="F117">
        <f t="shared" ref="F117:F148" si="23">+ROUND(2*E117,0)/2</f>
        <v>820</v>
      </c>
      <c r="G117">
        <f t="shared" ref="G117:G148" si="24">C117-(C$7+C$8*F117)</f>
        <v>3.8422000005084556E-2</v>
      </c>
      <c r="N117">
        <f>G117</f>
        <v>3.8422000005084556E-2</v>
      </c>
      <c r="P117" s="14">
        <f t="shared" ref="P117:P148" si="25">+D$11+D$12*F117+D$13*F117^2</f>
        <v>2.5220271834719296E-2</v>
      </c>
      <c r="Q117" s="13">
        <f t="shared" ref="Q117:Q148" si="26">+C117-15018.5</f>
        <v>30654.078000000001</v>
      </c>
      <c r="R117">
        <f t="shared" ref="R117:R148" si="27">+(P117-G117)^2</f>
        <v>1.7428562668421566E-4</v>
      </c>
      <c r="AB117" t="s">
        <v>166</v>
      </c>
      <c r="AG117" t="s">
        <v>168</v>
      </c>
    </row>
    <row r="118" spans="1:33" x14ac:dyDescent="0.2">
      <c r="A118" s="19" t="s">
        <v>205</v>
      </c>
      <c r="C118" s="8">
        <v>45702.315000000002</v>
      </c>
      <c r="D118" s="8"/>
      <c r="E118">
        <f t="shared" si="22"/>
        <v>829.00750309079353</v>
      </c>
      <c r="F118">
        <f t="shared" si="23"/>
        <v>829</v>
      </c>
      <c r="G118">
        <f t="shared" si="24"/>
        <v>2.4802400002954528E-2</v>
      </c>
      <c r="M118">
        <f>G118</f>
        <v>2.4802400002954528E-2</v>
      </c>
      <c r="P118" s="14">
        <f t="shared" si="25"/>
        <v>2.5678485892017201E-2</v>
      </c>
      <c r="Q118" s="13">
        <f t="shared" si="26"/>
        <v>30683.815000000002</v>
      </c>
      <c r="R118">
        <f t="shared" si="27"/>
        <v>7.6752648501473393E-7</v>
      </c>
      <c r="AB118" t="s">
        <v>166</v>
      </c>
      <c r="AC118">
        <v>6</v>
      </c>
      <c r="AE118" t="s">
        <v>177</v>
      </c>
      <c r="AG118" t="s">
        <v>171</v>
      </c>
    </row>
    <row r="119" spans="1:33" x14ac:dyDescent="0.2">
      <c r="A119" s="19" t="s">
        <v>237</v>
      </c>
      <c r="C119" s="8">
        <v>45819.652000000002</v>
      </c>
      <c r="D119" s="8"/>
      <c r="E119">
        <f t="shared" si="22"/>
        <v>864.50367137899934</v>
      </c>
      <c r="F119">
        <f t="shared" si="23"/>
        <v>864.5</v>
      </c>
      <c r="G119">
        <f t="shared" si="24"/>
        <v>1.213619999907678E-2</v>
      </c>
      <c r="K119">
        <f>G119</f>
        <v>1.213619999907678E-2</v>
      </c>
      <c r="P119" s="14">
        <f t="shared" si="25"/>
        <v>2.7524298005008309E-2</v>
      </c>
      <c r="Q119" s="13">
        <f t="shared" si="26"/>
        <v>30801.152000000002</v>
      </c>
      <c r="R119">
        <f t="shared" si="27"/>
        <v>2.3679356024015389E-4</v>
      </c>
    </row>
    <row r="120" spans="1:33" x14ac:dyDescent="0.2">
      <c r="A120" s="19" t="s">
        <v>237</v>
      </c>
      <c r="C120" s="8">
        <v>45875.839999999997</v>
      </c>
      <c r="D120" s="8"/>
      <c r="E120">
        <f t="shared" si="22"/>
        <v>881.50136778999956</v>
      </c>
      <c r="F120">
        <f t="shared" si="23"/>
        <v>881.5</v>
      </c>
      <c r="G120">
        <f t="shared" si="24"/>
        <v>4.5213999983388931E-3</v>
      </c>
      <c r="K120">
        <f>G120</f>
        <v>4.5213999983388931E-3</v>
      </c>
      <c r="P120" s="14">
        <f t="shared" si="25"/>
        <v>2.8429909506897742E-2</v>
      </c>
      <c r="Q120" s="13">
        <f t="shared" si="26"/>
        <v>30857.339999999997</v>
      </c>
      <c r="R120">
        <f t="shared" si="27"/>
        <v>5.716168269208489E-4</v>
      </c>
    </row>
    <row r="121" spans="1:33" x14ac:dyDescent="0.2">
      <c r="A121" s="19" t="s">
        <v>237</v>
      </c>
      <c r="C121" s="8">
        <v>45885.752</v>
      </c>
      <c r="D121" s="8"/>
      <c r="E121">
        <f t="shared" si="22"/>
        <v>884.49989357532593</v>
      </c>
      <c r="F121">
        <f t="shared" si="23"/>
        <v>884.5</v>
      </c>
      <c r="G121">
        <f t="shared" si="24"/>
        <v>-3.5180000122636557E-4</v>
      </c>
      <c r="K121">
        <f>G121</f>
        <v>-3.5180000122636557E-4</v>
      </c>
      <c r="P121" s="14">
        <f t="shared" si="25"/>
        <v>2.8591182224101765E-2</v>
      </c>
      <c r="Q121" s="13">
        <f t="shared" si="26"/>
        <v>30867.252</v>
      </c>
      <c r="R121">
        <f t="shared" si="27"/>
        <v>8.3769622009566009E-4</v>
      </c>
    </row>
    <row r="122" spans="1:33" x14ac:dyDescent="0.2">
      <c r="A122" s="19" t="s">
        <v>206</v>
      </c>
      <c r="C122" s="8">
        <v>46059.345999999998</v>
      </c>
      <c r="D122" s="8"/>
      <c r="E122">
        <f t="shared" si="22"/>
        <v>937.01463178938229</v>
      </c>
      <c r="F122">
        <f t="shared" si="23"/>
        <v>937</v>
      </c>
      <c r="G122">
        <f t="shared" si="24"/>
        <v>4.8367199997301213E-2</v>
      </c>
      <c r="N122">
        <f>G122</f>
        <v>4.8367199997301213E-2</v>
      </c>
      <c r="P122" s="14">
        <f t="shared" si="25"/>
        <v>3.1484303711361919E-2</v>
      </c>
      <c r="Q122" s="13">
        <f t="shared" si="26"/>
        <v>31040.845999999998</v>
      </c>
      <c r="R122">
        <f t="shared" si="27"/>
        <v>2.8503218700178282E-4</v>
      </c>
      <c r="AB122" t="s">
        <v>166</v>
      </c>
      <c r="AG122" t="s">
        <v>168</v>
      </c>
    </row>
    <row r="123" spans="1:33" x14ac:dyDescent="0.2">
      <c r="A123" s="19" t="s">
        <v>237</v>
      </c>
      <c r="C123" s="8">
        <v>46105.618999999999</v>
      </c>
      <c r="D123" s="8"/>
      <c r="E123">
        <f t="shared" si="22"/>
        <v>951.01289487093538</v>
      </c>
      <c r="F123">
        <f t="shared" si="23"/>
        <v>951</v>
      </c>
      <c r="G123">
        <f t="shared" si="24"/>
        <v>4.2625599999155384E-2</v>
      </c>
      <c r="K123">
        <f>G123</f>
        <v>4.2625599999155384E-2</v>
      </c>
      <c r="P123" s="14">
        <f t="shared" si="25"/>
        <v>3.2278440392681129E-2</v>
      </c>
      <c r="Q123" s="13">
        <f t="shared" si="26"/>
        <v>31087.118999999999</v>
      </c>
      <c r="R123">
        <f t="shared" si="27"/>
        <v>1.0706371192185244E-4</v>
      </c>
    </row>
    <row r="124" spans="1:33" x14ac:dyDescent="0.2">
      <c r="A124" s="19" t="s">
        <v>207</v>
      </c>
      <c r="C124" s="8">
        <v>46373.36</v>
      </c>
      <c r="D124" s="8"/>
      <c r="E124">
        <f t="shared" si="22"/>
        <v>1032.0084852955467</v>
      </c>
      <c r="F124">
        <f t="shared" si="23"/>
        <v>1032</v>
      </c>
      <c r="G124">
        <f t="shared" si="24"/>
        <v>2.8049200001987629E-2</v>
      </c>
      <c r="M124">
        <f>G124</f>
        <v>2.8049200001987629E-2</v>
      </c>
      <c r="P124" s="14">
        <f t="shared" si="25"/>
        <v>3.706019517766438E-2</v>
      </c>
      <c r="Q124" s="13">
        <f t="shared" si="26"/>
        <v>31354.86</v>
      </c>
      <c r="R124">
        <f t="shared" si="27"/>
        <v>8.1198034056069695E-5</v>
      </c>
      <c r="AB124" t="s">
        <v>166</v>
      </c>
      <c r="AC124">
        <v>6</v>
      </c>
      <c r="AE124" t="s">
        <v>177</v>
      </c>
      <c r="AG124" t="s">
        <v>171</v>
      </c>
    </row>
    <row r="125" spans="1:33" x14ac:dyDescent="0.2">
      <c r="A125" s="19" t="s">
        <v>237</v>
      </c>
      <c r="C125" s="8">
        <v>46442.803</v>
      </c>
      <c r="D125" s="8"/>
      <c r="E125">
        <f t="shared" si="22"/>
        <v>1053.0160141605925</v>
      </c>
      <c r="F125">
        <f t="shared" si="23"/>
        <v>1053</v>
      </c>
      <c r="G125">
        <f t="shared" si="24"/>
        <v>5.2936799998860806E-2</v>
      </c>
      <c r="K125">
        <f>G125</f>
        <v>5.2936799998860806E-2</v>
      </c>
      <c r="P125" s="14">
        <f t="shared" si="25"/>
        <v>3.835199292345863E-2</v>
      </c>
      <c r="Q125" s="13">
        <f t="shared" si="26"/>
        <v>31424.303</v>
      </c>
      <c r="R125">
        <f t="shared" si="27"/>
        <v>2.1271659742670137E-4</v>
      </c>
    </row>
    <row r="126" spans="1:33" x14ac:dyDescent="0.2">
      <c r="A126" s="19" t="s">
        <v>237</v>
      </c>
      <c r="C126" s="8">
        <v>46756.815999999999</v>
      </c>
      <c r="D126" s="8"/>
      <c r="E126">
        <f t="shared" si="22"/>
        <v>1148.0095651520478</v>
      </c>
      <c r="F126">
        <f t="shared" si="23"/>
        <v>1148</v>
      </c>
      <c r="G126">
        <f t="shared" si="24"/>
        <v>3.1618799999705516E-2</v>
      </c>
      <c r="K126">
        <f>G126</f>
        <v>3.1618799999705516E-2</v>
      </c>
      <c r="P126" s="14">
        <f t="shared" si="25"/>
        <v>4.4463795347675583E-2</v>
      </c>
      <c r="Q126" s="13">
        <f t="shared" si="26"/>
        <v>31738.315999999999</v>
      </c>
      <c r="R126">
        <f t="shared" si="27"/>
        <v>1.6499390548937266E-4</v>
      </c>
    </row>
    <row r="127" spans="1:33" x14ac:dyDescent="0.2">
      <c r="A127" s="19" t="s">
        <v>208</v>
      </c>
      <c r="C127" s="8">
        <v>46763.453999999998</v>
      </c>
      <c r="D127" s="8"/>
      <c r="E127">
        <f t="shared" si="22"/>
        <v>1150.0176577835032</v>
      </c>
      <c r="F127">
        <f t="shared" si="23"/>
        <v>1150</v>
      </c>
      <c r="G127">
        <f t="shared" si="24"/>
        <v>5.836999999883119E-2</v>
      </c>
      <c r="M127">
        <f>G127</f>
        <v>5.836999999883119E-2</v>
      </c>
      <c r="P127" s="14">
        <f t="shared" si="25"/>
        <v>4.4597182055963788E-2</v>
      </c>
      <c r="Q127" s="13">
        <f t="shared" si="26"/>
        <v>31744.953999999998</v>
      </c>
      <c r="R127">
        <f t="shared" si="27"/>
        <v>1.8969051408737026E-4</v>
      </c>
      <c r="AB127" t="s">
        <v>166</v>
      </c>
      <c r="AC127">
        <v>6</v>
      </c>
      <c r="AE127" t="s">
        <v>177</v>
      </c>
      <c r="AG127" t="s">
        <v>171</v>
      </c>
    </row>
    <row r="128" spans="1:33" x14ac:dyDescent="0.2">
      <c r="A128" s="19" t="s">
        <v>237</v>
      </c>
      <c r="C128" s="8">
        <v>46809.726999999999</v>
      </c>
      <c r="D128" s="8"/>
      <c r="E128">
        <f t="shared" si="22"/>
        <v>1164.0159208650562</v>
      </c>
      <c r="F128">
        <f t="shared" si="23"/>
        <v>1164</v>
      </c>
      <c r="G128">
        <f t="shared" si="24"/>
        <v>5.262840000068536E-2</v>
      </c>
      <c r="K128">
        <f>G128</f>
        <v>5.262840000068536E-2</v>
      </c>
      <c r="P128" s="14">
        <f t="shared" si="25"/>
        <v>4.5536335658925557E-2</v>
      </c>
      <c r="Q128" s="13">
        <f t="shared" si="26"/>
        <v>31791.226999999999</v>
      </c>
      <c r="R128">
        <f t="shared" si="27"/>
        <v>5.0297376627660912E-5</v>
      </c>
    </row>
    <row r="129" spans="1:33" x14ac:dyDescent="0.2">
      <c r="A129" s="19" t="s">
        <v>209</v>
      </c>
      <c r="C129" s="8">
        <v>46925.442999999999</v>
      </c>
      <c r="D129" s="8"/>
      <c r="E129">
        <f t="shared" si="22"/>
        <v>1199.0217128116549</v>
      </c>
      <c r="F129">
        <f t="shared" si="23"/>
        <v>1199</v>
      </c>
      <c r="G129">
        <f t="shared" si="24"/>
        <v>7.1774399999412708E-2</v>
      </c>
      <c r="M129">
        <f>G129</f>
        <v>7.1774399999412708E-2</v>
      </c>
      <c r="P129" s="14">
        <f t="shared" si="25"/>
        <v>4.792592054168493E-2</v>
      </c>
      <c r="Q129" s="13">
        <f t="shared" si="26"/>
        <v>31906.942999999999</v>
      </c>
      <c r="R129">
        <f t="shared" si="27"/>
        <v>5.6874997244566383E-4</v>
      </c>
      <c r="AB129" t="s">
        <v>166</v>
      </c>
      <c r="AC129">
        <v>6</v>
      </c>
      <c r="AE129" t="s">
        <v>177</v>
      </c>
      <c r="AG129" t="s">
        <v>171</v>
      </c>
    </row>
    <row r="130" spans="1:33" x14ac:dyDescent="0.2">
      <c r="A130" s="19" t="s">
        <v>211</v>
      </c>
      <c r="C130" s="8">
        <v>47087.373</v>
      </c>
      <c r="D130" s="8"/>
      <c r="E130">
        <f t="shared" si="22"/>
        <v>1248.0079194720367</v>
      </c>
      <c r="F130">
        <f t="shared" si="23"/>
        <v>1248</v>
      </c>
      <c r="G130">
        <f t="shared" si="24"/>
        <v>2.617879999888828E-2</v>
      </c>
      <c r="M130">
        <f>G130</f>
        <v>2.617879999888828E-2</v>
      </c>
      <c r="P130" s="14">
        <f t="shared" si="25"/>
        <v>5.1371421478399973E-2</v>
      </c>
      <c r="Q130" s="13">
        <f t="shared" si="26"/>
        <v>32068.873</v>
      </c>
      <c r="R130">
        <f t="shared" si="27"/>
        <v>6.3466817700995391E-4</v>
      </c>
      <c r="AB130" t="s">
        <v>166</v>
      </c>
      <c r="AC130">
        <v>7</v>
      </c>
      <c r="AE130" t="s">
        <v>210</v>
      </c>
      <c r="AG130" t="s">
        <v>171</v>
      </c>
    </row>
    <row r="131" spans="1:33" x14ac:dyDescent="0.2">
      <c r="A131" s="19" t="s">
        <v>237</v>
      </c>
      <c r="C131" s="8">
        <v>47209.714</v>
      </c>
      <c r="D131" s="8"/>
      <c r="E131">
        <f t="shared" si="22"/>
        <v>1285.0178713588875</v>
      </c>
      <c r="F131">
        <f t="shared" si="23"/>
        <v>1285</v>
      </c>
      <c r="G131">
        <f t="shared" si="24"/>
        <v>5.9075999997730833E-2</v>
      </c>
      <c r="K131">
        <f>G131</f>
        <v>5.9075999997730833E-2</v>
      </c>
      <c r="P131" s="14">
        <f t="shared" si="25"/>
        <v>5.4050497804012478E-2</v>
      </c>
      <c r="Q131" s="13">
        <f t="shared" si="26"/>
        <v>32191.214</v>
      </c>
      <c r="R131">
        <f t="shared" si="27"/>
        <v>2.5255672299067997E-5</v>
      </c>
    </row>
    <row r="132" spans="1:33" x14ac:dyDescent="0.2">
      <c r="A132" s="19" t="s">
        <v>212</v>
      </c>
      <c r="C132" s="8">
        <v>47219.648999999998</v>
      </c>
      <c r="D132" s="8"/>
      <c r="E132">
        <f t="shared" si="22"/>
        <v>1288.0233549824952</v>
      </c>
      <c r="F132">
        <f t="shared" si="23"/>
        <v>1288</v>
      </c>
      <c r="G132">
        <f t="shared" si="24"/>
        <v>7.7202799999213312E-2</v>
      </c>
      <c r="M132">
        <f>G132</f>
        <v>7.7202799999213312E-2</v>
      </c>
      <c r="P132" s="14">
        <f t="shared" si="25"/>
        <v>5.4270638054297757E-2</v>
      </c>
      <c r="Q132" s="13">
        <f t="shared" si="26"/>
        <v>32201.148999999998</v>
      </c>
      <c r="R132">
        <f t="shared" si="27"/>
        <v>5.2588405146783315E-4</v>
      </c>
      <c r="AB132" t="s">
        <v>166</v>
      </c>
      <c r="AC132">
        <v>4</v>
      </c>
      <c r="AE132" t="s">
        <v>177</v>
      </c>
      <c r="AG132" t="s">
        <v>171</v>
      </c>
    </row>
    <row r="133" spans="1:33" x14ac:dyDescent="0.2">
      <c r="A133" s="19" t="s">
        <v>213</v>
      </c>
      <c r="C133" s="8">
        <v>47391.487000000001</v>
      </c>
      <c r="D133" s="8"/>
      <c r="E133">
        <f t="shared" si="22"/>
        <v>1340.0068773693711</v>
      </c>
      <c r="F133">
        <f t="shared" si="23"/>
        <v>1340</v>
      </c>
      <c r="G133">
        <f t="shared" si="24"/>
        <v>2.2733999998308718E-2</v>
      </c>
      <c r="N133">
        <f>G133</f>
        <v>2.2733999998308718E-2</v>
      </c>
      <c r="P133" s="14">
        <f t="shared" si="25"/>
        <v>5.8155944377132895E-2</v>
      </c>
      <c r="Q133" s="13">
        <f t="shared" si="26"/>
        <v>32372.987000000001</v>
      </c>
      <c r="R133">
        <f t="shared" si="27"/>
        <v>1.2547141435765138E-3</v>
      </c>
      <c r="AB133" t="s">
        <v>166</v>
      </c>
      <c r="AG133" t="s">
        <v>168</v>
      </c>
    </row>
    <row r="134" spans="1:33" x14ac:dyDescent="0.2">
      <c r="A134" s="19" t="s">
        <v>213</v>
      </c>
      <c r="C134" s="8">
        <v>47391.517999999996</v>
      </c>
      <c r="D134" s="8"/>
      <c r="E134">
        <f t="shared" si="22"/>
        <v>1340.0162553253165</v>
      </c>
      <c r="F134">
        <f t="shared" si="23"/>
        <v>1340</v>
      </c>
      <c r="G134">
        <f t="shared" si="24"/>
        <v>5.3733999993710313E-2</v>
      </c>
      <c r="N134">
        <f>G134</f>
        <v>5.3733999993710313E-2</v>
      </c>
      <c r="P134" s="14">
        <f t="shared" si="25"/>
        <v>5.8155944377132895E-2</v>
      </c>
      <c r="Q134" s="13">
        <f t="shared" si="26"/>
        <v>32373.017999999996</v>
      </c>
      <c r="R134">
        <f t="shared" si="27"/>
        <v>1.9553592130082523E-5</v>
      </c>
      <c r="AB134" t="s">
        <v>166</v>
      </c>
      <c r="AG134" t="s">
        <v>168</v>
      </c>
    </row>
    <row r="135" spans="1:33" x14ac:dyDescent="0.2">
      <c r="A135" s="19" t="s">
        <v>213</v>
      </c>
      <c r="C135" s="8">
        <v>47391.523000000001</v>
      </c>
      <c r="D135" s="8"/>
      <c r="E135">
        <f t="shared" si="22"/>
        <v>1340.0177678988578</v>
      </c>
      <c r="F135">
        <f t="shared" si="23"/>
        <v>1340</v>
      </c>
      <c r="G135">
        <f t="shared" si="24"/>
        <v>5.8733999998366926E-2</v>
      </c>
      <c r="N135">
        <f>G135</f>
        <v>5.8733999998366926E-2</v>
      </c>
      <c r="P135" s="14">
        <f t="shared" si="25"/>
        <v>5.8155944377132895E-2</v>
      </c>
      <c r="Q135" s="13">
        <f t="shared" si="26"/>
        <v>32373.023000000001</v>
      </c>
      <c r="R135">
        <f t="shared" si="27"/>
        <v>3.3414830124026083E-7</v>
      </c>
      <c r="AB135" t="s">
        <v>166</v>
      </c>
      <c r="AG135" t="s">
        <v>168</v>
      </c>
    </row>
    <row r="136" spans="1:33" x14ac:dyDescent="0.2">
      <c r="A136" s="19" t="s">
        <v>214</v>
      </c>
      <c r="C136" s="8">
        <v>47540.266000000003</v>
      </c>
      <c r="D136" s="8"/>
      <c r="E136">
        <f t="shared" si="22"/>
        <v>1385.0147131053375</v>
      </c>
      <c r="F136">
        <f t="shared" si="23"/>
        <v>1385</v>
      </c>
      <c r="G136">
        <f t="shared" si="24"/>
        <v>4.8636000006808899E-2</v>
      </c>
      <c r="M136">
        <f>G136</f>
        <v>4.8636000006808899E-2</v>
      </c>
      <c r="P136" s="14">
        <f t="shared" si="25"/>
        <v>6.1624365325247607E-2</v>
      </c>
      <c r="Q136" s="13">
        <f t="shared" si="26"/>
        <v>32521.766000000003</v>
      </c>
      <c r="R136">
        <f t="shared" si="27"/>
        <v>1.6869763364522143E-4</v>
      </c>
      <c r="AB136" t="s">
        <v>166</v>
      </c>
      <c r="AC136">
        <v>6</v>
      </c>
      <c r="AE136" t="s">
        <v>177</v>
      </c>
      <c r="AG136" t="s">
        <v>171</v>
      </c>
    </row>
    <row r="137" spans="1:33" x14ac:dyDescent="0.2">
      <c r="A137" s="26" t="s">
        <v>249</v>
      </c>
      <c r="B137" s="27" t="s">
        <v>236</v>
      </c>
      <c r="C137" s="28">
        <v>47629.542589999997</v>
      </c>
      <c r="D137" s="8">
        <v>9.0000000000000006E-5</v>
      </c>
      <c r="E137">
        <f t="shared" si="22"/>
        <v>1412.0221946570812</v>
      </c>
      <c r="F137">
        <f t="shared" si="23"/>
        <v>1412</v>
      </c>
      <c r="G137">
        <f t="shared" si="24"/>
        <v>7.3367199998756405E-2</v>
      </c>
      <c r="J137">
        <f>G137</f>
        <v>7.3367199998756405E-2</v>
      </c>
      <c r="P137" s="14">
        <f t="shared" si="25"/>
        <v>6.3752686991311799E-2</v>
      </c>
      <c r="Q137" s="13">
        <f t="shared" si="26"/>
        <v>32611.042589999997</v>
      </c>
      <c r="R137">
        <f t="shared" si="27"/>
        <v>9.2438860370321508E-5</v>
      </c>
    </row>
    <row r="138" spans="1:33" x14ac:dyDescent="0.2">
      <c r="A138" s="19" t="s">
        <v>215</v>
      </c>
      <c r="C138" s="8">
        <v>48290.661</v>
      </c>
      <c r="D138" s="8">
        <v>8.9999999999999993E-3</v>
      </c>
      <c r="E138">
        <f t="shared" si="22"/>
        <v>1612.0202373869215</v>
      </c>
      <c r="F138">
        <f t="shared" si="23"/>
        <v>1612</v>
      </c>
      <c r="G138">
        <f t="shared" si="24"/>
        <v>6.6897199998493306E-2</v>
      </c>
      <c r="M138">
        <f>G138</f>
        <v>6.6897199998493306E-2</v>
      </c>
      <c r="P138" s="14">
        <f t="shared" si="25"/>
        <v>8.0621950882255072E-2</v>
      </c>
      <c r="Q138" s="13">
        <f t="shared" si="26"/>
        <v>33272.161</v>
      </c>
      <c r="R138">
        <f t="shared" si="27"/>
        <v>1.8836878682131937E-4</v>
      </c>
      <c r="AB138" t="s">
        <v>166</v>
      </c>
      <c r="AC138">
        <v>5</v>
      </c>
      <c r="AE138" t="s">
        <v>177</v>
      </c>
      <c r="AG138" t="s">
        <v>171</v>
      </c>
    </row>
    <row r="139" spans="1:33" x14ac:dyDescent="0.2">
      <c r="A139" s="19" t="s">
        <v>237</v>
      </c>
      <c r="C139" s="8">
        <v>48290.694000000003</v>
      </c>
      <c r="D139" s="8"/>
      <c r="E139">
        <f t="shared" si="22"/>
        <v>1612.0302203722852</v>
      </c>
      <c r="F139">
        <f t="shared" si="23"/>
        <v>1612</v>
      </c>
      <c r="G139">
        <f t="shared" si="24"/>
        <v>9.9897200001578312E-2</v>
      </c>
      <c r="K139">
        <f>G139</f>
        <v>9.9897200001578312E-2</v>
      </c>
      <c r="P139" s="14">
        <f t="shared" si="25"/>
        <v>8.0621950882255072E-2</v>
      </c>
      <c r="Q139" s="13">
        <f t="shared" si="26"/>
        <v>33272.194000000003</v>
      </c>
      <c r="R139">
        <f t="shared" si="27"/>
        <v>3.7153522861197135E-4</v>
      </c>
    </row>
    <row r="140" spans="1:33" x14ac:dyDescent="0.2">
      <c r="A140" s="19" t="s">
        <v>216</v>
      </c>
      <c r="C140" s="8">
        <v>48330.357000000004</v>
      </c>
      <c r="D140" s="8">
        <v>5.0000000000000001E-3</v>
      </c>
      <c r="E140">
        <f t="shared" si="22"/>
        <v>1624.0288612342054</v>
      </c>
      <c r="F140">
        <f t="shared" si="23"/>
        <v>1624</v>
      </c>
      <c r="G140">
        <f t="shared" si="24"/>
        <v>9.5404400002735201E-2</v>
      </c>
      <c r="M140">
        <f t="shared" ref="M140:M145" si="28">G140</f>
        <v>9.5404400002735201E-2</v>
      </c>
      <c r="P140" s="14">
        <f t="shared" si="25"/>
        <v>8.1695965040436469E-2</v>
      </c>
      <c r="Q140" s="13">
        <f t="shared" si="26"/>
        <v>33311.857000000004</v>
      </c>
      <c r="R140">
        <f t="shared" si="27"/>
        <v>1.8792118911557424E-4</v>
      </c>
      <c r="AB140" t="s">
        <v>166</v>
      </c>
      <c r="AC140">
        <v>12</v>
      </c>
      <c r="AE140" t="s">
        <v>169</v>
      </c>
      <c r="AG140" t="s">
        <v>171</v>
      </c>
    </row>
    <row r="141" spans="1:33" x14ac:dyDescent="0.2">
      <c r="A141" s="19" t="s">
        <v>216</v>
      </c>
      <c r="C141" s="8">
        <v>48624.572999999997</v>
      </c>
      <c r="D141" s="8">
        <v>4.0000000000000001E-3</v>
      </c>
      <c r="E141">
        <f t="shared" si="22"/>
        <v>1713.0335285521237</v>
      </c>
      <c r="F141">
        <f t="shared" si="23"/>
        <v>1713</v>
      </c>
      <c r="G141">
        <f t="shared" si="24"/>
        <v>0.11083279999729712</v>
      </c>
      <c r="M141">
        <f t="shared" si="28"/>
        <v>0.11083279999729712</v>
      </c>
      <c r="P141" s="14">
        <f t="shared" si="25"/>
        <v>8.9880140990718546E-2</v>
      </c>
      <c r="Q141" s="13">
        <f t="shared" si="26"/>
        <v>33606.072999999997</v>
      </c>
      <c r="R141">
        <f t="shared" si="27"/>
        <v>4.3901391944595804E-4</v>
      </c>
      <c r="AB141" t="s">
        <v>166</v>
      </c>
      <c r="AC141">
        <v>12</v>
      </c>
      <c r="AE141" t="s">
        <v>203</v>
      </c>
      <c r="AG141" t="s">
        <v>171</v>
      </c>
    </row>
    <row r="142" spans="1:33" x14ac:dyDescent="0.2">
      <c r="A142" s="19" t="s">
        <v>216</v>
      </c>
      <c r="C142" s="8">
        <v>48624.582999999999</v>
      </c>
      <c r="D142" s="8">
        <v>8.9999999999999993E-3</v>
      </c>
      <c r="E142">
        <f t="shared" si="22"/>
        <v>1713.036553699204</v>
      </c>
      <c r="F142">
        <f t="shared" si="23"/>
        <v>1713</v>
      </c>
      <c r="G142">
        <f t="shared" si="24"/>
        <v>0.12083279999933438</v>
      </c>
      <c r="M142">
        <f t="shared" si="28"/>
        <v>0.12083279999933438</v>
      </c>
      <c r="P142" s="14">
        <f t="shared" si="25"/>
        <v>8.9880140990718546E-2</v>
      </c>
      <c r="Q142" s="13">
        <f t="shared" si="26"/>
        <v>33606.082999999999</v>
      </c>
      <c r="R142">
        <f t="shared" si="27"/>
        <v>9.5806709970364719E-4</v>
      </c>
      <c r="AB142" t="s">
        <v>166</v>
      </c>
      <c r="AC142">
        <v>4</v>
      </c>
      <c r="AE142" t="s">
        <v>177</v>
      </c>
      <c r="AG142" t="s">
        <v>171</v>
      </c>
    </row>
    <row r="143" spans="1:33" x14ac:dyDescent="0.2">
      <c r="A143" s="19" t="s">
        <v>216</v>
      </c>
      <c r="C143" s="8">
        <v>48677.45</v>
      </c>
      <c r="D143" s="8">
        <v>5.0000000000000001E-3</v>
      </c>
      <c r="E143">
        <f t="shared" si="22"/>
        <v>1729.0295987650616</v>
      </c>
      <c r="F143">
        <f t="shared" si="23"/>
        <v>1729</v>
      </c>
      <c r="G143">
        <f t="shared" si="24"/>
        <v>9.7842399998626206E-2</v>
      </c>
      <c r="M143">
        <f t="shared" si="28"/>
        <v>9.7842399998626206E-2</v>
      </c>
      <c r="P143" s="14">
        <f t="shared" si="25"/>
        <v>9.1392303358188737E-2</v>
      </c>
      <c r="Q143" s="13">
        <f t="shared" si="26"/>
        <v>33658.949999999997</v>
      </c>
      <c r="R143">
        <f t="shared" si="27"/>
        <v>4.1603746670982728E-5</v>
      </c>
      <c r="AB143" t="s">
        <v>166</v>
      </c>
      <c r="AC143">
        <v>9</v>
      </c>
      <c r="AE143" t="s">
        <v>169</v>
      </c>
      <c r="AG143" t="s">
        <v>171</v>
      </c>
    </row>
    <row r="144" spans="1:33" x14ac:dyDescent="0.2">
      <c r="A144" s="19" t="s">
        <v>216</v>
      </c>
      <c r="C144" s="8">
        <v>48700.603999999999</v>
      </c>
      <c r="D144" s="8">
        <v>1.2E-2</v>
      </c>
      <c r="E144">
        <f t="shared" si="22"/>
        <v>1736.034024313228</v>
      </c>
      <c r="F144">
        <f t="shared" si="23"/>
        <v>1736</v>
      </c>
      <c r="G144">
        <f t="shared" si="24"/>
        <v>0.11247159999766154</v>
      </c>
      <c r="M144">
        <f t="shared" si="28"/>
        <v>0.11247159999766154</v>
      </c>
      <c r="P144" s="14">
        <f t="shared" si="25"/>
        <v>9.2057789170010687E-2</v>
      </c>
      <c r="Q144" s="13">
        <f t="shared" si="26"/>
        <v>33682.103999999999</v>
      </c>
      <c r="R144">
        <f t="shared" si="27"/>
        <v>4.1672367250711529E-4</v>
      </c>
      <c r="AB144" t="s">
        <v>166</v>
      </c>
      <c r="AC144">
        <v>9</v>
      </c>
      <c r="AE144" t="s">
        <v>177</v>
      </c>
      <c r="AG144" t="s">
        <v>171</v>
      </c>
    </row>
    <row r="145" spans="1:33" x14ac:dyDescent="0.2">
      <c r="A145" s="19" t="s">
        <v>217</v>
      </c>
      <c r="C145" s="8">
        <v>48882.411999999997</v>
      </c>
      <c r="D145" s="8">
        <v>4.0000000000000001E-3</v>
      </c>
      <c r="E145">
        <f t="shared" si="22"/>
        <v>1791.0336183384888</v>
      </c>
      <c r="F145">
        <f t="shared" si="23"/>
        <v>1791</v>
      </c>
      <c r="G145">
        <f t="shared" si="24"/>
        <v>0.11112959999445593</v>
      </c>
      <c r="M145">
        <f t="shared" si="28"/>
        <v>0.11112959999445593</v>
      </c>
      <c r="P145" s="14">
        <f t="shared" si="25"/>
        <v>9.7369521706023004E-2</v>
      </c>
      <c r="Q145" s="13">
        <f t="shared" si="26"/>
        <v>33863.911999999997</v>
      </c>
      <c r="R145">
        <f t="shared" si="27"/>
        <v>1.893397545038032E-4</v>
      </c>
      <c r="AB145" t="s">
        <v>166</v>
      </c>
      <c r="AC145">
        <v>8</v>
      </c>
      <c r="AE145" t="s">
        <v>177</v>
      </c>
      <c r="AG145" t="s">
        <v>171</v>
      </c>
    </row>
    <row r="146" spans="1:33" x14ac:dyDescent="0.2">
      <c r="A146" s="19" t="s">
        <v>237</v>
      </c>
      <c r="C146" s="8">
        <v>48885.713000000003</v>
      </c>
      <c r="D146" s="8"/>
      <c r="E146">
        <f t="shared" si="22"/>
        <v>1792.0322193894756</v>
      </c>
      <c r="F146">
        <f t="shared" si="23"/>
        <v>1792</v>
      </c>
      <c r="G146">
        <f t="shared" si="24"/>
        <v>0.1065052000049036</v>
      </c>
      <c r="K146">
        <f>G146</f>
        <v>0.1065052000049036</v>
      </c>
      <c r="P146" s="14">
        <f t="shared" si="25"/>
        <v>9.7467460322459301E-2</v>
      </c>
      <c r="Q146" s="13">
        <f t="shared" si="26"/>
        <v>33867.213000000003</v>
      </c>
      <c r="R146">
        <f t="shared" si="27"/>
        <v>8.1680738567628365E-5</v>
      </c>
    </row>
    <row r="147" spans="1:33" x14ac:dyDescent="0.2">
      <c r="A147" s="19" t="s">
        <v>218</v>
      </c>
      <c r="C147" s="8">
        <v>49249.355000000003</v>
      </c>
      <c r="D147" s="8">
        <v>6.0000000000000001E-3</v>
      </c>
      <c r="E147">
        <f t="shared" si="22"/>
        <v>1902.0392728224062</v>
      </c>
      <c r="F147">
        <f t="shared" si="23"/>
        <v>1902</v>
      </c>
      <c r="G147">
        <f t="shared" si="24"/>
        <v>0.12982120000378927</v>
      </c>
      <c r="M147">
        <f>G147</f>
        <v>0.12982120000378927</v>
      </c>
      <c r="P147" s="14">
        <f t="shared" si="25"/>
        <v>0.10853759891067671</v>
      </c>
      <c r="Q147" s="13">
        <f t="shared" si="26"/>
        <v>34230.855000000003</v>
      </c>
      <c r="R147">
        <f t="shared" si="27"/>
        <v>4.5299167549074209E-4</v>
      </c>
      <c r="AB147" t="s">
        <v>166</v>
      </c>
      <c r="AC147">
        <v>6</v>
      </c>
      <c r="AE147" t="s">
        <v>177</v>
      </c>
      <c r="AG147" t="s">
        <v>171</v>
      </c>
    </row>
    <row r="148" spans="1:33" x14ac:dyDescent="0.2">
      <c r="A148" s="19" t="s">
        <v>219</v>
      </c>
      <c r="C148" s="8">
        <v>49401.438999999998</v>
      </c>
      <c r="D148" s="8"/>
      <c r="E148">
        <f t="shared" si="22"/>
        <v>1948.0469196681868</v>
      </c>
      <c r="F148">
        <f t="shared" si="23"/>
        <v>1948</v>
      </c>
      <c r="G148">
        <f t="shared" si="24"/>
        <v>0.1550987999944482</v>
      </c>
      <c r="M148">
        <f>G148</f>
        <v>0.1550987999944482</v>
      </c>
      <c r="P148" s="14">
        <f t="shared" si="25"/>
        <v>0.11334141675427417</v>
      </c>
      <c r="Q148" s="13">
        <f t="shared" si="26"/>
        <v>34382.938999999998</v>
      </c>
      <c r="R148">
        <f t="shared" si="27"/>
        <v>1.7436790550667668E-3</v>
      </c>
      <c r="AB148" t="s">
        <v>166</v>
      </c>
      <c r="AC148">
        <v>7</v>
      </c>
      <c r="AE148" t="s">
        <v>177</v>
      </c>
      <c r="AG148" t="s">
        <v>171</v>
      </c>
    </row>
    <row r="149" spans="1:33" x14ac:dyDescent="0.2">
      <c r="A149" s="19" t="s">
        <v>237</v>
      </c>
      <c r="C149" s="8">
        <v>49480.749000000003</v>
      </c>
      <c r="D149" s="8"/>
      <c r="E149">
        <f t="shared" ref="E149:E180" si="29">(C149-C$7)/C$8</f>
        <v>1972.039361156701</v>
      </c>
      <c r="F149">
        <f t="shared" ref="F149:F180" si="30">+ROUND(2*E149,0)/2</f>
        <v>1972</v>
      </c>
      <c r="G149">
        <f t="shared" ref="G149:G172" si="31">C149-(C$7+C$8*F149)</f>
        <v>0.13011320000077831</v>
      </c>
      <c r="K149">
        <f>G149</f>
        <v>0.13011320000077831</v>
      </c>
      <c r="P149" s="14">
        <f t="shared" ref="P149:P180" si="32">+D$11+D$12*F149+D$13*F149^2</f>
        <v>0.11588860633584223</v>
      </c>
      <c r="Q149" s="13">
        <f t="shared" ref="Q149:Q180" si="33">+C149-15018.5</f>
        <v>34462.249000000003</v>
      </c>
      <c r="R149">
        <f t="shared" ref="R149:R180" si="34">+(P149-G149)^2</f>
        <v>2.0233906493253944E-4</v>
      </c>
    </row>
    <row r="150" spans="1:33" x14ac:dyDescent="0.2">
      <c r="A150" s="19" t="s">
        <v>237</v>
      </c>
      <c r="C150" s="8">
        <v>49599.741999999998</v>
      </c>
      <c r="D150" s="8"/>
      <c r="E150">
        <f t="shared" si="29"/>
        <v>2008.0364938012915</v>
      </c>
      <c r="F150">
        <f t="shared" si="30"/>
        <v>2008</v>
      </c>
      <c r="G150">
        <f t="shared" si="31"/>
        <v>0.12063479999778792</v>
      </c>
      <c r="K150">
        <f>G150</f>
        <v>0.12063479999778792</v>
      </c>
      <c r="P150" s="14">
        <f t="shared" si="32"/>
        <v>0.11976191192730025</v>
      </c>
      <c r="Q150" s="13">
        <f t="shared" si="33"/>
        <v>34581.241999999998</v>
      </c>
      <c r="R150">
        <f t="shared" si="34"/>
        <v>7.6193358359969363E-7</v>
      </c>
    </row>
    <row r="151" spans="1:33" x14ac:dyDescent="0.2">
      <c r="A151" s="19" t="s">
        <v>237</v>
      </c>
      <c r="C151" s="8">
        <v>49685.71</v>
      </c>
      <c r="D151" s="8"/>
      <c r="E151">
        <f t="shared" si="29"/>
        <v>2034.0430782154194</v>
      </c>
      <c r="F151">
        <f t="shared" si="30"/>
        <v>2034</v>
      </c>
      <c r="G151">
        <f t="shared" si="31"/>
        <v>0.14240040000004228</v>
      </c>
      <c r="K151">
        <f>G151</f>
        <v>0.14240040000004228</v>
      </c>
      <c r="P151" s="14">
        <f t="shared" si="32"/>
        <v>0.12259849569020458</v>
      </c>
      <c r="Q151" s="13">
        <f t="shared" si="33"/>
        <v>34667.21</v>
      </c>
      <c r="R151">
        <f t="shared" si="34"/>
        <v>3.9211541429596912E-4</v>
      </c>
    </row>
    <row r="152" spans="1:33" x14ac:dyDescent="0.2">
      <c r="A152" s="26" t="s">
        <v>249</v>
      </c>
      <c r="B152" s="27" t="s">
        <v>236</v>
      </c>
      <c r="C152" s="28">
        <v>49692.320500000002</v>
      </c>
      <c r="D152" s="8">
        <v>1.1000000000000001E-3</v>
      </c>
      <c r="E152">
        <f t="shared" si="29"/>
        <v>2036.0428516924069</v>
      </c>
      <c r="F152">
        <f t="shared" si="30"/>
        <v>2036</v>
      </c>
      <c r="G152">
        <f t="shared" si="31"/>
        <v>0.14165160000266042</v>
      </c>
      <c r="J152">
        <f>G152</f>
        <v>0.14165160000266042</v>
      </c>
      <c r="P152" s="14">
        <f t="shared" si="32"/>
        <v>0.12281805610243328</v>
      </c>
      <c r="Q152" s="13">
        <f t="shared" si="33"/>
        <v>34673.820500000002</v>
      </c>
      <c r="R152">
        <f t="shared" si="34"/>
        <v>3.5470237584178281E-4</v>
      </c>
    </row>
    <row r="153" spans="1:33" x14ac:dyDescent="0.2">
      <c r="A153" s="26" t="s">
        <v>249</v>
      </c>
      <c r="B153" s="27" t="s">
        <v>236</v>
      </c>
      <c r="C153" s="28">
        <v>49771.657500000001</v>
      </c>
      <c r="D153" s="8">
        <v>8.9999999999999998E-4</v>
      </c>
      <c r="E153">
        <f t="shared" si="29"/>
        <v>2060.0434610780344</v>
      </c>
      <c r="F153">
        <f t="shared" si="30"/>
        <v>2060</v>
      </c>
      <c r="G153">
        <f t="shared" si="31"/>
        <v>0.14366600000357721</v>
      </c>
      <c r="J153">
        <f>G153</f>
        <v>0.14366600000357721</v>
      </c>
      <c r="P153" s="14">
        <f t="shared" si="32"/>
        <v>0.12546795384580853</v>
      </c>
      <c r="Q153" s="13">
        <f t="shared" si="33"/>
        <v>34753.157500000001</v>
      </c>
      <c r="R153">
        <f t="shared" si="34"/>
        <v>3.311688839602795E-4</v>
      </c>
    </row>
    <row r="154" spans="1:33" x14ac:dyDescent="0.2">
      <c r="A154" s="26" t="s">
        <v>249</v>
      </c>
      <c r="B154" s="27" t="s">
        <v>250</v>
      </c>
      <c r="C154" s="28">
        <v>49773.319799999997</v>
      </c>
      <c r="D154" s="8">
        <v>1.8100000000000002E-2</v>
      </c>
      <c r="E154">
        <f t="shared" si="29"/>
        <v>2060.5463312770794</v>
      </c>
      <c r="F154">
        <f t="shared" si="30"/>
        <v>2060.5</v>
      </c>
      <c r="G154">
        <f t="shared" si="31"/>
        <v>0.1531537999981083</v>
      </c>
      <c r="J154">
        <f>G154</f>
        <v>0.1531537999981083</v>
      </c>
      <c r="P154" s="14">
        <f t="shared" si="32"/>
        <v>0.12552345791219091</v>
      </c>
      <c r="Q154" s="13">
        <f t="shared" si="33"/>
        <v>34754.819799999997</v>
      </c>
      <c r="R154">
        <f t="shared" si="34"/>
        <v>7.6343580378481759E-4</v>
      </c>
    </row>
    <row r="155" spans="1:33" x14ac:dyDescent="0.2">
      <c r="A155" s="19" t="s">
        <v>220</v>
      </c>
      <c r="C155" s="8">
        <v>49781.584999999999</v>
      </c>
      <c r="D155" s="8">
        <v>6.0000000000000001E-3</v>
      </c>
      <c r="E155">
        <f t="shared" si="29"/>
        <v>2063.0466758413322</v>
      </c>
      <c r="F155">
        <f t="shared" si="30"/>
        <v>2063</v>
      </c>
      <c r="G155">
        <f t="shared" si="31"/>
        <v>0.15429279999807477</v>
      </c>
      <c r="M155">
        <f t="shared" ref="M155:M161" si="35">G155</f>
        <v>0.15429279999807477</v>
      </c>
      <c r="P155" s="14">
        <f t="shared" si="32"/>
        <v>0.1258011606094469</v>
      </c>
      <c r="Q155" s="13">
        <f t="shared" si="33"/>
        <v>34763.084999999999</v>
      </c>
      <c r="R155">
        <f t="shared" si="34"/>
        <v>8.1177351505161085E-4</v>
      </c>
      <c r="AB155" t="s">
        <v>166</v>
      </c>
      <c r="AC155">
        <v>8</v>
      </c>
      <c r="AE155" t="s">
        <v>177</v>
      </c>
      <c r="AG155" t="s">
        <v>171</v>
      </c>
    </row>
    <row r="156" spans="1:33" x14ac:dyDescent="0.2">
      <c r="A156" s="19" t="s">
        <v>221</v>
      </c>
      <c r="C156" s="8">
        <v>50158.39</v>
      </c>
      <c r="D156" s="8">
        <v>6.0000000000000001E-3</v>
      </c>
      <c r="E156">
        <f t="shared" si="29"/>
        <v>2177.0357303751748</v>
      </c>
      <c r="F156">
        <f t="shared" si="30"/>
        <v>2177</v>
      </c>
      <c r="G156">
        <f t="shared" si="31"/>
        <v>0.11811119999765651</v>
      </c>
      <c r="M156">
        <f t="shared" si="35"/>
        <v>0.11811119999765651</v>
      </c>
      <c r="P156" s="14">
        <f t="shared" si="32"/>
        <v>0.13878733615568462</v>
      </c>
      <c r="Q156" s="13">
        <f t="shared" si="33"/>
        <v>35139.89</v>
      </c>
      <c r="R156">
        <f t="shared" si="34"/>
        <v>4.2750260642531709E-4</v>
      </c>
      <c r="AB156" t="s">
        <v>166</v>
      </c>
      <c r="AC156">
        <v>11</v>
      </c>
      <c r="AE156" t="s">
        <v>169</v>
      </c>
      <c r="AG156" t="s">
        <v>171</v>
      </c>
    </row>
    <row r="157" spans="1:33" x14ac:dyDescent="0.2">
      <c r="A157" s="19" t="s">
        <v>222</v>
      </c>
      <c r="C157" s="8">
        <v>50234.451000000001</v>
      </c>
      <c r="D157" s="8">
        <v>8.0000000000000002E-3</v>
      </c>
      <c r="E157">
        <f t="shared" si="29"/>
        <v>2200.0453015775174</v>
      </c>
      <c r="F157">
        <f t="shared" si="30"/>
        <v>2200</v>
      </c>
      <c r="G157">
        <f t="shared" si="31"/>
        <v>0.14974999999685679</v>
      </c>
      <c r="M157">
        <f t="shared" si="35"/>
        <v>0.14974999999685679</v>
      </c>
      <c r="P157" s="14">
        <f t="shared" si="32"/>
        <v>0.14148397178895711</v>
      </c>
      <c r="Q157" s="13">
        <f t="shared" si="33"/>
        <v>35215.951000000001</v>
      </c>
      <c r="R157">
        <f t="shared" si="34"/>
        <v>6.8327222333793166E-5</v>
      </c>
      <c r="AB157" t="s">
        <v>166</v>
      </c>
      <c r="AC157">
        <v>6</v>
      </c>
      <c r="AE157" t="s">
        <v>177</v>
      </c>
      <c r="AG157" t="s">
        <v>171</v>
      </c>
    </row>
    <row r="158" spans="1:33" x14ac:dyDescent="0.2">
      <c r="A158" s="19" t="s">
        <v>223</v>
      </c>
      <c r="B158" s="5"/>
      <c r="C158" s="8">
        <v>50353.451999999997</v>
      </c>
      <c r="D158" s="8">
        <v>8.9999999999999993E-3</v>
      </c>
      <c r="E158">
        <f t="shared" si="29"/>
        <v>2236.0448543397724</v>
      </c>
      <c r="F158">
        <f t="shared" si="30"/>
        <v>2236</v>
      </c>
      <c r="G158">
        <f t="shared" si="31"/>
        <v>0.14827159999549622</v>
      </c>
      <c r="M158">
        <f t="shared" si="35"/>
        <v>0.14827159999549622</v>
      </c>
      <c r="P158" s="14">
        <f t="shared" si="32"/>
        <v>0.14575643864562041</v>
      </c>
      <c r="Q158" s="13">
        <f t="shared" si="33"/>
        <v>35334.951999999997</v>
      </c>
      <c r="R158">
        <f t="shared" si="34"/>
        <v>6.3260366159091107E-6</v>
      </c>
      <c r="AB158" t="s">
        <v>166</v>
      </c>
      <c r="AC158">
        <v>8</v>
      </c>
      <c r="AE158" t="s">
        <v>177</v>
      </c>
      <c r="AG158" t="s">
        <v>171</v>
      </c>
    </row>
    <row r="159" spans="1:33" x14ac:dyDescent="0.2">
      <c r="A159" s="19" t="s">
        <v>224</v>
      </c>
      <c r="B159" s="5"/>
      <c r="C159" s="8">
        <v>50482.39</v>
      </c>
      <c r="D159" s="8">
        <v>3.0000000000000001E-3</v>
      </c>
      <c r="E159">
        <f t="shared" si="29"/>
        <v>2275.0504957550529</v>
      </c>
      <c r="F159">
        <f t="shared" si="30"/>
        <v>2275</v>
      </c>
      <c r="G159">
        <f t="shared" si="31"/>
        <v>0.16692000000330154</v>
      </c>
      <c r="M159">
        <f t="shared" si="35"/>
        <v>0.16692000000330154</v>
      </c>
      <c r="P159" s="14">
        <f t="shared" si="32"/>
        <v>0.15045606689121163</v>
      </c>
      <c r="Q159" s="13">
        <f t="shared" si="33"/>
        <v>35463.89</v>
      </c>
      <c r="R159">
        <f t="shared" si="34"/>
        <v>2.7106109351937043E-4</v>
      </c>
      <c r="AB159" t="s">
        <v>166</v>
      </c>
      <c r="AC159">
        <v>8</v>
      </c>
      <c r="AE159" t="s">
        <v>203</v>
      </c>
      <c r="AG159" t="s">
        <v>171</v>
      </c>
    </row>
    <row r="160" spans="1:33" x14ac:dyDescent="0.2">
      <c r="A160" s="19" t="s">
        <v>224</v>
      </c>
      <c r="B160" s="5"/>
      <c r="C160" s="8">
        <v>50482.392999999996</v>
      </c>
      <c r="D160" s="8">
        <v>7.0000000000000001E-3</v>
      </c>
      <c r="E160">
        <f t="shared" si="29"/>
        <v>2275.0514032991759</v>
      </c>
      <c r="F160">
        <f t="shared" si="30"/>
        <v>2275</v>
      </c>
      <c r="G160">
        <f t="shared" si="31"/>
        <v>0.16992000000027474</v>
      </c>
      <c r="M160">
        <f t="shared" si="35"/>
        <v>0.16992000000027474</v>
      </c>
      <c r="P160" s="14">
        <f t="shared" si="32"/>
        <v>0.15045606689121163</v>
      </c>
      <c r="Q160" s="13">
        <f t="shared" si="33"/>
        <v>35463.892999999996</v>
      </c>
      <c r="R160">
        <f t="shared" si="34"/>
        <v>3.7884469207408308E-4</v>
      </c>
      <c r="AB160" t="s">
        <v>166</v>
      </c>
      <c r="AC160">
        <v>7</v>
      </c>
      <c r="AE160" t="s">
        <v>177</v>
      </c>
      <c r="AG160" t="s">
        <v>171</v>
      </c>
    </row>
    <row r="161" spans="1:33" x14ac:dyDescent="0.2">
      <c r="A161" s="19" t="s">
        <v>225</v>
      </c>
      <c r="B161" s="5"/>
      <c r="C161" s="8">
        <v>50700.557999999997</v>
      </c>
      <c r="D161" s="8">
        <v>6.0000000000000001E-3</v>
      </c>
      <c r="E161">
        <f t="shared" si="29"/>
        <v>2341.049524561834</v>
      </c>
      <c r="F161">
        <f t="shared" si="30"/>
        <v>2341</v>
      </c>
      <c r="G161">
        <f t="shared" si="31"/>
        <v>0.16370959999767365</v>
      </c>
      <c r="M161">
        <f t="shared" si="35"/>
        <v>0.16370959999767365</v>
      </c>
      <c r="P161" s="14">
        <f t="shared" si="32"/>
        <v>0.15857778950017709</v>
      </c>
      <c r="Q161" s="13">
        <f t="shared" si="33"/>
        <v>35682.057999999997</v>
      </c>
      <c r="R161">
        <f t="shared" si="34"/>
        <v>2.6335478982215874E-5</v>
      </c>
      <c r="AB161" t="s">
        <v>166</v>
      </c>
      <c r="AC161">
        <v>6</v>
      </c>
      <c r="AE161" t="s">
        <v>177</v>
      </c>
      <c r="AG161" t="s">
        <v>171</v>
      </c>
    </row>
    <row r="162" spans="1:33" x14ac:dyDescent="0.2">
      <c r="A162" s="22" t="s">
        <v>70</v>
      </c>
      <c r="B162" s="20" t="s">
        <v>236</v>
      </c>
      <c r="C162" s="39">
        <v>50872.460099999997</v>
      </c>
      <c r="D162" s="39">
        <v>2.9999999999999997E-4</v>
      </c>
      <c r="E162">
        <f t="shared" si="29"/>
        <v>2393.0524381414889</v>
      </c>
      <c r="F162">
        <f t="shared" si="30"/>
        <v>2393</v>
      </c>
      <c r="G162">
        <f t="shared" si="31"/>
        <v>0.1733408000000054</v>
      </c>
      <c r="J162">
        <f>G162</f>
        <v>0.1733408000000054</v>
      </c>
      <c r="P162" s="14">
        <f t="shared" si="32"/>
        <v>0.16512592163168421</v>
      </c>
      <c r="Q162" s="13">
        <f t="shared" si="33"/>
        <v>35853.960099999997</v>
      </c>
      <c r="R162">
        <f t="shared" si="34"/>
        <v>6.7484226606311386E-5</v>
      </c>
    </row>
    <row r="163" spans="1:33" x14ac:dyDescent="0.2">
      <c r="A163" s="19" t="s">
        <v>226</v>
      </c>
      <c r="B163" s="5"/>
      <c r="C163" s="8">
        <v>50882.387999999999</v>
      </c>
      <c r="D163" s="8">
        <v>4.0000000000000001E-3</v>
      </c>
      <c r="E163">
        <f t="shared" si="29"/>
        <v>2396.0557739106716</v>
      </c>
      <c r="F163">
        <f t="shared" si="30"/>
        <v>2396</v>
      </c>
      <c r="G163">
        <f t="shared" si="31"/>
        <v>0.18436759999895003</v>
      </c>
      <c r="M163">
        <f>G163</f>
        <v>0.18436759999895003</v>
      </c>
      <c r="P163" s="14">
        <f t="shared" si="32"/>
        <v>0.16550771052299559</v>
      </c>
      <c r="Q163" s="13">
        <f t="shared" si="33"/>
        <v>35863.887999999999</v>
      </c>
      <c r="R163">
        <f t="shared" si="34"/>
        <v>3.5569543104521677E-4</v>
      </c>
      <c r="AB163" t="s">
        <v>166</v>
      </c>
      <c r="AC163">
        <v>6</v>
      </c>
      <c r="AE163" t="s">
        <v>177</v>
      </c>
      <c r="AG163" t="s">
        <v>171</v>
      </c>
    </row>
    <row r="164" spans="1:33" x14ac:dyDescent="0.2">
      <c r="A164" s="19" t="s">
        <v>228</v>
      </c>
      <c r="B164" s="5"/>
      <c r="C164" s="8">
        <v>51034.455000000002</v>
      </c>
      <c r="D164" s="8">
        <v>8.0000000000000002E-3</v>
      </c>
      <c r="E164">
        <f t="shared" si="29"/>
        <v>2442.0582780064187</v>
      </c>
      <c r="F164">
        <f t="shared" si="30"/>
        <v>2442</v>
      </c>
      <c r="G164">
        <f t="shared" si="31"/>
        <v>0.19264520000433549</v>
      </c>
      <c r="M164">
        <f>G164</f>
        <v>0.19264520000433549</v>
      </c>
      <c r="P164" s="14">
        <f t="shared" si="32"/>
        <v>0.17141661372118913</v>
      </c>
      <c r="Q164" s="13">
        <f t="shared" si="33"/>
        <v>36015.955000000002</v>
      </c>
      <c r="R164">
        <f t="shared" si="34"/>
        <v>4.5065287558098983E-4</v>
      </c>
      <c r="AB164" t="s">
        <v>166</v>
      </c>
      <c r="AC164">
        <v>7</v>
      </c>
      <c r="AE164" t="s">
        <v>227</v>
      </c>
      <c r="AG164" t="s">
        <v>171</v>
      </c>
    </row>
    <row r="165" spans="1:33" x14ac:dyDescent="0.2">
      <c r="A165" s="19" t="s">
        <v>162</v>
      </c>
      <c r="B165" s="5" t="s">
        <v>236</v>
      </c>
      <c r="C165" s="8">
        <v>51133.619400000003</v>
      </c>
      <c r="D165" s="8">
        <v>2.0000000000000001E-4</v>
      </c>
      <c r="E165">
        <f t="shared" si="29"/>
        <v>2472.0569675127044</v>
      </c>
      <c r="F165">
        <f t="shared" si="30"/>
        <v>2472</v>
      </c>
      <c r="G165">
        <f t="shared" si="31"/>
        <v>0.18831320000026608</v>
      </c>
      <c r="J165">
        <f>G165</f>
        <v>0.18831320000026608</v>
      </c>
      <c r="P165" s="14">
        <f t="shared" si="32"/>
        <v>0.17532568530636197</v>
      </c>
      <c r="Q165" s="13">
        <f t="shared" si="33"/>
        <v>36115.119400000003</v>
      </c>
      <c r="R165">
        <f t="shared" si="34"/>
        <v>1.6867553792437507E-4</v>
      </c>
    </row>
    <row r="166" spans="1:33" x14ac:dyDescent="0.2">
      <c r="A166" s="19" t="s">
        <v>230</v>
      </c>
      <c r="B166" s="5"/>
      <c r="C166" s="8">
        <v>51140.243999999999</v>
      </c>
      <c r="D166" s="8">
        <v>6.0000000000000001E-3</v>
      </c>
      <c r="E166">
        <f t="shared" si="29"/>
        <v>2474.061006447072</v>
      </c>
      <c r="F166">
        <f t="shared" si="30"/>
        <v>2474</v>
      </c>
      <c r="G166">
        <f t="shared" si="31"/>
        <v>0.20166439999593422</v>
      </c>
      <c r="M166">
        <f>G166</f>
        <v>0.20166439999593422</v>
      </c>
      <c r="P166" s="14">
        <f t="shared" si="32"/>
        <v>0.17558784626297663</v>
      </c>
      <c r="Q166" s="13">
        <f t="shared" si="33"/>
        <v>36121.743999999999</v>
      </c>
      <c r="R166">
        <f t="shared" si="34"/>
        <v>6.799866545878242E-4</v>
      </c>
      <c r="AB166" t="s">
        <v>166</v>
      </c>
      <c r="AC166">
        <v>5</v>
      </c>
      <c r="AE166" t="s">
        <v>229</v>
      </c>
      <c r="AG166" t="s">
        <v>168</v>
      </c>
    </row>
    <row r="167" spans="1:33" x14ac:dyDescent="0.2">
      <c r="A167" s="19" t="s">
        <v>230</v>
      </c>
      <c r="B167" s="5"/>
      <c r="C167" s="8">
        <v>51196.428</v>
      </c>
      <c r="D167" s="8">
        <v>5.0000000000000001E-3</v>
      </c>
      <c r="E167">
        <f t="shared" si="29"/>
        <v>2491.0574927992425</v>
      </c>
      <c r="F167">
        <f t="shared" si="30"/>
        <v>2491</v>
      </c>
      <c r="G167">
        <f t="shared" si="31"/>
        <v>0.19004960000165738</v>
      </c>
      <c r="M167">
        <f>G167</f>
        <v>0.19004960000165738</v>
      </c>
      <c r="P167" s="14">
        <f t="shared" si="32"/>
        <v>0.17782406826168795</v>
      </c>
      <c r="Q167" s="13">
        <f t="shared" si="33"/>
        <v>36177.928</v>
      </c>
      <c r="R167">
        <f t="shared" si="34"/>
        <v>1.4946362632499999E-4</v>
      </c>
      <c r="AB167" t="s">
        <v>166</v>
      </c>
      <c r="AC167">
        <v>8</v>
      </c>
      <c r="AE167" t="s">
        <v>231</v>
      </c>
      <c r="AG167" t="s">
        <v>168</v>
      </c>
    </row>
    <row r="168" spans="1:33" x14ac:dyDescent="0.2">
      <c r="A168" s="19" t="s">
        <v>162</v>
      </c>
      <c r="B168" s="5" t="s">
        <v>236</v>
      </c>
      <c r="C168" s="8">
        <v>51315.4352</v>
      </c>
      <c r="D168" s="8">
        <v>2.9999999999999997E-4</v>
      </c>
      <c r="E168">
        <f t="shared" si="29"/>
        <v>2527.0589211526876</v>
      </c>
      <c r="F168">
        <f t="shared" si="30"/>
        <v>2527</v>
      </c>
      <c r="G168">
        <f t="shared" si="31"/>
        <v>0.19477120000374271</v>
      </c>
      <c r="J168">
        <f>G168</f>
        <v>0.19477120000374271</v>
      </c>
      <c r="P168" s="14">
        <f t="shared" si="32"/>
        <v>0.18260599094367899</v>
      </c>
      <c r="Q168" s="13">
        <f t="shared" si="33"/>
        <v>36296.9352</v>
      </c>
      <c r="R168">
        <f t="shared" si="34"/>
        <v>1.4799231147505628E-4</v>
      </c>
    </row>
    <row r="169" spans="1:33" x14ac:dyDescent="0.2">
      <c r="A169" s="23" t="s">
        <v>71</v>
      </c>
      <c r="B169" s="5"/>
      <c r="C169" s="8">
        <v>51470.804920000002</v>
      </c>
      <c r="D169" s="8">
        <v>1.3999999999999999E-4</v>
      </c>
      <c r="E169">
        <f t="shared" si="29"/>
        <v>2574.0605466247171</v>
      </c>
      <c r="F169">
        <f t="shared" si="30"/>
        <v>2574</v>
      </c>
      <c r="G169">
        <f t="shared" si="31"/>
        <v>0.20014439999795286</v>
      </c>
      <c r="L169">
        <f>G169</f>
        <v>0.20014439999795286</v>
      </c>
      <c r="P169" s="14">
        <f t="shared" si="32"/>
        <v>0.18894391096171009</v>
      </c>
      <c r="Q169" s="13">
        <f t="shared" si="33"/>
        <v>36452.304920000002</v>
      </c>
      <c r="R169">
        <f t="shared" si="34"/>
        <v>1.2545095465099442E-4</v>
      </c>
    </row>
    <row r="170" spans="1:33" x14ac:dyDescent="0.2">
      <c r="A170" s="19" t="s">
        <v>164</v>
      </c>
      <c r="B170" s="5" t="s">
        <v>236</v>
      </c>
      <c r="C170" s="8">
        <v>52505.504000000001</v>
      </c>
      <c r="D170" s="8">
        <v>5.0000000000000001E-3</v>
      </c>
      <c r="E170">
        <f t="shared" si="29"/>
        <v>2887.0722366400732</v>
      </c>
      <c r="F170">
        <f t="shared" si="30"/>
        <v>2887</v>
      </c>
      <c r="G170">
        <f t="shared" si="31"/>
        <v>0.23878719999629539</v>
      </c>
      <c r="M170">
        <f>+G170</f>
        <v>0.23878719999629539</v>
      </c>
      <c r="O170">
        <f t="shared" ref="O170:O206" si="36">+C$11+C$12*F170</f>
        <v>0.23275914278234283</v>
      </c>
      <c r="P170" s="14">
        <f t="shared" si="32"/>
        <v>0.23389161822458282</v>
      </c>
      <c r="Q170" s="13">
        <f t="shared" si="33"/>
        <v>37487.004000000001</v>
      </c>
      <c r="R170">
        <f t="shared" si="34"/>
        <v>2.3966720883524336E-5</v>
      </c>
    </row>
    <row r="171" spans="1:33" x14ac:dyDescent="0.2">
      <c r="A171" s="24" t="s">
        <v>238</v>
      </c>
      <c r="B171" s="5" t="s">
        <v>236</v>
      </c>
      <c r="C171" s="8">
        <v>52862.519</v>
      </c>
      <c r="D171" s="8">
        <v>3.0000000000000001E-3</v>
      </c>
      <c r="E171">
        <f t="shared" si="29"/>
        <v>2995.0745251033359</v>
      </c>
      <c r="F171">
        <f t="shared" si="30"/>
        <v>2995</v>
      </c>
      <c r="G171">
        <f t="shared" si="31"/>
        <v>0.24635200000193436</v>
      </c>
      <c r="J171">
        <f>G171</f>
        <v>0.24635200000193436</v>
      </c>
      <c r="O171">
        <f t="shared" si="36"/>
        <v>0.24042266207282059</v>
      </c>
      <c r="P171" s="14">
        <f t="shared" si="32"/>
        <v>0.25050630293593334</v>
      </c>
      <c r="Q171" s="13">
        <f t="shared" si="33"/>
        <v>37844.019</v>
      </c>
      <c r="R171">
        <f t="shared" si="34"/>
        <v>1.7258232867432598E-5</v>
      </c>
    </row>
    <row r="172" spans="1:33" x14ac:dyDescent="0.2">
      <c r="A172" s="19" t="s">
        <v>235</v>
      </c>
      <c r="B172" s="82" t="s">
        <v>236</v>
      </c>
      <c r="C172" s="38">
        <v>52862.528899999998</v>
      </c>
      <c r="D172" s="38">
        <v>2.9999999999999997E-4</v>
      </c>
      <c r="E172">
        <f t="shared" si="29"/>
        <v>2995.0775199989439</v>
      </c>
      <c r="F172">
        <f t="shared" si="30"/>
        <v>2995</v>
      </c>
      <c r="G172">
        <f t="shared" si="31"/>
        <v>0.25625199999922188</v>
      </c>
      <c r="J172">
        <f>G172</f>
        <v>0.25625199999922188</v>
      </c>
      <c r="O172">
        <f t="shared" si="36"/>
        <v>0.24042266207282059</v>
      </c>
      <c r="P172" s="14">
        <f t="shared" si="32"/>
        <v>0.25050630293593334</v>
      </c>
      <c r="Q172" s="13">
        <f t="shared" si="33"/>
        <v>37844.028899999998</v>
      </c>
      <c r="R172">
        <f t="shared" si="34"/>
        <v>3.3013034743082499E-5</v>
      </c>
    </row>
    <row r="173" spans="1:33" x14ac:dyDescent="0.2">
      <c r="A173" s="21" t="s">
        <v>255</v>
      </c>
      <c r="B173" s="37"/>
      <c r="C173" s="38">
        <v>52908.336799999997</v>
      </c>
      <c r="D173" s="38">
        <v>3.0000000000000001E-3</v>
      </c>
      <c r="E173">
        <f t="shared" si="29"/>
        <v>3008.9350834898232</v>
      </c>
      <c r="F173">
        <f t="shared" si="30"/>
        <v>3009</v>
      </c>
      <c r="J173" s="31">
        <v>-0.21458960000745719</v>
      </c>
      <c r="O173">
        <f t="shared" si="36"/>
        <v>0.24141608124010472</v>
      </c>
      <c r="P173" s="14">
        <f t="shared" si="32"/>
        <v>0.25270158902917922</v>
      </c>
      <c r="Q173" s="13">
        <f t="shared" si="33"/>
        <v>37889.836799999997</v>
      </c>
      <c r="R173">
        <f t="shared" si="34"/>
        <v>6.3858093097872187E-2</v>
      </c>
    </row>
    <row r="174" spans="1:33" x14ac:dyDescent="0.2">
      <c r="A174" s="21" t="s">
        <v>248</v>
      </c>
      <c r="B174" s="37"/>
      <c r="C174" s="38">
        <v>53462.527199999997</v>
      </c>
      <c r="D174" s="38">
        <v>1.5E-3</v>
      </c>
      <c r="E174">
        <f t="shared" si="29"/>
        <v>3176.5858305014922</v>
      </c>
      <c r="F174">
        <f t="shared" si="30"/>
        <v>3176.5</v>
      </c>
      <c r="G174">
        <f t="shared" ref="G174:G206" si="37">C174-(C$7+C$8*F174)</f>
        <v>0.28372339999623364</v>
      </c>
      <c r="J174">
        <f>G174</f>
        <v>0.28372339999623364</v>
      </c>
      <c r="O174">
        <f t="shared" si="36"/>
        <v>0.2533016319915401</v>
      </c>
      <c r="P174" s="14">
        <f t="shared" si="32"/>
        <v>0.27970583699575302</v>
      </c>
      <c r="Q174" s="13">
        <f t="shared" si="33"/>
        <v>38444.027199999997</v>
      </c>
      <c r="R174">
        <f t="shared" si="34"/>
        <v>1.6140812462830819E-5</v>
      </c>
    </row>
    <row r="175" spans="1:33" x14ac:dyDescent="0.2">
      <c r="A175" s="38" t="s">
        <v>257</v>
      </c>
      <c r="B175" s="37"/>
      <c r="C175" s="38">
        <v>53758.391100000001</v>
      </c>
      <c r="D175" s="38">
        <v>2.0000000000000001E-4</v>
      </c>
      <c r="E175">
        <f t="shared" si="29"/>
        <v>3266.089011806665</v>
      </c>
      <c r="F175">
        <f t="shared" si="30"/>
        <v>3266</v>
      </c>
      <c r="G175">
        <f t="shared" si="37"/>
        <v>0.29423959999985527</v>
      </c>
      <c r="J175">
        <f>G175</f>
        <v>0.29423959999985527</v>
      </c>
      <c r="O175">
        <f t="shared" si="36"/>
        <v>0.25965241881096379</v>
      </c>
      <c r="P175" s="14">
        <f t="shared" si="32"/>
        <v>0.29469426267143034</v>
      </c>
      <c r="Q175" s="13">
        <f t="shared" si="33"/>
        <v>38739.891100000001</v>
      </c>
      <c r="R175">
        <f t="shared" si="34"/>
        <v>2.0671814492377805E-7</v>
      </c>
    </row>
    <row r="176" spans="1:33" x14ac:dyDescent="0.2">
      <c r="A176" s="24" t="s">
        <v>256</v>
      </c>
      <c r="B176" s="37" t="s">
        <v>236</v>
      </c>
      <c r="C176" s="42">
        <v>53824.5101</v>
      </c>
      <c r="D176" s="38">
        <v>2.9999999999999997E-4</v>
      </c>
      <c r="E176">
        <f t="shared" si="29"/>
        <v>3286.0909817824431</v>
      </c>
      <c r="F176">
        <f t="shared" si="30"/>
        <v>3286</v>
      </c>
      <c r="G176">
        <f t="shared" si="37"/>
        <v>0.30075159999978496</v>
      </c>
      <c r="J176">
        <f>G176</f>
        <v>0.30075159999978496</v>
      </c>
      <c r="O176">
        <f t="shared" si="36"/>
        <v>0.26107158904994116</v>
      </c>
      <c r="P176" s="14">
        <f t="shared" si="32"/>
        <v>0.29809688221798586</v>
      </c>
      <c r="Q176" s="13">
        <f t="shared" si="33"/>
        <v>38806.0101</v>
      </c>
      <c r="R176">
        <f t="shared" si="34"/>
        <v>7.0475265010003263E-6</v>
      </c>
    </row>
    <row r="177" spans="1:18" x14ac:dyDescent="0.2">
      <c r="A177" s="24" t="s">
        <v>254</v>
      </c>
      <c r="B177" s="83"/>
      <c r="C177" s="38">
        <v>53867.483999999997</v>
      </c>
      <c r="D177" s="38">
        <v>8.9999999999999998E-4</v>
      </c>
      <c r="E177">
        <f t="shared" si="29"/>
        <v>3299.0912185909556</v>
      </c>
      <c r="F177">
        <f t="shared" si="30"/>
        <v>3299</v>
      </c>
      <c r="G177">
        <f t="shared" si="37"/>
        <v>0.30153439999412512</v>
      </c>
      <c r="J177">
        <f>G177</f>
        <v>0.30153439999412512</v>
      </c>
      <c r="O177">
        <f t="shared" si="36"/>
        <v>0.2619940497052764</v>
      </c>
      <c r="P177" s="14">
        <f t="shared" si="32"/>
        <v>0.3003190162209306</v>
      </c>
      <c r="Q177" s="13">
        <f t="shared" si="33"/>
        <v>38848.983999999997</v>
      </c>
      <c r="R177">
        <f t="shared" si="34"/>
        <v>1.477157716144555E-6</v>
      </c>
    </row>
    <row r="178" spans="1:18" x14ac:dyDescent="0.2">
      <c r="A178" s="24" t="s">
        <v>256</v>
      </c>
      <c r="B178" s="37" t="s">
        <v>236</v>
      </c>
      <c r="C178" s="42">
        <v>54039.383999999998</v>
      </c>
      <c r="D178" s="38">
        <v>5.9999999999999995E-4</v>
      </c>
      <c r="E178">
        <f t="shared" si="29"/>
        <v>3351.0934968897245</v>
      </c>
      <c r="F178">
        <f t="shared" si="30"/>
        <v>3351</v>
      </c>
      <c r="G178">
        <f t="shared" si="37"/>
        <v>0.30906559999857564</v>
      </c>
      <c r="J178">
        <f>G178</f>
        <v>0.30906559999857564</v>
      </c>
      <c r="O178">
        <f t="shared" si="36"/>
        <v>0.26568389232661754</v>
      </c>
      <c r="P178" s="14">
        <f t="shared" si="32"/>
        <v>0.30928973821445832</v>
      </c>
      <c r="Q178" s="13">
        <f t="shared" si="33"/>
        <v>39020.883999999998</v>
      </c>
      <c r="R178">
        <f t="shared" si="34"/>
        <v>5.023793981907331E-8</v>
      </c>
    </row>
    <row r="179" spans="1:18" x14ac:dyDescent="0.2">
      <c r="A179" s="38" t="s">
        <v>258</v>
      </c>
      <c r="B179" s="82" t="s">
        <v>236</v>
      </c>
      <c r="C179" s="38">
        <v>54085.665710000001</v>
      </c>
      <c r="D179" s="38">
        <v>1E-4</v>
      </c>
      <c r="E179">
        <f t="shared" si="29"/>
        <v>3365.0943948743848</v>
      </c>
      <c r="F179">
        <f t="shared" si="30"/>
        <v>3365</v>
      </c>
      <c r="G179">
        <f t="shared" si="37"/>
        <v>0.31203400000231341</v>
      </c>
      <c r="N179">
        <f t="shared" ref="N179:N206" si="38">G179</f>
        <v>0.31203400000231341</v>
      </c>
      <c r="O179">
        <f t="shared" si="36"/>
        <v>0.26667731149390173</v>
      </c>
      <c r="P179" s="14">
        <f t="shared" si="32"/>
        <v>0.31172740000772653</v>
      </c>
      <c r="Q179" s="13">
        <f t="shared" si="33"/>
        <v>39067.165710000001</v>
      </c>
      <c r="R179">
        <f t="shared" si="34"/>
        <v>9.4003556680672278E-8</v>
      </c>
    </row>
    <row r="180" spans="1:18" x14ac:dyDescent="0.2">
      <c r="A180" s="84" t="s">
        <v>259</v>
      </c>
      <c r="B180" s="85" t="s">
        <v>236</v>
      </c>
      <c r="C180" s="84">
        <v>54201.3678</v>
      </c>
      <c r="D180" s="84">
        <v>2.0000000000000001E-4</v>
      </c>
      <c r="E180">
        <f t="shared" si="29"/>
        <v>3400.0959788413952</v>
      </c>
      <c r="F180">
        <f t="shared" si="30"/>
        <v>3400</v>
      </c>
      <c r="G180">
        <f t="shared" si="37"/>
        <v>0.31726999999955297</v>
      </c>
      <c r="N180">
        <f t="shared" si="38"/>
        <v>0.31726999999955297</v>
      </c>
      <c r="O180">
        <f t="shared" si="36"/>
        <v>0.2691608594121121</v>
      </c>
      <c r="P180" s="14">
        <f t="shared" si="32"/>
        <v>0.31786325536625198</v>
      </c>
      <c r="Q180" s="13">
        <f t="shared" si="33"/>
        <v>39182.8678</v>
      </c>
      <c r="R180">
        <f t="shared" si="34"/>
        <v>3.5195193011718779E-7</v>
      </c>
    </row>
    <row r="181" spans="1:18" x14ac:dyDescent="0.2">
      <c r="A181" s="84" t="s">
        <v>259</v>
      </c>
      <c r="B181" s="85" t="s">
        <v>236</v>
      </c>
      <c r="C181" s="84">
        <v>54224.508699999998</v>
      </c>
      <c r="D181" s="84">
        <v>2.9999999999999997E-4</v>
      </c>
      <c r="E181">
        <f t="shared" ref="E181:E206" si="39">(C181-C$7)/C$8</f>
        <v>3407.0964414468863</v>
      </c>
      <c r="F181">
        <f t="shared" ref="F181:F206" si="40">+ROUND(2*E181,0)/2</f>
        <v>3407</v>
      </c>
      <c r="G181">
        <f t="shared" si="37"/>
        <v>0.31879919999482809</v>
      </c>
      <c r="N181">
        <f t="shared" si="38"/>
        <v>0.31879919999482809</v>
      </c>
      <c r="O181">
        <f t="shared" si="36"/>
        <v>0.26965756899575416</v>
      </c>
      <c r="P181" s="14">
        <f t="shared" ref="P181:P206" si="41">+D$11+D$12*F181+D$13*F181^2</f>
        <v>0.31909757515944648</v>
      </c>
      <c r="Q181" s="13">
        <f t="shared" ref="Q181:Q206" si="42">+C181-15018.5</f>
        <v>39206.008699999998</v>
      </c>
      <c r="R181">
        <f t="shared" ref="R181:R206" si="43">+(P181-G181)^2</f>
        <v>8.9027738861052438E-8</v>
      </c>
    </row>
    <row r="182" spans="1:18" x14ac:dyDescent="0.2">
      <c r="A182" s="84" t="s">
        <v>259</v>
      </c>
      <c r="B182" s="85" t="s">
        <v>236</v>
      </c>
      <c r="C182" s="84">
        <v>54925.335599999999</v>
      </c>
      <c r="D182" s="84">
        <v>1E-4</v>
      </c>
      <c r="E182">
        <f t="shared" si="39"/>
        <v>3619.1068864327108</v>
      </c>
      <c r="F182">
        <f t="shared" si="40"/>
        <v>3619</v>
      </c>
      <c r="G182">
        <f t="shared" si="37"/>
        <v>0.3533263999997871</v>
      </c>
      <c r="N182">
        <f t="shared" si="38"/>
        <v>0.3533263999997871</v>
      </c>
      <c r="O182">
        <f t="shared" si="36"/>
        <v>0.28470077352891415</v>
      </c>
      <c r="P182" s="14">
        <f t="shared" si="41"/>
        <v>0.35760874617956478</v>
      </c>
      <c r="Q182" s="13">
        <f t="shared" si="42"/>
        <v>39906.835599999999</v>
      </c>
      <c r="R182">
        <f t="shared" si="43"/>
        <v>1.8338488803456535E-5</v>
      </c>
    </row>
    <row r="183" spans="1:18" x14ac:dyDescent="0.2">
      <c r="A183" s="84" t="s">
        <v>259</v>
      </c>
      <c r="B183" s="85" t="s">
        <v>236</v>
      </c>
      <c r="C183" s="84">
        <v>54991.4519</v>
      </c>
      <c r="D183" s="84">
        <v>2.0000000000000001E-4</v>
      </c>
      <c r="E183">
        <f t="shared" si="39"/>
        <v>3639.1080396187781</v>
      </c>
      <c r="F183">
        <f t="shared" si="40"/>
        <v>3639</v>
      </c>
      <c r="G183">
        <f t="shared" si="37"/>
        <v>0.3571384000024409</v>
      </c>
      <c r="N183">
        <f t="shared" si="38"/>
        <v>0.3571384000024409</v>
      </c>
      <c r="O183">
        <f t="shared" si="36"/>
        <v>0.28611994376789152</v>
      </c>
      <c r="P183" s="14">
        <f t="shared" si="41"/>
        <v>0.36135469888064636</v>
      </c>
      <c r="Q183" s="13">
        <f t="shared" si="42"/>
        <v>39972.9519</v>
      </c>
      <c r="R183">
        <f t="shared" si="43"/>
        <v>1.7777176230356621E-5</v>
      </c>
    </row>
    <row r="184" spans="1:18" x14ac:dyDescent="0.2">
      <c r="A184" s="86" t="s">
        <v>337</v>
      </c>
      <c r="B184" s="87" t="str">
        <f t="shared" ref="B184:B206" si="44">IF(INT(E184)=E184,"I","II")</f>
        <v>II</v>
      </c>
      <c r="C184" s="86">
        <v>37641.587</v>
      </c>
      <c r="D184" s="86"/>
      <c r="E184" s="86">
        <f t="shared" si="39"/>
        <v>-1609.4812737950506</v>
      </c>
      <c r="F184" s="86">
        <f t="shared" si="40"/>
        <v>-1609.5</v>
      </c>
      <c r="G184" s="86">
        <f t="shared" si="37"/>
        <v>6.1901799999759533E-2</v>
      </c>
      <c r="H184" s="86"/>
      <c r="I184" s="86"/>
      <c r="J184" s="86"/>
      <c r="K184" s="86"/>
      <c r="L184" s="86"/>
      <c r="M184" s="86"/>
      <c r="N184" s="86">
        <f t="shared" si="38"/>
        <v>6.1901799999759533E-2</v>
      </c>
      <c r="O184" s="86">
        <f t="shared" si="36"/>
        <v>-8.6305806195741783E-2</v>
      </c>
      <c r="P184" s="88">
        <f t="shared" si="41"/>
        <v>4.5580403063301203E-2</v>
      </c>
      <c r="Q184" s="89">
        <f t="shared" si="42"/>
        <v>22623.087</v>
      </c>
      <c r="R184" s="86">
        <f t="shared" si="43"/>
        <v>2.6638799795743136E-4</v>
      </c>
    </row>
    <row r="185" spans="1:18" x14ac:dyDescent="0.2">
      <c r="A185" s="86" t="s">
        <v>337</v>
      </c>
      <c r="B185" s="87" t="str">
        <f t="shared" si="44"/>
        <v>II</v>
      </c>
      <c r="C185" s="86">
        <v>37760.587</v>
      </c>
      <c r="D185" s="86"/>
      <c r="E185" s="86">
        <f t="shared" si="39"/>
        <v>-1573.4820235475029</v>
      </c>
      <c r="F185" s="86">
        <f t="shared" si="40"/>
        <v>-1573.5</v>
      </c>
      <c r="G185" s="86">
        <f t="shared" si="37"/>
        <v>5.9423400001833215E-2</v>
      </c>
      <c r="H185" s="86"/>
      <c r="I185" s="86"/>
      <c r="J185" s="86"/>
      <c r="K185" s="86"/>
      <c r="L185" s="86"/>
      <c r="M185" s="86"/>
      <c r="N185" s="86">
        <f t="shared" si="38"/>
        <v>5.9423400001833215E-2</v>
      </c>
      <c r="O185" s="86">
        <f t="shared" si="36"/>
        <v>-8.3751299765582529E-2</v>
      </c>
      <c r="P185" s="88">
        <f t="shared" si="41"/>
        <v>4.318355044715981E-2</v>
      </c>
      <c r="Q185" s="89">
        <f t="shared" si="42"/>
        <v>22742.087</v>
      </c>
      <c r="R185" s="86">
        <f t="shared" si="43"/>
        <v>2.6373271355842597E-4</v>
      </c>
    </row>
    <row r="186" spans="1:18" x14ac:dyDescent="0.2">
      <c r="A186" s="86" t="s">
        <v>337</v>
      </c>
      <c r="B186" s="87" t="str">
        <f t="shared" si="44"/>
        <v>II</v>
      </c>
      <c r="C186" s="86">
        <v>37998.576999999997</v>
      </c>
      <c r="D186" s="86"/>
      <c r="E186" s="86">
        <f t="shared" si="39"/>
        <v>-1501.4865481994875</v>
      </c>
      <c r="F186" s="86">
        <f t="shared" si="40"/>
        <v>-1501.5</v>
      </c>
      <c r="G186" s="86">
        <f t="shared" si="37"/>
        <v>4.4466599996667355E-2</v>
      </c>
      <c r="H186" s="86"/>
      <c r="I186" s="86"/>
      <c r="J186" s="86"/>
      <c r="K186" s="86"/>
      <c r="L186" s="86"/>
      <c r="M186" s="86"/>
      <c r="N186" s="86">
        <f t="shared" si="38"/>
        <v>4.4466599996667355E-2</v>
      </c>
      <c r="O186" s="86">
        <f t="shared" si="36"/>
        <v>-7.864228690526405E-2</v>
      </c>
      <c r="P186" s="88">
        <f t="shared" si="41"/>
        <v>3.8578921603658473E-2</v>
      </c>
      <c r="Q186" s="89">
        <f t="shared" si="42"/>
        <v>22980.076999999997</v>
      </c>
      <c r="R186" s="86">
        <f t="shared" si="43"/>
        <v>3.4664756859503658E-5</v>
      </c>
    </row>
    <row r="187" spans="1:18" x14ac:dyDescent="0.2">
      <c r="A187" s="86" t="s">
        <v>337</v>
      </c>
      <c r="B187" s="87" t="str">
        <f t="shared" si="44"/>
        <v>II</v>
      </c>
      <c r="C187" s="86">
        <v>39940.593999999997</v>
      </c>
      <c r="D187" s="86"/>
      <c r="E187" s="86">
        <f t="shared" si="39"/>
        <v>-913.99784258610941</v>
      </c>
      <c r="F187" s="86">
        <f t="shared" si="40"/>
        <v>-914</v>
      </c>
      <c r="G187" s="86">
        <f t="shared" si="37"/>
        <v>7.1315999957732856E-3</v>
      </c>
      <c r="H187" s="86"/>
      <c r="I187" s="86"/>
      <c r="J187" s="86"/>
      <c r="K187" s="86"/>
      <c r="L187" s="86"/>
      <c r="M187" s="86"/>
      <c r="N187" s="86">
        <f t="shared" si="38"/>
        <v>7.1315999957732856E-3</v>
      </c>
      <c r="O187" s="86">
        <f t="shared" si="36"/>
        <v>-3.6954161135304142E-2</v>
      </c>
      <c r="P187" s="88">
        <f t="shared" si="41"/>
        <v>1.042757495250621E-2</v>
      </c>
      <c r="Q187" s="89">
        <f t="shared" si="42"/>
        <v>24922.093999999997</v>
      </c>
      <c r="R187" s="86">
        <f t="shared" si="43"/>
        <v>1.08634509154106E-5</v>
      </c>
    </row>
    <row r="188" spans="1:18" x14ac:dyDescent="0.2">
      <c r="A188" s="86" t="s">
        <v>337</v>
      </c>
      <c r="B188" s="87" t="str">
        <f t="shared" si="44"/>
        <v>II</v>
      </c>
      <c r="C188" s="86">
        <v>41421.506800000003</v>
      </c>
      <c r="D188" s="86"/>
      <c r="E188" s="86">
        <f t="shared" si="39"/>
        <v>-465.9999393760516</v>
      </c>
      <c r="F188" s="86">
        <f t="shared" si="40"/>
        <v>-466</v>
      </c>
      <c r="G188" s="86">
        <f t="shared" si="37"/>
        <v>2.0040000526932999E-4</v>
      </c>
      <c r="H188" s="86"/>
      <c r="I188" s="86"/>
      <c r="J188" s="86"/>
      <c r="K188" s="86"/>
      <c r="L188" s="86"/>
      <c r="M188" s="86"/>
      <c r="N188" s="86">
        <f t="shared" si="38"/>
        <v>2.0040000526932999E-4</v>
      </c>
      <c r="O188" s="86">
        <f t="shared" si="36"/>
        <v>-5.1647477822113139E-3</v>
      </c>
      <c r="P188" s="88">
        <f t="shared" si="41"/>
        <v>2.4067739863630182E-4</v>
      </c>
      <c r="Q188" s="89">
        <f t="shared" si="42"/>
        <v>26403.006800000003</v>
      </c>
      <c r="R188" s="86">
        <f t="shared" si="43"/>
        <v>1.6222684164377864E-9</v>
      </c>
    </row>
    <row r="189" spans="1:18" x14ac:dyDescent="0.2">
      <c r="A189" s="86" t="s">
        <v>337</v>
      </c>
      <c r="B189" s="87" t="str">
        <f t="shared" si="44"/>
        <v>II</v>
      </c>
      <c r="C189" s="86">
        <v>41540.517</v>
      </c>
      <c r="D189" s="86"/>
      <c r="E189" s="86">
        <f t="shared" si="39"/>
        <v>-429.99760347848348</v>
      </c>
      <c r="F189" s="86">
        <f t="shared" si="40"/>
        <v>-430</v>
      </c>
      <c r="G189" s="86">
        <f t="shared" si="37"/>
        <v>7.9219999970518984E-3</v>
      </c>
      <c r="H189" s="86"/>
      <c r="I189" s="86"/>
      <c r="J189" s="86"/>
      <c r="K189" s="86"/>
      <c r="L189" s="86"/>
      <c r="M189" s="86"/>
      <c r="N189" s="86">
        <f t="shared" si="38"/>
        <v>7.9219999970518984E-3</v>
      </c>
      <c r="O189" s="86">
        <f t="shared" si="36"/>
        <v>-2.6102413520520638E-3</v>
      </c>
      <c r="P189" s="88">
        <f t="shared" si="41"/>
        <v>-1.5424141591638754E-4</v>
      </c>
      <c r="Q189" s="89">
        <f t="shared" si="42"/>
        <v>26522.017</v>
      </c>
      <c r="R189" s="86">
        <f t="shared" si="43"/>
        <v>6.5225675360543978E-5</v>
      </c>
    </row>
    <row r="190" spans="1:18" x14ac:dyDescent="0.2">
      <c r="A190" s="86" t="s">
        <v>337</v>
      </c>
      <c r="B190" s="87" t="str">
        <f t="shared" si="44"/>
        <v>II</v>
      </c>
      <c r="C190" s="86">
        <v>41960.324999999997</v>
      </c>
      <c r="D190" s="86"/>
      <c r="E190" s="86">
        <f t="shared" si="39"/>
        <v>-302.99950895812685</v>
      </c>
      <c r="F190" s="86">
        <f t="shared" si="40"/>
        <v>-303</v>
      </c>
      <c r="G190" s="86">
        <f t="shared" si="37"/>
        <v>1.6231999979936518E-3</v>
      </c>
      <c r="H190" s="86"/>
      <c r="I190" s="86"/>
      <c r="J190" s="86"/>
      <c r="K190" s="86"/>
      <c r="L190" s="86"/>
      <c r="M190" s="86"/>
      <c r="N190" s="86">
        <f t="shared" si="38"/>
        <v>1.6231999979936518E-3</v>
      </c>
      <c r="O190" s="86">
        <f t="shared" si="36"/>
        <v>6.4014896654541603E-3</v>
      </c>
      <c r="P190" s="88">
        <f t="shared" si="41"/>
        <v>-1.044074568777077E-3</v>
      </c>
      <c r="Q190" s="89">
        <f t="shared" si="42"/>
        <v>26941.824999999997</v>
      </c>
      <c r="R190" s="86">
        <f t="shared" si="43"/>
        <v>7.1143536145419788E-6</v>
      </c>
    </row>
    <row r="191" spans="1:18" x14ac:dyDescent="0.2">
      <c r="A191" s="86" t="s">
        <v>337</v>
      </c>
      <c r="B191" s="87" t="str">
        <f t="shared" si="44"/>
        <v>II</v>
      </c>
      <c r="C191" s="86">
        <v>42396.664199999999</v>
      </c>
      <c r="D191" s="86"/>
      <c r="E191" s="86">
        <f t="shared" si="39"/>
        <v>-171.0004832974976</v>
      </c>
      <c r="F191" s="86">
        <f t="shared" si="40"/>
        <v>-171</v>
      </c>
      <c r="G191" s="86">
        <f t="shared" si="37"/>
        <v>-1.5975999995134771E-3</v>
      </c>
      <c r="H191" s="86"/>
      <c r="I191" s="86"/>
      <c r="J191" s="86"/>
      <c r="K191" s="86"/>
      <c r="L191" s="86"/>
      <c r="M191" s="86"/>
      <c r="N191" s="86">
        <f t="shared" si="38"/>
        <v>-1.5975999995134771E-3</v>
      </c>
      <c r="O191" s="86">
        <f t="shared" si="36"/>
        <v>1.5768013242704729E-2</v>
      </c>
      <c r="P191" s="88">
        <f t="shared" si="41"/>
        <v>-1.1376463383044417E-3</v>
      </c>
      <c r="Q191" s="89">
        <f t="shared" si="42"/>
        <v>27378.164199999999</v>
      </c>
      <c r="R191" s="86">
        <f t="shared" si="43"/>
        <v>2.1155737045959609E-7</v>
      </c>
    </row>
    <row r="192" spans="1:18" x14ac:dyDescent="0.2">
      <c r="A192" s="86" t="s">
        <v>337</v>
      </c>
      <c r="B192" s="87" t="str">
        <f t="shared" si="44"/>
        <v>II</v>
      </c>
      <c r="C192" s="86">
        <v>42578.476000000002</v>
      </c>
      <c r="D192" s="86"/>
      <c r="E192" s="86">
        <f t="shared" si="39"/>
        <v>-115.99973971634449</v>
      </c>
      <c r="F192" s="86">
        <f t="shared" si="40"/>
        <v>-116</v>
      </c>
      <c r="G192" s="86">
        <f t="shared" si="37"/>
        <v>8.6040000314824283E-4</v>
      </c>
      <c r="H192" s="86"/>
      <c r="I192" s="86"/>
      <c r="J192" s="86"/>
      <c r="K192" s="86"/>
      <c r="L192" s="86"/>
      <c r="M192" s="86"/>
      <c r="N192" s="86">
        <f t="shared" si="38"/>
        <v>8.6040000314824283E-4</v>
      </c>
      <c r="O192" s="86">
        <f t="shared" si="36"/>
        <v>1.9670731399892463E-2</v>
      </c>
      <c r="P192" s="88">
        <f t="shared" si="41"/>
        <v>-9.2655090037382492E-4</v>
      </c>
      <c r="Q192" s="89">
        <f t="shared" si="42"/>
        <v>27559.976000000002</v>
      </c>
      <c r="R192" s="86">
        <f t="shared" si="43"/>
        <v>3.1931935315983345E-6</v>
      </c>
    </row>
    <row r="193" spans="1:18" x14ac:dyDescent="0.2">
      <c r="A193" s="86" t="s">
        <v>337</v>
      </c>
      <c r="B193" s="87" t="str">
        <f t="shared" si="44"/>
        <v>II</v>
      </c>
      <c r="C193" s="86">
        <v>42803.256099999999</v>
      </c>
      <c r="D193" s="86"/>
      <c r="E193" s="86">
        <f t="shared" si="39"/>
        <v>-48.000453409044638</v>
      </c>
      <c r="F193" s="86">
        <f t="shared" si="40"/>
        <v>-48</v>
      </c>
      <c r="G193" s="86">
        <f t="shared" si="37"/>
        <v>-1.498800003901124E-3</v>
      </c>
      <c r="H193" s="86"/>
      <c r="I193" s="86"/>
      <c r="J193" s="86"/>
      <c r="K193" s="86"/>
      <c r="L193" s="86"/>
      <c r="M193" s="86"/>
      <c r="N193" s="86">
        <f t="shared" si="38"/>
        <v>-1.498800003901124E-3</v>
      </c>
      <c r="O193" s="86">
        <f t="shared" si="36"/>
        <v>2.449591021241548E-2</v>
      </c>
      <c r="P193" s="88">
        <f t="shared" si="41"/>
        <v>-4.6218634535386677E-4</v>
      </c>
      <c r="Q193" s="89">
        <f t="shared" si="42"/>
        <v>27784.756099999999</v>
      </c>
      <c r="R193" s="86">
        <f t="shared" si="43"/>
        <v>1.0745678770867293E-6</v>
      </c>
    </row>
    <row r="194" spans="1:18" x14ac:dyDescent="0.2">
      <c r="A194" s="86" t="s">
        <v>337</v>
      </c>
      <c r="B194" s="87" t="str">
        <f t="shared" si="44"/>
        <v>II</v>
      </c>
      <c r="C194" s="86">
        <v>42859.455999999998</v>
      </c>
      <c r="D194" s="86"/>
      <c r="E194" s="86">
        <f t="shared" si="39"/>
        <v>-30.999157073018193</v>
      </c>
      <c r="F194" s="86">
        <f t="shared" si="40"/>
        <v>-31</v>
      </c>
      <c r="G194" s="86">
        <f t="shared" si="37"/>
        <v>2.7864000003319234E-3</v>
      </c>
      <c r="H194" s="86"/>
      <c r="I194" s="86"/>
      <c r="J194" s="86"/>
      <c r="K194" s="86"/>
      <c r="L194" s="86"/>
      <c r="M194" s="86"/>
      <c r="N194" s="86">
        <f t="shared" si="38"/>
        <v>2.7864000003319234E-3</v>
      </c>
      <c r="O194" s="86">
        <f t="shared" si="36"/>
        <v>2.5702204915546235E-2</v>
      </c>
      <c r="P194" s="88">
        <f t="shared" si="41"/>
        <v>-3.109594836321612E-4</v>
      </c>
      <c r="Q194" s="89">
        <f t="shared" si="42"/>
        <v>27840.955999999998</v>
      </c>
      <c r="R194" s="86">
        <f t="shared" si="43"/>
        <v>9.59363577290226E-6</v>
      </c>
    </row>
    <row r="195" spans="1:18" x14ac:dyDescent="0.2">
      <c r="A195" s="86" t="s">
        <v>337</v>
      </c>
      <c r="B195" s="87" t="str">
        <f t="shared" si="44"/>
        <v>II</v>
      </c>
      <c r="C195" s="86">
        <v>43216.456700000002</v>
      </c>
      <c r="D195" s="86"/>
      <c r="E195" s="86">
        <f t="shared" si="39"/>
        <v>76.998805429921987</v>
      </c>
      <c r="F195" s="86">
        <f t="shared" si="40"/>
        <v>77</v>
      </c>
      <c r="G195" s="86">
        <f t="shared" si="37"/>
        <v>-3.9487999965786003E-3</v>
      </c>
      <c r="H195" s="86"/>
      <c r="I195" s="86"/>
      <c r="J195" s="86"/>
      <c r="K195" s="86"/>
      <c r="L195" s="86"/>
      <c r="M195" s="86"/>
      <c r="N195" s="86">
        <f t="shared" si="38"/>
        <v>-3.9487999965786003E-3</v>
      </c>
      <c r="O195" s="86">
        <f t="shared" si="36"/>
        <v>3.3365724206023975E-2</v>
      </c>
      <c r="P195" s="88">
        <f t="shared" si="41"/>
        <v>9.780334926003133E-4</v>
      </c>
      <c r="Q195" s="89">
        <f t="shared" si="42"/>
        <v>28197.956700000002</v>
      </c>
      <c r="R195" s="86">
        <f t="shared" si="43"/>
        <v>2.4273688230094869E-5</v>
      </c>
    </row>
    <row r="196" spans="1:18" x14ac:dyDescent="0.2">
      <c r="A196" s="86" t="s">
        <v>337</v>
      </c>
      <c r="B196" s="87" t="str">
        <f t="shared" si="44"/>
        <v>II</v>
      </c>
      <c r="C196" s="86">
        <v>43259.433499999999</v>
      </c>
      <c r="D196" s="86"/>
      <c r="E196" s="86">
        <f t="shared" si="39"/>
        <v>89.999919531087485</v>
      </c>
      <c r="F196" s="86">
        <f t="shared" si="40"/>
        <v>90</v>
      </c>
      <c r="G196" s="86">
        <f t="shared" si="37"/>
        <v>-2.6600000273901969E-4</v>
      </c>
      <c r="H196" s="86"/>
      <c r="I196" s="86"/>
      <c r="J196" s="86"/>
      <c r="K196" s="86"/>
      <c r="L196" s="86"/>
      <c r="M196" s="86"/>
      <c r="N196" s="86">
        <f t="shared" si="38"/>
        <v>-2.6600000273901969E-4</v>
      </c>
      <c r="O196" s="86">
        <f t="shared" si="36"/>
        <v>3.4288184861359254E-2</v>
      </c>
      <c r="P196" s="88">
        <f t="shared" si="41"/>
        <v>1.1714381460605507E-3</v>
      </c>
      <c r="Q196" s="89">
        <f t="shared" si="42"/>
        <v>28240.933499999999</v>
      </c>
      <c r="R196" s="86">
        <f t="shared" si="43"/>
        <v>2.0662284316243358E-6</v>
      </c>
    </row>
    <row r="197" spans="1:18" x14ac:dyDescent="0.2">
      <c r="A197" s="86" t="s">
        <v>337</v>
      </c>
      <c r="B197" s="87" t="str">
        <f t="shared" si="44"/>
        <v>II</v>
      </c>
      <c r="C197" s="86">
        <v>43517.284</v>
      </c>
      <c r="D197" s="86"/>
      <c r="E197" s="86">
        <f t="shared" si="39"/>
        <v>168.00348823659451</v>
      </c>
      <c r="F197" s="86">
        <f t="shared" si="40"/>
        <v>168</v>
      </c>
      <c r="G197" s="86">
        <f t="shared" si="37"/>
        <v>1.1530800002219621E-2</v>
      </c>
      <c r="H197" s="86"/>
      <c r="I197" s="86"/>
      <c r="J197" s="86"/>
      <c r="K197" s="86"/>
      <c r="L197" s="86"/>
      <c r="M197" s="86"/>
      <c r="N197" s="86">
        <f t="shared" si="38"/>
        <v>1.1530800002219621E-2</v>
      </c>
      <c r="O197" s="86">
        <f t="shared" si="36"/>
        <v>3.9822948793370949E-2</v>
      </c>
      <c r="P197" s="88">
        <f t="shared" si="41"/>
        <v>2.5044566284951587E-3</v>
      </c>
      <c r="Q197" s="89">
        <f t="shared" si="42"/>
        <v>28498.784</v>
      </c>
      <c r="R197" s="86">
        <f t="shared" si="43"/>
        <v>8.1474874700379496E-5</v>
      </c>
    </row>
    <row r="198" spans="1:18" x14ac:dyDescent="0.2">
      <c r="A198" s="86" t="s">
        <v>337</v>
      </c>
      <c r="B198" s="87" t="str">
        <f t="shared" si="44"/>
        <v>II</v>
      </c>
      <c r="C198" s="86">
        <v>44016.4274</v>
      </c>
      <c r="D198" s="86"/>
      <c r="E198" s="86">
        <f t="shared" si="39"/>
        <v>319.00170811904724</v>
      </c>
      <c r="F198" s="86">
        <f t="shared" si="40"/>
        <v>319</v>
      </c>
      <c r="G198" s="86">
        <f t="shared" si="37"/>
        <v>5.6464000008418225E-3</v>
      </c>
      <c r="H198" s="86"/>
      <c r="I198" s="86"/>
      <c r="J198" s="86"/>
      <c r="K198" s="86"/>
      <c r="L198" s="86"/>
      <c r="M198" s="86"/>
      <c r="N198" s="86">
        <f t="shared" si="38"/>
        <v>5.6464000008418225E-3</v>
      </c>
      <c r="O198" s="86">
        <f t="shared" si="36"/>
        <v>5.0537684097650012E-2</v>
      </c>
      <c r="P198" s="88">
        <f t="shared" si="41"/>
        <v>5.9258451885446078E-3</v>
      </c>
      <c r="Q198" s="89">
        <f t="shared" si="42"/>
        <v>28997.9274</v>
      </c>
      <c r="R198" s="86">
        <f t="shared" si="43"/>
        <v>7.808961293024491E-8</v>
      </c>
    </row>
    <row r="199" spans="1:18" x14ac:dyDescent="0.2">
      <c r="A199" s="86" t="s">
        <v>337</v>
      </c>
      <c r="B199" s="87" t="str">
        <f t="shared" si="44"/>
        <v>II</v>
      </c>
      <c r="C199" s="86">
        <v>44223.031000000003</v>
      </c>
      <c r="D199" s="86"/>
      <c r="E199" s="86">
        <f t="shared" si="39"/>
        <v>381.50233583706688</v>
      </c>
      <c r="F199" s="86">
        <f t="shared" si="40"/>
        <v>381.5</v>
      </c>
      <c r="G199" s="86">
        <f t="shared" si="37"/>
        <v>7.7214000048115849E-3</v>
      </c>
      <c r="H199" s="86"/>
      <c r="I199" s="86"/>
      <c r="J199" s="86"/>
      <c r="K199" s="86"/>
      <c r="L199" s="86"/>
      <c r="M199" s="86"/>
      <c r="N199" s="86">
        <f t="shared" si="38"/>
        <v>7.7214000048115849E-3</v>
      </c>
      <c r="O199" s="86">
        <f t="shared" si="36"/>
        <v>5.4972591094454251E-2</v>
      </c>
      <c r="P199" s="88">
        <f t="shared" si="41"/>
        <v>7.6664411789814681E-3</v>
      </c>
      <c r="Q199" s="89">
        <f t="shared" si="42"/>
        <v>29204.531000000003</v>
      </c>
      <c r="R199" s="86">
        <f t="shared" si="43"/>
        <v>3.0204725366251223E-9</v>
      </c>
    </row>
    <row r="200" spans="1:18" x14ac:dyDescent="0.2">
      <c r="A200" s="86" t="s">
        <v>337</v>
      </c>
      <c r="B200" s="87" t="str">
        <f t="shared" si="44"/>
        <v>II</v>
      </c>
      <c r="C200" s="86">
        <v>44581.697</v>
      </c>
      <c r="D200" s="86"/>
      <c r="E200" s="86">
        <f t="shared" si="39"/>
        <v>490.00407608317516</v>
      </c>
      <c r="F200" s="86">
        <f t="shared" si="40"/>
        <v>490</v>
      </c>
      <c r="G200" s="86">
        <f t="shared" si="37"/>
        <v>1.3473999999405351E-2</v>
      </c>
      <c r="H200" s="86"/>
      <c r="I200" s="86"/>
      <c r="J200" s="86"/>
      <c r="K200" s="86"/>
      <c r="L200" s="86"/>
      <c r="M200" s="86"/>
      <c r="N200" s="86">
        <f t="shared" si="38"/>
        <v>1.3473999999405351E-2</v>
      </c>
      <c r="O200" s="86">
        <f t="shared" si="36"/>
        <v>6.2671589640906425E-2</v>
      </c>
      <c r="P200" s="88">
        <f t="shared" si="41"/>
        <v>1.1139251206658728E-2</v>
      </c>
      <c r="Q200" s="89">
        <f t="shared" si="42"/>
        <v>29563.197</v>
      </c>
      <c r="R200" s="86">
        <f t="shared" si="43"/>
        <v>5.4510519252318128E-6</v>
      </c>
    </row>
    <row r="201" spans="1:18" x14ac:dyDescent="0.2">
      <c r="A201" s="86" t="s">
        <v>337</v>
      </c>
      <c r="B201" s="87" t="str">
        <f t="shared" si="44"/>
        <v>II</v>
      </c>
      <c r="C201" s="86">
        <v>44902.347699999998</v>
      </c>
      <c r="D201" s="86"/>
      <c r="E201" s="86">
        <f t="shared" si="39"/>
        <v>587.00562895167354</v>
      </c>
      <c r="F201" s="86">
        <f t="shared" si="40"/>
        <v>587</v>
      </c>
      <c r="G201" s="86">
        <f t="shared" si="37"/>
        <v>1.8607199999678414E-2</v>
      </c>
      <c r="H201" s="86"/>
      <c r="I201" s="86"/>
      <c r="J201" s="86"/>
      <c r="K201" s="86"/>
      <c r="L201" s="86"/>
      <c r="M201" s="86"/>
      <c r="N201" s="86">
        <f t="shared" si="38"/>
        <v>1.8607199999678414E-2</v>
      </c>
      <c r="O201" s="86">
        <f t="shared" si="36"/>
        <v>6.9554565299946608E-2</v>
      </c>
      <c r="P201" s="88">
        <f t="shared" si="41"/>
        <v>1.4728665990464455E-2</v>
      </c>
      <c r="Q201" s="89">
        <f t="shared" si="42"/>
        <v>29883.847699999998</v>
      </c>
      <c r="R201" s="86">
        <f t="shared" si="43"/>
        <v>1.5043026060629306E-5</v>
      </c>
    </row>
    <row r="202" spans="1:18" x14ac:dyDescent="0.2">
      <c r="A202" s="86" t="s">
        <v>337</v>
      </c>
      <c r="B202" s="87" t="str">
        <f t="shared" si="44"/>
        <v>II</v>
      </c>
      <c r="C202" s="86">
        <v>44968.447999999997</v>
      </c>
      <c r="D202" s="86"/>
      <c r="E202" s="86">
        <f t="shared" si="39"/>
        <v>607.00194190241234</v>
      </c>
      <c r="F202" s="86">
        <f t="shared" si="40"/>
        <v>607</v>
      </c>
      <c r="G202" s="86">
        <f t="shared" si="37"/>
        <v>6.419199999072589E-3</v>
      </c>
      <c r="H202" s="86"/>
      <c r="I202" s="86"/>
      <c r="J202" s="86"/>
      <c r="K202" s="86"/>
      <c r="L202" s="86"/>
      <c r="M202" s="86"/>
      <c r="N202" s="86">
        <f t="shared" si="38"/>
        <v>6.419199999072589E-3</v>
      </c>
      <c r="O202" s="86">
        <f t="shared" si="36"/>
        <v>7.0973735538923971E-2</v>
      </c>
      <c r="P202" s="88">
        <f t="shared" si="41"/>
        <v>1.5525649500263413E-2</v>
      </c>
      <c r="Q202" s="89">
        <f t="shared" si="42"/>
        <v>29949.947999999997</v>
      </c>
      <c r="R202" s="86">
        <f t="shared" si="43"/>
        <v>8.2927422517738611E-5</v>
      </c>
    </row>
    <row r="203" spans="1:18" x14ac:dyDescent="0.2">
      <c r="A203" s="86" t="s">
        <v>337</v>
      </c>
      <c r="B203" s="87" t="str">
        <f t="shared" si="44"/>
        <v>II</v>
      </c>
      <c r="C203" s="86">
        <v>45054.402000000002</v>
      </c>
      <c r="D203" s="86"/>
      <c r="E203" s="86">
        <f t="shared" si="39"/>
        <v>633.00429111063011</v>
      </c>
      <c r="F203" s="86">
        <f t="shared" si="40"/>
        <v>633</v>
      </c>
      <c r="G203" s="86">
        <f t="shared" si="37"/>
        <v>1.4184800005750731E-2</v>
      </c>
      <c r="H203" s="86"/>
      <c r="I203" s="86"/>
      <c r="J203" s="86"/>
      <c r="K203" s="86"/>
      <c r="L203" s="86"/>
      <c r="M203" s="86"/>
      <c r="N203" s="86">
        <f t="shared" si="38"/>
        <v>1.4184800005750731E-2</v>
      </c>
      <c r="O203" s="86">
        <f t="shared" si="36"/>
        <v>7.2818656849594543E-2</v>
      </c>
      <c r="P203" s="88">
        <f t="shared" si="41"/>
        <v>1.6590809256544055E-2</v>
      </c>
      <c r="Q203" s="89">
        <f t="shared" si="42"/>
        <v>30035.902000000002</v>
      </c>
      <c r="R203" s="86">
        <f t="shared" si="43"/>
        <v>5.7888805149030532E-6</v>
      </c>
    </row>
    <row r="204" spans="1:18" x14ac:dyDescent="0.2">
      <c r="A204" s="86" t="s">
        <v>337</v>
      </c>
      <c r="B204" s="87" t="str">
        <f t="shared" si="44"/>
        <v>II</v>
      </c>
      <c r="C204" s="86">
        <v>45325.474000000002</v>
      </c>
      <c r="D204" s="86"/>
      <c r="E204" s="86">
        <f t="shared" si="39"/>
        <v>715.00755802746437</v>
      </c>
      <c r="F204" s="86">
        <f t="shared" si="40"/>
        <v>715</v>
      </c>
      <c r="G204" s="86">
        <f t="shared" si="37"/>
        <v>2.4984000003314577E-2</v>
      </c>
      <c r="H204" s="86"/>
      <c r="I204" s="86"/>
      <c r="J204" s="86"/>
      <c r="K204" s="86"/>
      <c r="L204" s="86"/>
      <c r="M204" s="86"/>
      <c r="N204" s="86">
        <f t="shared" si="38"/>
        <v>2.4984000003314577E-2</v>
      </c>
      <c r="O204" s="86">
        <f t="shared" si="36"/>
        <v>7.8637254829401704E-2</v>
      </c>
      <c r="P204" s="88">
        <f t="shared" si="41"/>
        <v>2.0165496255455898E-2</v>
      </c>
      <c r="Q204" s="89">
        <f t="shared" si="42"/>
        <v>30306.974000000002</v>
      </c>
      <c r="R204" s="86">
        <f t="shared" si="43"/>
        <v>2.3217978368128142E-5</v>
      </c>
    </row>
    <row r="205" spans="1:18" x14ac:dyDescent="0.2">
      <c r="A205" s="86" t="s">
        <v>337</v>
      </c>
      <c r="B205" s="87" t="str">
        <f t="shared" si="44"/>
        <v>II</v>
      </c>
      <c r="C205" s="86">
        <v>45345.308199999999</v>
      </c>
      <c r="D205" s="86"/>
      <c r="E205" s="86">
        <f t="shared" si="39"/>
        <v>721.00769524813518</v>
      </c>
      <c r="F205" s="86">
        <f t="shared" si="40"/>
        <v>721</v>
      </c>
      <c r="G205" s="86">
        <f t="shared" si="37"/>
        <v>2.5437600001168903E-2</v>
      </c>
      <c r="H205" s="86"/>
      <c r="I205" s="86"/>
      <c r="J205" s="86"/>
      <c r="K205" s="86"/>
      <c r="L205" s="86"/>
      <c r="M205" s="86"/>
      <c r="N205" s="86">
        <f t="shared" si="38"/>
        <v>2.5437600001168903E-2</v>
      </c>
      <c r="O205" s="86">
        <f t="shared" si="36"/>
        <v>7.9063005901094913E-2</v>
      </c>
      <c r="P205" s="88">
        <f t="shared" si="41"/>
        <v>2.0439897239016812E-2</v>
      </c>
      <c r="Q205" s="89">
        <f t="shared" si="42"/>
        <v>30326.808199999999</v>
      </c>
      <c r="R205" s="86">
        <f t="shared" si="43"/>
        <v>2.4977032898822641E-5</v>
      </c>
    </row>
    <row r="206" spans="1:18" x14ac:dyDescent="0.2">
      <c r="A206" s="86" t="s">
        <v>337</v>
      </c>
      <c r="B206" s="87" t="str">
        <f t="shared" si="44"/>
        <v>II</v>
      </c>
      <c r="C206" s="86">
        <v>45368.451999999997</v>
      </c>
      <c r="D206" s="86"/>
      <c r="E206" s="86">
        <f t="shared" si="39"/>
        <v>728.00903514627907</v>
      </c>
      <c r="F206" s="86">
        <f t="shared" si="40"/>
        <v>728</v>
      </c>
      <c r="G206" s="86">
        <f t="shared" si="37"/>
        <v>2.9866799995943438E-2</v>
      </c>
      <c r="H206" s="86"/>
      <c r="I206" s="86"/>
      <c r="J206" s="86"/>
      <c r="K206" s="86"/>
      <c r="L206" s="86"/>
      <c r="M206" s="86"/>
      <c r="N206" s="86">
        <f t="shared" si="38"/>
        <v>2.9866799995943438E-2</v>
      </c>
      <c r="O206" s="86">
        <f t="shared" si="36"/>
        <v>7.955971548473699E-2</v>
      </c>
      <c r="P206" s="88">
        <f t="shared" si="41"/>
        <v>2.0762244419346508E-2</v>
      </c>
      <c r="Q206" s="89">
        <f t="shared" si="42"/>
        <v>30349.951999999997</v>
      </c>
      <c r="R206" s="86">
        <f t="shared" si="43"/>
        <v>8.2892932247342262E-5</v>
      </c>
    </row>
    <row r="207" spans="1:18" x14ac:dyDescent="0.2">
      <c r="A207" s="19"/>
      <c r="P207" s="14"/>
      <c r="Q207" s="13"/>
    </row>
    <row r="208" spans="1:18" x14ac:dyDescent="0.2">
      <c r="A208" s="19"/>
      <c r="P208" s="14"/>
      <c r="Q208" s="13"/>
    </row>
    <row r="209" spans="1:17" x14ac:dyDescent="0.2">
      <c r="A209" s="19"/>
      <c r="P209" s="14"/>
      <c r="Q209" s="13"/>
    </row>
    <row r="210" spans="1:17" x14ac:dyDescent="0.2">
      <c r="A210" s="19"/>
      <c r="P210" s="14"/>
      <c r="Q210" s="13"/>
    </row>
    <row r="211" spans="1:17" x14ac:dyDescent="0.2">
      <c r="A211" s="19"/>
      <c r="P211" s="14"/>
      <c r="Q211" s="13"/>
    </row>
    <row r="212" spans="1:17" x14ac:dyDescent="0.2">
      <c r="A212" s="19"/>
      <c r="P212" s="14"/>
      <c r="Q212" s="13"/>
    </row>
    <row r="213" spans="1:17" x14ac:dyDescent="0.2">
      <c r="A213" s="19"/>
      <c r="P213" s="14"/>
      <c r="Q213" s="13"/>
    </row>
    <row r="214" spans="1:17" x14ac:dyDescent="0.2">
      <c r="A214" s="19"/>
      <c r="P214" s="14"/>
      <c r="Q214" s="13"/>
    </row>
    <row r="215" spans="1:17" x14ac:dyDescent="0.2">
      <c r="A215" s="19"/>
      <c r="P215" s="14"/>
      <c r="Q215" s="13"/>
    </row>
    <row r="216" spans="1:17" x14ac:dyDescent="0.2">
      <c r="A216" s="19"/>
      <c r="P216" s="14"/>
      <c r="Q216" s="13"/>
    </row>
    <row r="217" spans="1:17" x14ac:dyDescent="0.2">
      <c r="A217" s="19"/>
      <c r="P217" s="14"/>
      <c r="Q217" s="13"/>
    </row>
    <row r="218" spans="1:17" x14ac:dyDescent="0.2">
      <c r="A218" s="19"/>
      <c r="P218" s="14"/>
      <c r="Q218" s="13"/>
    </row>
    <row r="219" spans="1:17" x14ac:dyDescent="0.2">
      <c r="A219" s="19"/>
      <c r="P219" s="14"/>
      <c r="Q219" s="13"/>
    </row>
    <row r="220" spans="1:17" x14ac:dyDescent="0.2">
      <c r="A220" s="19"/>
      <c r="P220" s="14"/>
      <c r="Q220" s="13"/>
    </row>
    <row r="221" spans="1:17" x14ac:dyDescent="0.2">
      <c r="A221" s="19"/>
    </row>
    <row r="222" spans="1:17" x14ac:dyDescent="0.2">
      <c r="A222" s="19"/>
    </row>
    <row r="223" spans="1:17" x14ac:dyDescent="0.2">
      <c r="A223" s="19"/>
    </row>
    <row r="224" spans="1:17" x14ac:dyDescent="0.2">
      <c r="A224" s="19"/>
    </row>
    <row r="225" spans="1:1" x14ac:dyDescent="0.2">
      <c r="A225" s="19"/>
    </row>
    <row r="226" spans="1:1" x14ac:dyDescent="0.2">
      <c r="A226" s="19"/>
    </row>
    <row r="227" spans="1:1" x14ac:dyDescent="0.2">
      <c r="A227" s="19"/>
    </row>
    <row r="228" spans="1:1" x14ac:dyDescent="0.2">
      <c r="A228" s="19"/>
    </row>
    <row r="229" spans="1:1" x14ac:dyDescent="0.2">
      <c r="A229" s="19"/>
    </row>
    <row r="230" spans="1:1" x14ac:dyDescent="0.2">
      <c r="A230" s="19"/>
    </row>
    <row r="231" spans="1:1" x14ac:dyDescent="0.2">
      <c r="A231" s="19"/>
    </row>
    <row r="232" spans="1:1" x14ac:dyDescent="0.2">
      <c r="A232" s="19"/>
    </row>
    <row r="233" spans="1:1" x14ac:dyDescent="0.2">
      <c r="A233" s="19"/>
    </row>
    <row r="234" spans="1:1" x14ac:dyDescent="0.2">
      <c r="A234" s="19"/>
    </row>
    <row r="235" spans="1:1" x14ac:dyDescent="0.2">
      <c r="A235" s="19"/>
    </row>
    <row r="236" spans="1:1" x14ac:dyDescent="0.2">
      <c r="A236" s="19"/>
    </row>
    <row r="237" spans="1:1" x14ac:dyDescent="0.2">
      <c r="A237" s="19"/>
    </row>
    <row r="238" spans="1:1" x14ac:dyDescent="0.2">
      <c r="A238" s="19"/>
    </row>
    <row r="239" spans="1:1" x14ac:dyDescent="0.2">
      <c r="A239" s="19"/>
    </row>
    <row r="240" spans="1:1" x14ac:dyDescent="0.2">
      <c r="A240" s="19"/>
    </row>
    <row r="241" spans="1:1" x14ac:dyDescent="0.2">
      <c r="A241" s="19"/>
    </row>
    <row r="242" spans="1:1" x14ac:dyDescent="0.2">
      <c r="A242" s="19"/>
    </row>
    <row r="243" spans="1:1" x14ac:dyDescent="0.2">
      <c r="A243" s="19"/>
    </row>
    <row r="244" spans="1:1" x14ac:dyDescent="0.2">
      <c r="A244" s="19"/>
    </row>
    <row r="245" spans="1:1" x14ac:dyDescent="0.2">
      <c r="A245" s="19"/>
    </row>
    <row r="246" spans="1:1" x14ac:dyDescent="0.2">
      <c r="A246" s="19"/>
    </row>
    <row r="247" spans="1:1" x14ac:dyDescent="0.2">
      <c r="A247" s="19"/>
    </row>
    <row r="248" spans="1:1" x14ac:dyDescent="0.2">
      <c r="A248" s="19"/>
    </row>
    <row r="249" spans="1:1" x14ac:dyDescent="0.2">
      <c r="A249" s="19"/>
    </row>
    <row r="250" spans="1:1" x14ac:dyDescent="0.2">
      <c r="A250" s="19"/>
    </row>
    <row r="251" spans="1:1" x14ac:dyDescent="0.2">
      <c r="A251" s="19"/>
    </row>
    <row r="252" spans="1:1" x14ac:dyDescent="0.2">
      <c r="A252" s="19"/>
    </row>
    <row r="253" spans="1:1" x14ac:dyDescent="0.2">
      <c r="A253" s="19"/>
    </row>
    <row r="254" spans="1:1" x14ac:dyDescent="0.2">
      <c r="A254" s="19"/>
    </row>
    <row r="255" spans="1:1" x14ac:dyDescent="0.2">
      <c r="A255" s="19"/>
    </row>
    <row r="256" spans="1:1" x14ac:dyDescent="0.2">
      <c r="A256" s="19"/>
    </row>
    <row r="257" spans="1:1" x14ac:dyDescent="0.2">
      <c r="A257" s="19"/>
    </row>
    <row r="258" spans="1:1" x14ac:dyDescent="0.2">
      <c r="A258" s="19"/>
    </row>
    <row r="259" spans="1:1" x14ac:dyDescent="0.2">
      <c r="A259" s="19"/>
    </row>
    <row r="260" spans="1:1" x14ac:dyDescent="0.2">
      <c r="A260" s="19"/>
    </row>
    <row r="261" spans="1:1" x14ac:dyDescent="0.2">
      <c r="A261" s="19"/>
    </row>
    <row r="262" spans="1:1" x14ac:dyDescent="0.2">
      <c r="A262" s="19"/>
    </row>
    <row r="263" spans="1:1" x14ac:dyDescent="0.2">
      <c r="A263" s="19"/>
    </row>
    <row r="264" spans="1:1" x14ac:dyDescent="0.2">
      <c r="A264" s="19"/>
    </row>
    <row r="265" spans="1:1" x14ac:dyDescent="0.2">
      <c r="A265" s="19"/>
    </row>
    <row r="266" spans="1:1" x14ac:dyDescent="0.2">
      <c r="A266" s="19"/>
    </row>
    <row r="267" spans="1:1" x14ac:dyDescent="0.2">
      <c r="A267" s="19"/>
    </row>
    <row r="268" spans="1:1" x14ac:dyDescent="0.2">
      <c r="A268" s="19"/>
    </row>
    <row r="269" spans="1:1" x14ac:dyDescent="0.2">
      <c r="A269" s="19"/>
    </row>
    <row r="270" spans="1:1" x14ac:dyDescent="0.2">
      <c r="A270" s="19"/>
    </row>
    <row r="271" spans="1:1" x14ac:dyDescent="0.2">
      <c r="A271" s="19"/>
    </row>
    <row r="272" spans="1:1" x14ac:dyDescent="0.2">
      <c r="A272" s="19"/>
    </row>
    <row r="273" spans="1:1" x14ac:dyDescent="0.2">
      <c r="A273" s="19"/>
    </row>
    <row r="274" spans="1:1" x14ac:dyDescent="0.2">
      <c r="A274" s="19"/>
    </row>
    <row r="275" spans="1:1" x14ac:dyDescent="0.2">
      <c r="A275" s="19"/>
    </row>
    <row r="276" spans="1:1" x14ac:dyDescent="0.2">
      <c r="A276" s="19"/>
    </row>
    <row r="277" spans="1:1" x14ac:dyDescent="0.2">
      <c r="A277" s="19"/>
    </row>
    <row r="278" spans="1:1" x14ac:dyDescent="0.2">
      <c r="A278" s="19"/>
    </row>
    <row r="279" spans="1:1" x14ac:dyDescent="0.2">
      <c r="A279" s="19"/>
    </row>
    <row r="280" spans="1:1" x14ac:dyDescent="0.2">
      <c r="A280" s="19"/>
    </row>
    <row r="281" spans="1:1" x14ac:dyDescent="0.2">
      <c r="A281" s="19"/>
    </row>
    <row r="282" spans="1:1" x14ac:dyDescent="0.2">
      <c r="A282" s="19"/>
    </row>
    <row r="283" spans="1:1" x14ac:dyDescent="0.2">
      <c r="A283" s="19"/>
    </row>
    <row r="284" spans="1:1" x14ac:dyDescent="0.2">
      <c r="A284" s="19"/>
    </row>
    <row r="285" spans="1:1" x14ac:dyDescent="0.2">
      <c r="A285" s="19"/>
    </row>
    <row r="286" spans="1:1" x14ac:dyDescent="0.2">
      <c r="A286" s="19"/>
    </row>
    <row r="287" spans="1:1" x14ac:dyDescent="0.2">
      <c r="A287" s="19"/>
    </row>
    <row r="288" spans="1:1" x14ac:dyDescent="0.2">
      <c r="A288" s="19"/>
    </row>
    <row r="289" spans="1:1" x14ac:dyDescent="0.2">
      <c r="A289" s="19"/>
    </row>
    <row r="290" spans="1:1" x14ac:dyDescent="0.2">
      <c r="A290" s="19"/>
    </row>
    <row r="291" spans="1:1" x14ac:dyDescent="0.2">
      <c r="A291" s="19"/>
    </row>
    <row r="292" spans="1:1" x14ac:dyDescent="0.2">
      <c r="A292" s="19"/>
    </row>
    <row r="293" spans="1:1" x14ac:dyDescent="0.2">
      <c r="A293" s="19"/>
    </row>
    <row r="294" spans="1:1" x14ac:dyDescent="0.2">
      <c r="A294" s="19"/>
    </row>
    <row r="295" spans="1:1" x14ac:dyDescent="0.2">
      <c r="A295" s="19"/>
    </row>
    <row r="296" spans="1:1" x14ac:dyDescent="0.2">
      <c r="A296" s="19"/>
    </row>
    <row r="297" spans="1:1" x14ac:dyDescent="0.2">
      <c r="A297" s="19"/>
    </row>
    <row r="298" spans="1:1" x14ac:dyDescent="0.2">
      <c r="A298" s="19"/>
    </row>
    <row r="299" spans="1:1" x14ac:dyDescent="0.2">
      <c r="A299" s="19"/>
    </row>
    <row r="300" spans="1:1" x14ac:dyDescent="0.2">
      <c r="A300" s="19"/>
    </row>
    <row r="301" spans="1:1" x14ac:dyDescent="0.2">
      <c r="A301" s="19"/>
    </row>
    <row r="302" spans="1:1" x14ac:dyDescent="0.2">
      <c r="A302" s="19"/>
    </row>
    <row r="303" spans="1:1" x14ac:dyDescent="0.2">
      <c r="A303" s="19"/>
    </row>
    <row r="304" spans="1:1" x14ac:dyDescent="0.2">
      <c r="A304" s="19"/>
    </row>
    <row r="305" spans="1:1" x14ac:dyDescent="0.2">
      <c r="A305" s="19"/>
    </row>
    <row r="306" spans="1:1" x14ac:dyDescent="0.2">
      <c r="A306" s="19"/>
    </row>
    <row r="307" spans="1:1" x14ac:dyDescent="0.2">
      <c r="A307" s="19"/>
    </row>
    <row r="308" spans="1:1" x14ac:dyDescent="0.2">
      <c r="A308" s="19"/>
    </row>
    <row r="309" spans="1:1" x14ac:dyDescent="0.2">
      <c r="A309" s="19"/>
    </row>
    <row r="310" spans="1:1" x14ac:dyDescent="0.2">
      <c r="A310" s="19"/>
    </row>
    <row r="311" spans="1:1" x14ac:dyDescent="0.2">
      <c r="A311" s="19"/>
    </row>
    <row r="312" spans="1:1" x14ac:dyDescent="0.2">
      <c r="A312" s="19"/>
    </row>
    <row r="313" spans="1:1" x14ac:dyDescent="0.2">
      <c r="A313" s="19"/>
    </row>
    <row r="314" spans="1:1" x14ac:dyDescent="0.2">
      <c r="A314" s="19"/>
    </row>
    <row r="315" spans="1:1" x14ac:dyDescent="0.2">
      <c r="A315" s="19"/>
    </row>
    <row r="316" spans="1:1" x14ac:dyDescent="0.2">
      <c r="A316" s="19"/>
    </row>
    <row r="317" spans="1:1" x14ac:dyDescent="0.2">
      <c r="A317" s="19"/>
    </row>
    <row r="318" spans="1:1" x14ac:dyDescent="0.2">
      <c r="A318" s="19"/>
    </row>
    <row r="319" spans="1:1" x14ac:dyDescent="0.2">
      <c r="A319" s="19"/>
    </row>
    <row r="320" spans="1:1" x14ac:dyDescent="0.2">
      <c r="A320" s="19"/>
    </row>
    <row r="321" spans="1:1" x14ac:dyDescent="0.2">
      <c r="A321" s="19"/>
    </row>
    <row r="322" spans="1:1" x14ac:dyDescent="0.2">
      <c r="A322" s="19"/>
    </row>
    <row r="323" spans="1:1" x14ac:dyDescent="0.2">
      <c r="A323" s="19"/>
    </row>
    <row r="324" spans="1:1" x14ac:dyDescent="0.2">
      <c r="A324" s="19"/>
    </row>
    <row r="325" spans="1:1" x14ac:dyDescent="0.2">
      <c r="A325" s="19"/>
    </row>
    <row r="326" spans="1:1" x14ac:dyDescent="0.2">
      <c r="A326" s="19"/>
    </row>
    <row r="327" spans="1:1" x14ac:dyDescent="0.2">
      <c r="A327" s="19"/>
    </row>
    <row r="328" spans="1:1" x14ac:dyDescent="0.2">
      <c r="A328" s="19"/>
    </row>
    <row r="329" spans="1:1" x14ac:dyDescent="0.2">
      <c r="A329" s="19"/>
    </row>
    <row r="330" spans="1:1" x14ac:dyDescent="0.2">
      <c r="A330" s="19"/>
    </row>
    <row r="331" spans="1:1" x14ac:dyDescent="0.2">
      <c r="A331" s="19"/>
    </row>
    <row r="332" spans="1:1" x14ac:dyDescent="0.2">
      <c r="A332" s="19"/>
    </row>
    <row r="333" spans="1:1" x14ac:dyDescent="0.2">
      <c r="A333" s="19"/>
    </row>
    <row r="334" spans="1:1" x14ac:dyDescent="0.2">
      <c r="A334" s="19"/>
    </row>
    <row r="335" spans="1:1" x14ac:dyDescent="0.2">
      <c r="A335" s="19"/>
    </row>
    <row r="336" spans="1:1" x14ac:dyDescent="0.2">
      <c r="A336" s="19"/>
    </row>
    <row r="337" spans="1:1" x14ac:dyDescent="0.2">
      <c r="A337" s="19"/>
    </row>
    <row r="338" spans="1:1" x14ac:dyDescent="0.2">
      <c r="A338" s="19"/>
    </row>
    <row r="339" spans="1:1" x14ac:dyDescent="0.2">
      <c r="A339" s="19"/>
    </row>
    <row r="340" spans="1:1" x14ac:dyDescent="0.2">
      <c r="A340" s="19"/>
    </row>
    <row r="341" spans="1:1" x14ac:dyDescent="0.2">
      <c r="A341" s="19"/>
    </row>
    <row r="342" spans="1:1" x14ac:dyDescent="0.2">
      <c r="A342" s="19"/>
    </row>
    <row r="343" spans="1:1" x14ac:dyDescent="0.2">
      <c r="A343" s="19"/>
    </row>
    <row r="344" spans="1:1" x14ac:dyDescent="0.2">
      <c r="A344" s="19"/>
    </row>
    <row r="345" spans="1:1" x14ac:dyDescent="0.2">
      <c r="A345" s="19"/>
    </row>
    <row r="346" spans="1:1" x14ac:dyDescent="0.2">
      <c r="A346" s="19"/>
    </row>
    <row r="347" spans="1:1" x14ac:dyDescent="0.2">
      <c r="A347" s="19"/>
    </row>
    <row r="348" spans="1:1" x14ac:dyDescent="0.2">
      <c r="A348" s="19"/>
    </row>
    <row r="349" spans="1:1" x14ac:dyDescent="0.2">
      <c r="A349" s="19"/>
    </row>
    <row r="350" spans="1:1" x14ac:dyDescent="0.2">
      <c r="A350" s="19"/>
    </row>
    <row r="351" spans="1:1" x14ac:dyDescent="0.2">
      <c r="A351" s="19"/>
    </row>
    <row r="352" spans="1:1" x14ac:dyDescent="0.2">
      <c r="A352" s="19"/>
    </row>
    <row r="353" spans="1:1" x14ac:dyDescent="0.2">
      <c r="A353" s="19"/>
    </row>
    <row r="354" spans="1:1" x14ac:dyDescent="0.2">
      <c r="A354" s="19"/>
    </row>
    <row r="355" spans="1:1" x14ac:dyDescent="0.2">
      <c r="A355" s="19"/>
    </row>
    <row r="356" spans="1:1" x14ac:dyDescent="0.2">
      <c r="A356" s="19"/>
    </row>
    <row r="357" spans="1:1" x14ac:dyDescent="0.2">
      <c r="A357" s="19"/>
    </row>
    <row r="358" spans="1:1" x14ac:dyDescent="0.2">
      <c r="A358" s="19"/>
    </row>
    <row r="359" spans="1:1" x14ac:dyDescent="0.2">
      <c r="A359" s="19"/>
    </row>
    <row r="360" spans="1:1" x14ac:dyDescent="0.2">
      <c r="A360" s="19"/>
    </row>
    <row r="361" spans="1:1" x14ac:dyDescent="0.2">
      <c r="A361" s="19"/>
    </row>
    <row r="362" spans="1:1" x14ac:dyDescent="0.2">
      <c r="A362" s="19"/>
    </row>
    <row r="363" spans="1:1" x14ac:dyDescent="0.2">
      <c r="A363" s="19"/>
    </row>
    <row r="364" spans="1:1" x14ac:dyDescent="0.2">
      <c r="A364" s="19"/>
    </row>
    <row r="365" spans="1:1" x14ac:dyDescent="0.2">
      <c r="A365" s="19"/>
    </row>
    <row r="366" spans="1:1" x14ac:dyDescent="0.2">
      <c r="A366" s="19"/>
    </row>
    <row r="367" spans="1:1" x14ac:dyDescent="0.2">
      <c r="A367" s="19"/>
    </row>
    <row r="368" spans="1:1" x14ac:dyDescent="0.2">
      <c r="A368" s="19"/>
    </row>
    <row r="369" spans="1:1" x14ac:dyDescent="0.2">
      <c r="A369" s="19"/>
    </row>
    <row r="370" spans="1:1" x14ac:dyDescent="0.2">
      <c r="A370" s="19"/>
    </row>
    <row r="371" spans="1:1" x14ac:dyDescent="0.2">
      <c r="A371" s="19"/>
    </row>
    <row r="372" spans="1:1" x14ac:dyDescent="0.2">
      <c r="A372" s="19"/>
    </row>
    <row r="373" spans="1:1" x14ac:dyDescent="0.2">
      <c r="A373" s="19"/>
    </row>
    <row r="374" spans="1:1" x14ac:dyDescent="0.2">
      <c r="A374" s="19"/>
    </row>
    <row r="375" spans="1:1" x14ac:dyDescent="0.2">
      <c r="A375" s="19"/>
    </row>
    <row r="376" spans="1:1" x14ac:dyDescent="0.2">
      <c r="A376" s="19"/>
    </row>
    <row r="377" spans="1:1" x14ac:dyDescent="0.2">
      <c r="A377" s="19"/>
    </row>
    <row r="378" spans="1:1" x14ac:dyDescent="0.2">
      <c r="A378" s="19"/>
    </row>
    <row r="379" spans="1:1" x14ac:dyDescent="0.2">
      <c r="A379" s="19"/>
    </row>
    <row r="380" spans="1:1" x14ac:dyDescent="0.2">
      <c r="A380" s="19"/>
    </row>
    <row r="381" spans="1:1" x14ac:dyDescent="0.2">
      <c r="A381" s="19"/>
    </row>
    <row r="382" spans="1:1" x14ac:dyDescent="0.2">
      <c r="A382" s="19"/>
    </row>
    <row r="383" spans="1:1" x14ac:dyDescent="0.2">
      <c r="A383" s="19"/>
    </row>
    <row r="384" spans="1:1" x14ac:dyDescent="0.2">
      <c r="A384" s="19"/>
    </row>
    <row r="385" spans="1:1" x14ac:dyDescent="0.2">
      <c r="A385" s="19"/>
    </row>
    <row r="386" spans="1:1" x14ac:dyDescent="0.2">
      <c r="A386" s="19"/>
    </row>
    <row r="387" spans="1:1" x14ac:dyDescent="0.2">
      <c r="A387" s="19"/>
    </row>
    <row r="388" spans="1:1" x14ac:dyDescent="0.2">
      <c r="A388" s="19"/>
    </row>
    <row r="389" spans="1:1" x14ac:dyDescent="0.2">
      <c r="A389" s="19"/>
    </row>
    <row r="390" spans="1:1" x14ac:dyDescent="0.2">
      <c r="A390" s="19"/>
    </row>
    <row r="391" spans="1:1" x14ac:dyDescent="0.2">
      <c r="A391" s="19"/>
    </row>
    <row r="392" spans="1:1" x14ac:dyDescent="0.2">
      <c r="A392" s="19"/>
    </row>
    <row r="393" spans="1:1" x14ac:dyDescent="0.2">
      <c r="A393" s="19"/>
    </row>
    <row r="394" spans="1:1" x14ac:dyDescent="0.2">
      <c r="A394" s="19"/>
    </row>
    <row r="395" spans="1:1" x14ac:dyDescent="0.2">
      <c r="A395" s="19"/>
    </row>
    <row r="396" spans="1:1" x14ac:dyDescent="0.2">
      <c r="A396" s="19"/>
    </row>
    <row r="397" spans="1:1" x14ac:dyDescent="0.2">
      <c r="A397" s="19"/>
    </row>
    <row r="398" spans="1:1" x14ac:dyDescent="0.2">
      <c r="A398" s="19"/>
    </row>
    <row r="399" spans="1:1" x14ac:dyDescent="0.2">
      <c r="A399" s="19"/>
    </row>
    <row r="400" spans="1:1" x14ac:dyDescent="0.2">
      <c r="A400" s="19"/>
    </row>
    <row r="401" spans="1:1" x14ac:dyDescent="0.2">
      <c r="A401" s="19"/>
    </row>
    <row r="402" spans="1:1" x14ac:dyDescent="0.2">
      <c r="A402" s="19"/>
    </row>
    <row r="403" spans="1:1" x14ac:dyDescent="0.2">
      <c r="A403" s="19"/>
    </row>
    <row r="404" spans="1:1" x14ac:dyDescent="0.2">
      <c r="A404" s="19"/>
    </row>
    <row r="405" spans="1:1" x14ac:dyDescent="0.2">
      <c r="A405" s="19"/>
    </row>
    <row r="406" spans="1:1" x14ac:dyDescent="0.2">
      <c r="A406" s="19"/>
    </row>
    <row r="407" spans="1:1" x14ac:dyDescent="0.2">
      <c r="A407" s="19"/>
    </row>
    <row r="408" spans="1:1" x14ac:dyDescent="0.2">
      <c r="A408" s="19"/>
    </row>
    <row r="409" spans="1:1" x14ac:dyDescent="0.2">
      <c r="A409" s="19"/>
    </row>
    <row r="410" spans="1:1" x14ac:dyDescent="0.2">
      <c r="A410" s="19"/>
    </row>
    <row r="411" spans="1:1" x14ac:dyDescent="0.2">
      <c r="A411" s="19"/>
    </row>
    <row r="412" spans="1:1" x14ac:dyDescent="0.2">
      <c r="A412" s="19"/>
    </row>
    <row r="413" spans="1:1" x14ac:dyDescent="0.2">
      <c r="A413" s="19"/>
    </row>
    <row r="414" spans="1:1" x14ac:dyDescent="0.2">
      <c r="A414" s="19"/>
    </row>
    <row r="415" spans="1:1" x14ac:dyDescent="0.2">
      <c r="A415" s="19"/>
    </row>
    <row r="416" spans="1:1" x14ac:dyDescent="0.2">
      <c r="A416" s="19"/>
    </row>
    <row r="417" spans="1:1" x14ac:dyDescent="0.2">
      <c r="A417" s="19"/>
    </row>
    <row r="418" spans="1:1" x14ac:dyDescent="0.2">
      <c r="A418" s="19"/>
    </row>
    <row r="419" spans="1:1" x14ac:dyDescent="0.2">
      <c r="A419" s="19"/>
    </row>
    <row r="420" spans="1:1" x14ac:dyDescent="0.2">
      <c r="A420" s="19"/>
    </row>
    <row r="421" spans="1:1" x14ac:dyDescent="0.2">
      <c r="A421" s="19"/>
    </row>
    <row r="422" spans="1:1" x14ac:dyDescent="0.2">
      <c r="A422" s="19"/>
    </row>
    <row r="423" spans="1:1" x14ac:dyDescent="0.2">
      <c r="A423" s="19"/>
    </row>
    <row r="424" spans="1:1" x14ac:dyDescent="0.2">
      <c r="A424" s="19"/>
    </row>
    <row r="425" spans="1:1" x14ac:dyDescent="0.2">
      <c r="A425" s="19"/>
    </row>
    <row r="426" spans="1:1" x14ac:dyDescent="0.2">
      <c r="A426" s="19"/>
    </row>
    <row r="427" spans="1:1" x14ac:dyDescent="0.2">
      <c r="A427" s="19"/>
    </row>
    <row r="428" spans="1:1" x14ac:dyDescent="0.2">
      <c r="A428" s="19"/>
    </row>
    <row r="429" spans="1:1" x14ac:dyDescent="0.2">
      <c r="A429" s="19"/>
    </row>
    <row r="430" spans="1:1" x14ac:dyDescent="0.2">
      <c r="A430" s="19"/>
    </row>
    <row r="431" spans="1:1" x14ac:dyDescent="0.2">
      <c r="A431" s="19"/>
    </row>
    <row r="432" spans="1:1" x14ac:dyDescent="0.2">
      <c r="A432" s="19"/>
    </row>
    <row r="433" spans="1:1" x14ac:dyDescent="0.2">
      <c r="A433" s="19"/>
    </row>
    <row r="434" spans="1:1" x14ac:dyDescent="0.2">
      <c r="A434" s="19"/>
    </row>
    <row r="435" spans="1:1" x14ac:dyDescent="0.2">
      <c r="A435" s="19"/>
    </row>
    <row r="436" spans="1:1" x14ac:dyDescent="0.2">
      <c r="A436" s="19"/>
    </row>
    <row r="437" spans="1:1" x14ac:dyDescent="0.2">
      <c r="A437" s="19"/>
    </row>
    <row r="438" spans="1:1" x14ac:dyDescent="0.2">
      <c r="A438" s="19"/>
    </row>
    <row r="439" spans="1:1" x14ac:dyDescent="0.2">
      <c r="A439" s="19"/>
    </row>
    <row r="440" spans="1:1" x14ac:dyDescent="0.2">
      <c r="A440" s="19"/>
    </row>
    <row r="441" spans="1:1" x14ac:dyDescent="0.2">
      <c r="A441" s="19"/>
    </row>
    <row r="442" spans="1:1" x14ac:dyDescent="0.2">
      <c r="A442" s="19"/>
    </row>
    <row r="443" spans="1:1" x14ac:dyDescent="0.2">
      <c r="A443" s="19"/>
    </row>
    <row r="444" spans="1:1" x14ac:dyDescent="0.2">
      <c r="A444" s="19"/>
    </row>
    <row r="445" spans="1:1" x14ac:dyDescent="0.2">
      <c r="A445" s="19"/>
    </row>
    <row r="446" spans="1:1" x14ac:dyDescent="0.2">
      <c r="A446" s="19"/>
    </row>
    <row r="447" spans="1:1" x14ac:dyDescent="0.2">
      <c r="A447" s="19"/>
    </row>
    <row r="448" spans="1:1" x14ac:dyDescent="0.2">
      <c r="A448" s="19"/>
    </row>
    <row r="449" spans="1:1" x14ac:dyDescent="0.2">
      <c r="A449" s="19"/>
    </row>
    <row r="450" spans="1:1" x14ac:dyDescent="0.2">
      <c r="A450" s="19"/>
    </row>
    <row r="451" spans="1:1" x14ac:dyDescent="0.2">
      <c r="A451" s="19"/>
    </row>
    <row r="452" spans="1:1" x14ac:dyDescent="0.2">
      <c r="A452" s="19"/>
    </row>
    <row r="453" spans="1:1" x14ac:dyDescent="0.2">
      <c r="A453" s="19"/>
    </row>
    <row r="454" spans="1:1" x14ac:dyDescent="0.2">
      <c r="A454" s="19"/>
    </row>
    <row r="455" spans="1:1" x14ac:dyDescent="0.2">
      <c r="A455" s="19"/>
    </row>
    <row r="456" spans="1:1" x14ac:dyDescent="0.2">
      <c r="A456" s="19"/>
    </row>
    <row r="457" spans="1:1" x14ac:dyDescent="0.2">
      <c r="A457" s="19"/>
    </row>
    <row r="458" spans="1:1" x14ac:dyDescent="0.2">
      <c r="A458" s="19"/>
    </row>
    <row r="459" spans="1:1" x14ac:dyDescent="0.2">
      <c r="A459" s="19"/>
    </row>
    <row r="460" spans="1:1" x14ac:dyDescent="0.2">
      <c r="A460" s="19"/>
    </row>
    <row r="461" spans="1:1" x14ac:dyDescent="0.2">
      <c r="A461" s="19"/>
    </row>
    <row r="462" spans="1:1" x14ac:dyDescent="0.2">
      <c r="A462" s="19"/>
    </row>
    <row r="463" spans="1:1" x14ac:dyDescent="0.2">
      <c r="A463" s="19"/>
    </row>
    <row r="464" spans="1:1" x14ac:dyDescent="0.2">
      <c r="A464" s="19"/>
    </row>
    <row r="465" spans="1:1" x14ac:dyDescent="0.2">
      <c r="A465" s="19"/>
    </row>
    <row r="466" spans="1:1" x14ac:dyDescent="0.2">
      <c r="A466" s="19"/>
    </row>
    <row r="467" spans="1:1" x14ac:dyDescent="0.2">
      <c r="A467" s="19"/>
    </row>
    <row r="468" spans="1:1" x14ac:dyDescent="0.2">
      <c r="A468" s="19"/>
    </row>
    <row r="469" spans="1:1" x14ac:dyDescent="0.2">
      <c r="A469" s="19"/>
    </row>
    <row r="470" spans="1:1" x14ac:dyDescent="0.2">
      <c r="A470" s="19"/>
    </row>
    <row r="471" spans="1:1" x14ac:dyDescent="0.2">
      <c r="A471" s="19"/>
    </row>
    <row r="472" spans="1:1" x14ac:dyDescent="0.2">
      <c r="A472" s="19"/>
    </row>
    <row r="473" spans="1:1" x14ac:dyDescent="0.2">
      <c r="A473" s="19"/>
    </row>
    <row r="474" spans="1:1" x14ac:dyDescent="0.2">
      <c r="A474" s="19"/>
    </row>
    <row r="475" spans="1:1" x14ac:dyDescent="0.2">
      <c r="A475" s="19"/>
    </row>
    <row r="476" spans="1:1" x14ac:dyDescent="0.2">
      <c r="A476" s="19"/>
    </row>
    <row r="477" spans="1:1" x14ac:dyDescent="0.2">
      <c r="A477" s="19"/>
    </row>
    <row r="478" spans="1:1" x14ac:dyDescent="0.2">
      <c r="A478" s="19"/>
    </row>
    <row r="479" spans="1:1" x14ac:dyDescent="0.2">
      <c r="A479" s="19"/>
    </row>
    <row r="480" spans="1:1" x14ac:dyDescent="0.2">
      <c r="A480" s="19"/>
    </row>
    <row r="481" spans="1:1" x14ac:dyDescent="0.2">
      <c r="A481" s="19"/>
    </row>
    <row r="482" spans="1:1" x14ac:dyDescent="0.2">
      <c r="A482" s="19"/>
    </row>
    <row r="483" spans="1:1" x14ac:dyDescent="0.2">
      <c r="A483" s="19"/>
    </row>
    <row r="484" spans="1:1" x14ac:dyDescent="0.2">
      <c r="A484" s="19"/>
    </row>
    <row r="485" spans="1:1" x14ac:dyDescent="0.2">
      <c r="A485" s="19"/>
    </row>
    <row r="486" spans="1:1" x14ac:dyDescent="0.2">
      <c r="A486" s="19"/>
    </row>
    <row r="487" spans="1:1" x14ac:dyDescent="0.2">
      <c r="A487" s="19"/>
    </row>
    <row r="488" spans="1:1" x14ac:dyDescent="0.2">
      <c r="A488" s="19"/>
    </row>
    <row r="489" spans="1:1" x14ac:dyDescent="0.2">
      <c r="A489" s="19"/>
    </row>
    <row r="490" spans="1:1" x14ac:dyDescent="0.2">
      <c r="A490" s="19"/>
    </row>
    <row r="491" spans="1:1" x14ac:dyDescent="0.2">
      <c r="A491" s="19"/>
    </row>
    <row r="492" spans="1:1" x14ac:dyDescent="0.2">
      <c r="A492" s="19"/>
    </row>
    <row r="493" spans="1:1" x14ac:dyDescent="0.2">
      <c r="A493" s="19"/>
    </row>
    <row r="494" spans="1:1" x14ac:dyDescent="0.2">
      <c r="A494" s="19"/>
    </row>
    <row r="495" spans="1:1" x14ac:dyDescent="0.2">
      <c r="A495" s="19"/>
    </row>
    <row r="496" spans="1:1" x14ac:dyDescent="0.2">
      <c r="A496" s="19"/>
    </row>
    <row r="497" spans="1:1" x14ac:dyDescent="0.2">
      <c r="A497" s="19"/>
    </row>
    <row r="498" spans="1:1" x14ac:dyDescent="0.2">
      <c r="A498" s="19"/>
    </row>
    <row r="499" spans="1:1" x14ac:dyDescent="0.2">
      <c r="A499" s="19"/>
    </row>
    <row r="500" spans="1:1" x14ac:dyDescent="0.2">
      <c r="A500" s="19"/>
    </row>
    <row r="501" spans="1:1" x14ac:dyDescent="0.2">
      <c r="A501" s="19"/>
    </row>
    <row r="502" spans="1:1" x14ac:dyDescent="0.2">
      <c r="A502" s="19"/>
    </row>
    <row r="503" spans="1:1" x14ac:dyDescent="0.2">
      <c r="A503" s="19"/>
    </row>
    <row r="504" spans="1:1" x14ac:dyDescent="0.2">
      <c r="A504" s="19"/>
    </row>
    <row r="505" spans="1:1" x14ac:dyDescent="0.2">
      <c r="A505" s="19"/>
    </row>
    <row r="506" spans="1:1" x14ac:dyDescent="0.2">
      <c r="A506" s="19"/>
    </row>
    <row r="507" spans="1:1" x14ac:dyDescent="0.2">
      <c r="A507" s="19"/>
    </row>
    <row r="508" spans="1:1" x14ac:dyDescent="0.2">
      <c r="A508" s="19"/>
    </row>
    <row r="509" spans="1:1" x14ac:dyDescent="0.2">
      <c r="A509" s="19"/>
    </row>
    <row r="510" spans="1:1" x14ac:dyDescent="0.2">
      <c r="A510" s="19"/>
    </row>
    <row r="511" spans="1:1" x14ac:dyDescent="0.2">
      <c r="A511" s="19"/>
    </row>
    <row r="512" spans="1:1" x14ac:dyDescent="0.2">
      <c r="A512" s="19"/>
    </row>
    <row r="513" spans="1:1" x14ac:dyDescent="0.2">
      <c r="A513" s="19"/>
    </row>
    <row r="514" spans="1:1" x14ac:dyDescent="0.2">
      <c r="A514" s="19"/>
    </row>
    <row r="515" spans="1:1" x14ac:dyDescent="0.2">
      <c r="A515" s="19"/>
    </row>
    <row r="516" spans="1:1" x14ac:dyDescent="0.2">
      <c r="A516" s="19"/>
    </row>
    <row r="517" spans="1:1" x14ac:dyDescent="0.2">
      <c r="A517" s="19"/>
    </row>
    <row r="518" spans="1:1" x14ac:dyDescent="0.2">
      <c r="A518" s="19"/>
    </row>
    <row r="519" spans="1:1" x14ac:dyDescent="0.2">
      <c r="A519" s="19"/>
    </row>
    <row r="520" spans="1:1" x14ac:dyDescent="0.2">
      <c r="A520" s="19"/>
    </row>
    <row r="521" spans="1:1" x14ac:dyDescent="0.2">
      <c r="A521" s="19"/>
    </row>
    <row r="522" spans="1:1" x14ac:dyDescent="0.2">
      <c r="A522" s="19"/>
    </row>
    <row r="523" spans="1:1" x14ac:dyDescent="0.2">
      <c r="A523" s="19"/>
    </row>
    <row r="524" spans="1:1" x14ac:dyDescent="0.2">
      <c r="A524" s="19"/>
    </row>
    <row r="525" spans="1:1" x14ac:dyDescent="0.2">
      <c r="A525" s="19"/>
    </row>
    <row r="526" spans="1:1" x14ac:dyDescent="0.2">
      <c r="A526" s="19"/>
    </row>
    <row r="527" spans="1:1" x14ac:dyDescent="0.2">
      <c r="A527" s="19"/>
    </row>
    <row r="528" spans="1:1" x14ac:dyDescent="0.2">
      <c r="A528" s="19"/>
    </row>
    <row r="529" spans="1:1" x14ac:dyDescent="0.2">
      <c r="A529" s="19"/>
    </row>
    <row r="530" spans="1:1" x14ac:dyDescent="0.2">
      <c r="A530" s="19"/>
    </row>
    <row r="531" spans="1:1" x14ac:dyDescent="0.2">
      <c r="A531" s="19"/>
    </row>
    <row r="532" spans="1:1" x14ac:dyDescent="0.2">
      <c r="A532" s="19"/>
    </row>
    <row r="533" spans="1:1" x14ac:dyDescent="0.2">
      <c r="A533" s="19"/>
    </row>
    <row r="534" spans="1:1" x14ac:dyDescent="0.2">
      <c r="A534" s="19"/>
    </row>
    <row r="535" spans="1:1" x14ac:dyDescent="0.2">
      <c r="A535" s="19"/>
    </row>
    <row r="536" spans="1:1" x14ac:dyDescent="0.2">
      <c r="A536" s="19"/>
    </row>
    <row r="537" spans="1:1" x14ac:dyDescent="0.2">
      <c r="A537" s="19"/>
    </row>
    <row r="538" spans="1:1" x14ac:dyDescent="0.2">
      <c r="A538" s="19"/>
    </row>
    <row r="539" spans="1:1" x14ac:dyDescent="0.2">
      <c r="A539" s="19"/>
    </row>
    <row r="540" spans="1:1" x14ac:dyDescent="0.2">
      <c r="A540" s="19"/>
    </row>
    <row r="541" spans="1:1" x14ac:dyDescent="0.2">
      <c r="A541" s="19"/>
    </row>
    <row r="542" spans="1:1" x14ac:dyDescent="0.2">
      <c r="A542" s="19"/>
    </row>
    <row r="543" spans="1:1" x14ac:dyDescent="0.2">
      <c r="A543" s="19"/>
    </row>
    <row r="544" spans="1:1" x14ac:dyDescent="0.2">
      <c r="A544" s="19"/>
    </row>
    <row r="545" spans="1:1" x14ac:dyDescent="0.2">
      <c r="A545" s="19"/>
    </row>
    <row r="546" spans="1:1" x14ac:dyDescent="0.2">
      <c r="A546" s="19"/>
    </row>
    <row r="547" spans="1:1" x14ac:dyDescent="0.2">
      <c r="A547" s="19"/>
    </row>
    <row r="548" spans="1:1" x14ac:dyDescent="0.2">
      <c r="A548" s="19"/>
    </row>
    <row r="549" spans="1:1" x14ac:dyDescent="0.2">
      <c r="A549" s="19"/>
    </row>
    <row r="550" spans="1:1" x14ac:dyDescent="0.2">
      <c r="A550" s="19"/>
    </row>
    <row r="551" spans="1:1" x14ac:dyDescent="0.2">
      <c r="A551" s="19"/>
    </row>
    <row r="552" spans="1:1" x14ac:dyDescent="0.2">
      <c r="A552" s="19"/>
    </row>
    <row r="553" spans="1:1" x14ac:dyDescent="0.2">
      <c r="A553" s="19"/>
    </row>
    <row r="554" spans="1:1" x14ac:dyDescent="0.2">
      <c r="A554" s="19"/>
    </row>
    <row r="555" spans="1:1" x14ac:dyDescent="0.2">
      <c r="A555" s="19"/>
    </row>
    <row r="556" spans="1:1" x14ac:dyDescent="0.2">
      <c r="A556" s="19"/>
    </row>
    <row r="557" spans="1:1" x14ac:dyDescent="0.2">
      <c r="A557" s="19"/>
    </row>
    <row r="558" spans="1:1" x14ac:dyDescent="0.2">
      <c r="A558" s="1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/>
  </sheetViews>
  <sheetFormatPr defaultRowHeight="12.75" x14ac:dyDescent="0.2"/>
  <cols>
    <col min="1" max="1" width="19.7109375" style="8" customWidth="1"/>
    <col min="2" max="2" width="4.42578125" style="36" customWidth="1"/>
    <col min="3" max="3" width="12.7109375" style="8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8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 x14ac:dyDescent="0.25">
      <c r="A1" s="112" t="s">
        <v>365</v>
      </c>
      <c r="I1" s="113" t="s">
        <v>128</v>
      </c>
      <c r="J1" s="114" t="s">
        <v>366</v>
      </c>
    </row>
    <row r="2" spans="1:16" x14ac:dyDescent="0.2">
      <c r="I2" s="115" t="s">
        <v>285</v>
      </c>
      <c r="J2" s="116" t="s">
        <v>367</v>
      </c>
    </row>
    <row r="3" spans="1:16" x14ac:dyDescent="0.2">
      <c r="A3" s="117" t="s">
        <v>368</v>
      </c>
      <c r="I3" s="115" t="s">
        <v>289</v>
      </c>
      <c r="J3" s="116" t="s">
        <v>369</v>
      </c>
    </row>
    <row r="4" spans="1:16" x14ac:dyDescent="0.2">
      <c r="I4" s="115" t="s">
        <v>302</v>
      </c>
      <c r="J4" s="116" t="s">
        <v>369</v>
      </c>
    </row>
    <row r="5" spans="1:16" ht="13.5" thickBot="1" x14ac:dyDescent="0.25">
      <c r="I5" s="118" t="s">
        <v>331</v>
      </c>
      <c r="J5" s="119" t="s">
        <v>370</v>
      </c>
    </row>
    <row r="10" spans="1:16" ht="13.5" thickBot="1" x14ac:dyDescent="0.25"/>
    <row r="11" spans="1:16" ht="13.5" thickBot="1" x14ac:dyDescent="0.25">
      <c r="A11" s="8" t="str">
        <f t="shared" ref="A11:A74" si="0">P11</f>
        <v> AAP 34.90 </v>
      </c>
      <c r="B11" s="5" t="str">
        <f t="shared" ref="B11:B74" si="1">IF(H11=INT(H11),"I","II")</f>
        <v>I</v>
      </c>
      <c r="C11" s="8">
        <f t="shared" ref="C11:C74" si="2">1*G11</f>
        <v>37375.491699999999</v>
      </c>
      <c r="D11" s="36" t="str">
        <f t="shared" ref="D11:D74" si="3">VLOOKUP(F11,I$1:J$5,2,FALSE)</f>
        <v>vis</v>
      </c>
      <c r="E11" s="120">
        <f>VLOOKUP(C11,'Active 1'!C$21:E$970,3,FALSE)</f>
        <v>-1689.9790157647678</v>
      </c>
      <c r="F11" s="5" t="s">
        <v>331</v>
      </c>
      <c r="G11" s="36" t="str">
        <f t="shared" ref="G11:G74" si="4">MID(I11,3,LEN(I11)-3)</f>
        <v>37375.4917</v>
      </c>
      <c r="H11" s="8">
        <f t="shared" ref="H11:H74" si="5">1*K11</f>
        <v>-4576</v>
      </c>
      <c r="I11" s="121" t="s">
        <v>946</v>
      </c>
      <c r="J11" s="122" t="s">
        <v>947</v>
      </c>
      <c r="K11" s="121">
        <v>-4576</v>
      </c>
      <c r="L11" s="121" t="s">
        <v>948</v>
      </c>
      <c r="M11" s="122" t="s">
        <v>949</v>
      </c>
      <c r="N11" s="122" t="s">
        <v>950</v>
      </c>
      <c r="O11" s="123" t="s">
        <v>951</v>
      </c>
      <c r="P11" s="123" t="s">
        <v>952</v>
      </c>
    </row>
    <row r="12" spans="1:16" ht="13.5" thickBot="1" x14ac:dyDescent="0.25">
      <c r="A12" s="8" t="str">
        <f t="shared" si="0"/>
        <v> AAP 34.90 </v>
      </c>
      <c r="B12" s="5" t="str">
        <f t="shared" si="1"/>
        <v>I</v>
      </c>
      <c r="C12" s="8">
        <f t="shared" si="2"/>
        <v>37699.4326</v>
      </c>
      <c r="D12" s="36" t="str">
        <f t="shared" si="3"/>
        <v>vis</v>
      </c>
      <c r="E12" s="120">
        <f>VLOOKUP(C12,'Active 1'!C$21:E$970,3,FALSE)</f>
        <v>-1591.98212900413</v>
      </c>
      <c r="F12" s="5" t="s">
        <v>331</v>
      </c>
      <c r="G12" s="36" t="str">
        <f t="shared" si="4"/>
        <v>37699.4326</v>
      </c>
      <c r="H12" s="8">
        <f t="shared" si="5"/>
        <v>-4478</v>
      </c>
      <c r="I12" s="121" t="s">
        <v>956</v>
      </c>
      <c r="J12" s="122" t="s">
        <v>957</v>
      </c>
      <c r="K12" s="121">
        <v>-4478</v>
      </c>
      <c r="L12" s="121" t="s">
        <v>958</v>
      </c>
      <c r="M12" s="122" t="s">
        <v>949</v>
      </c>
      <c r="N12" s="122" t="s">
        <v>950</v>
      </c>
      <c r="O12" s="123" t="s">
        <v>951</v>
      </c>
      <c r="P12" s="123" t="s">
        <v>952</v>
      </c>
    </row>
    <row r="13" spans="1:16" ht="13.5" thickBot="1" x14ac:dyDescent="0.25">
      <c r="A13" s="8" t="str">
        <f t="shared" si="0"/>
        <v> AAP 34.90 </v>
      </c>
      <c r="B13" s="5" t="str">
        <f t="shared" si="1"/>
        <v>I</v>
      </c>
      <c r="C13" s="8">
        <f t="shared" si="2"/>
        <v>37752.319900000002</v>
      </c>
      <c r="D13" s="36" t="str">
        <f t="shared" si="3"/>
        <v>vis</v>
      </c>
      <c r="E13" s="120">
        <f>VLOOKUP(C13,'Active 1'!C$21:E$970,3,FALSE)</f>
        <v>-1575.9829428896996</v>
      </c>
      <c r="F13" s="5" t="s">
        <v>331</v>
      </c>
      <c r="G13" s="36" t="str">
        <f t="shared" si="4"/>
        <v>37752.3199</v>
      </c>
      <c r="H13" s="8">
        <f t="shared" si="5"/>
        <v>-4462</v>
      </c>
      <c r="I13" s="121" t="s">
        <v>959</v>
      </c>
      <c r="J13" s="122" t="s">
        <v>960</v>
      </c>
      <c r="K13" s="121">
        <v>-4462</v>
      </c>
      <c r="L13" s="121" t="s">
        <v>961</v>
      </c>
      <c r="M13" s="122" t="s">
        <v>949</v>
      </c>
      <c r="N13" s="122" t="s">
        <v>950</v>
      </c>
      <c r="O13" s="123" t="s">
        <v>951</v>
      </c>
      <c r="P13" s="123" t="s">
        <v>952</v>
      </c>
    </row>
    <row r="14" spans="1:16" ht="13.5" thickBot="1" x14ac:dyDescent="0.25">
      <c r="A14" s="8" t="str">
        <f t="shared" si="0"/>
        <v> AAP 34.90 </v>
      </c>
      <c r="B14" s="5" t="str">
        <f t="shared" si="1"/>
        <v>I</v>
      </c>
      <c r="C14" s="8">
        <f t="shared" si="2"/>
        <v>37765.543299999998</v>
      </c>
      <c r="D14" s="36" t="str">
        <f t="shared" si="3"/>
        <v>vis</v>
      </c>
      <c r="E14" s="120">
        <f>VLOOKUP(C14,'Active 1'!C$21:E$970,3,FALSE)</f>
        <v>-1571.9826699004286</v>
      </c>
      <c r="F14" s="5" t="s">
        <v>331</v>
      </c>
      <c r="G14" s="36" t="str">
        <f t="shared" si="4"/>
        <v>37765.5433</v>
      </c>
      <c r="H14" s="8">
        <f t="shared" si="5"/>
        <v>-4458</v>
      </c>
      <c r="I14" s="121" t="s">
        <v>962</v>
      </c>
      <c r="J14" s="122" t="s">
        <v>963</v>
      </c>
      <c r="K14" s="121">
        <v>-4458</v>
      </c>
      <c r="L14" s="121" t="s">
        <v>964</v>
      </c>
      <c r="M14" s="122" t="s">
        <v>949</v>
      </c>
      <c r="N14" s="122" t="s">
        <v>950</v>
      </c>
      <c r="O14" s="123" t="s">
        <v>951</v>
      </c>
      <c r="P14" s="123" t="s">
        <v>952</v>
      </c>
    </row>
    <row r="15" spans="1:16" ht="13.5" thickBot="1" x14ac:dyDescent="0.25">
      <c r="A15" s="8" t="str">
        <f t="shared" si="0"/>
        <v> AAP 34.90 </v>
      </c>
      <c r="B15" s="5" t="str">
        <f t="shared" si="1"/>
        <v>I</v>
      </c>
      <c r="C15" s="8">
        <f t="shared" si="2"/>
        <v>37785.376400000001</v>
      </c>
      <c r="D15" s="36" t="str">
        <f t="shared" si="3"/>
        <v>vis</v>
      </c>
      <c r="E15" s="120">
        <f>VLOOKUP(C15,'Active 1'!C$21:E$970,3,FALSE)</f>
        <v>-1565.9828654459347</v>
      </c>
      <c r="F15" s="5" t="s">
        <v>331</v>
      </c>
      <c r="G15" s="36" t="str">
        <f t="shared" si="4"/>
        <v>37785.3764</v>
      </c>
      <c r="H15" s="8">
        <f t="shared" si="5"/>
        <v>-4452</v>
      </c>
      <c r="I15" s="121" t="s">
        <v>965</v>
      </c>
      <c r="J15" s="122" t="s">
        <v>966</v>
      </c>
      <c r="K15" s="121">
        <v>-4452</v>
      </c>
      <c r="L15" s="121" t="s">
        <v>967</v>
      </c>
      <c r="M15" s="122" t="s">
        <v>949</v>
      </c>
      <c r="N15" s="122" t="s">
        <v>950</v>
      </c>
      <c r="O15" s="123" t="s">
        <v>951</v>
      </c>
      <c r="P15" s="123" t="s">
        <v>952</v>
      </c>
    </row>
    <row r="16" spans="1:16" ht="13.5" thickBot="1" x14ac:dyDescent="0.25">
      <c r="A16" s="8" t="str">
        <f t="shared" si="0"/>
        <v> AAP 34.90 </v>
      </c>
      <c r="B16" s="5" t="str">
        <f t="shared" si="1"/>
        <v>I</v>
      </c>
      <c r="C16" s="8">
        <f t="shared" si="2"/>
        <v>38142.372300000003</v>
      </c>
      <c r="D16" s="36" t="str">
        <f t="shared" si="3"/>
        <v>vis</v>
      </c>
      <c r="E16" s="120">
        <f>VLOOKUP(C16,'Active 1'!C$21:E$970,3,FALSE)</f>
        <v>-1457.9863550135935</v>
      </c>
      <c r="F16" s="5" t="s">
        <v>331</v>
      </c>
      <c r="G16" s="36" t="str">
        <f t="shared" si="4"/>
        <v>38142.3723</v>
      </c>
      <c r="H16" s="8">
        <f t="shared" si="5"/>
        <v>-4344</v>
      </c>
      <c r="I16" s="121" t="s">
        <v>977</v>
      </c>
      <c r="J16" s="122" t="s">
        <v>978</v>
      </c>
      <c r="K16" s="121">
        <v>-4344</v>
      </c>
      <c r="L16" s="121" t="s">
        <v>979</v>
      </c>
      <c r="M16" s="122" t="s">
        <v>949</v>
      </c>
      <c r="N16" s="122" t="s">
        <v>950</v>
      </c>
      <c r="O16" s="123" t="s">
        <v>951</v>
      </c>
      <c r="P16" s="123" t="s">
        <v>952</v>
      </c>
    </row>
    <row r="17" spans="1:16" ht="13.5" thickBot="1" x14ac:dyDescent="0.25">
      <c r="A17" s="8" t="str">
        <f t="shared" si="0"/>
        <v> AAP 34.90 </v>
      </c>
      <c r="B17" s="5" t="str">
        <f t="shared" si="1"/>
        <v>I</v>
      </c>
      <c r="C17" s="8">
        <f t="shared" si="2"/>
        <v>38403.509599999998</v>
      </c>
      <c r="D17" s="36" t="str">
        <f t="shared" si="3"/>
        <v>vis</v>
      </c>
      <c r="E17" s="120">
        <f>VLOOKUP(C17,'Active 1'!C$21:E$970,3,FALSE)</f>
        <v>-1378.9884809659568</v>
      </c>
      <c r="F17" s="5" t="s">
        <v>331</v>
      </c>
      <c r="G17" s="36" t="str">
        <f t="shared" si="4"/>
        <v>38403.5096</v>
      </c>
      <c r="H17" s="8">
        <f t="shared" si="5"/>
        <v>-4265</v>
      </c>
      <c r="I17" s="121" t="s">
        <v>989</v>
      </c>
      <c r="J17" s="122" t="s">
        <v>990</v>
      </c>
      <c r="K17" s="121">
        <v>-4265</v>
      </c>
      <c r="L17" s="121" t="s">
        <v>991</v>
      </c>
      <c r="M17" s="122" t="s">
        <v>949</v>
      </c>
      <c r="N17" s="122" t="s">
        <v>950</v>
      </c>
      <c r="O17" s="123" t="s">
        <v>951</v>
      </c>
      <c r="P17" s="123" t="s">
        <v>952</v>
      </c>
    </row>
    <row r="18" spans="1:16" ht="13.5" thickBot="1" x14ac:dyDescent="0.25">
      <c r="A18" s="8" t="str">
        <f t="shared" si="0"/>
        <v> AAP 34.90 </v>
      </c>
      <c r="B18" s="5" t="str">
        <f t="shared" si="1"/>
        <v>I</v>
      </c>
      <c r="C18" s="8">
        <f t="shared" si="2"/>
        <v>38436.562299999998</v>
      </c>
      <c r="D18" s="36" t="str">
        <f t="shared" si="3"/>
        <v>vis</v>
      </c>
      <c r="E18" s="120">
        <f>VLOOKUP(C18,'Active 1'!C$21:E$970,3,FALSE)</f>
        <v>-1368.9895530780816</v>
      </c>
      <c r="F18" s="5" t="s">
        <v>331</v>
      </c>
      <c r="G18" s="36" t="str">
        <f t="shared" si="4"/>
        <v>38436.5623</v>
      </c>
      <c r="H18" s="8">
        <f t="shared" si="5"/>
        <v>-4255</v>
      </c>
      <c r="I18" s="121" t="s">
        <v>994</v>
      </c>
      <c r="J18" s="122" t="s">
        <v>995</v>
      </c>
      <c r="K18" s="121">
        <v>-4255</v>
      </c>
      <c r="L18" s="121" t="s">
        <v>996</v>
      </c>
      <c r="M18" s="122" t="s">
        <v>949</v>
      </c>
      <c r="N18" s="122" t="s">
        <v>950</v>
      </c>
      <c r="O18" s="123" t="s">
        <v>951</v>
      </c>
      <c r="P18" s="123" t="s">
        <v>952</v>
      </c>
    </row>
    <row r="19" spans="1:16" ht="13.5" thickBot="1" x14ac:dyDescent="0.25">
      <c r="A19" s="8" t="str">
        <f t="shared" si="0"/>
        <v> AAP 34.90 </v>
      </c>
      <c r="B19" s="5" t="str">
        <f t="shared" si="1"/>
        <v>I</v>
      </c>
      <c r="C19" s="8">
        <f t="shared" si="2"/>
        <v>38760.507799999999</v>
      </c>
      <c r="D19" s="36" t="str">
        <f t="shared" si="3"/>
        <v>vis</v>
      </c>
      <c r="E19" s="120">
        <f>VLOOKUP(C19,'Active 1'!C$21:E$970,3,FALSE)</f>
        <v>-1270.9912747497872</v>
      </c>
      <c r="F19" s="5" t="s">
        <v>331</v>
      </c>
      <c r="G19" s="36" t="str">
        <f t="shared" si="4"/>
        <v>38760.5078</v>
      </c>
      <c r="H19" s="8">
        <f t="shared" si="5"/>
        <v>-4157</v>
      </c>
      <c r="I19" s="121" t="s">
        <v>1000</v>
      </c>
      <c r="J19" s="122" t="s">
        <v>1001</v>
      </c>
      <c r="K19" s="121">
        <v>-4157</v>
      </c>
      <c r="L19" s="121" t="s">
        <v>1002</v>
      </c>
      <c r="M19" s="122" t="s">
        <v>949</v>
      </c>
      <c r="N19" s="122" t="s">
        <v>950</v>
      </c>
      <c r="O19" s="123" t="s">
        <v>951</v>
      </c>
      <c r="P19" s="123" t="s">
        <v>952</v>
      </c>
    </row>
    <row r="20" spans="1:16" ht="13.5" thickBot="1" x14ac:dyDescent="0.25">
      <c r="A20" s="8" t="str">
        <f t="shared" si="0"/>
        <v>IBVS 114 </v>
      </c>
      <c r="B20" s="5" t="str">
        <f t="shared" si="1"/>
        <v>I</v>
      </c>
      <c r="C20" s="8">
        <f t="shared" si="2"/>
        <v>38763.815999999999</v>
      </c>
      <c r="D20" s="36" t="str">
        <f t="shared" si="3"/>
        <v>vis</v>
      </c>
      <c r="E20" s="120">
        <f>VLOOKUP(C20,'Active 1'!C$21:E$970,3,FALSE)</f>
        <v>-1269.9904955929055</v>
      </c>
      <c r="F20" s="5" t="s">
        <v>331</v>
      </c>
      <c r="G20" s="36" t="str">
        <f t="shared" si="4"/>
        <v>38763.816</v>
      </c>
      <c r="H20" s="8">
        <f t="shared" si="5"/>
        <v>-4156</v>
      </c>
      <c r="I20" s="121" t="s">
        <v>1003</v>
      </c>
      <c r="J20" s="122" t="s">
        <v>1004</v>
      </c>
      <c r="K20" s="121">
        <v>-4156</v>
      </c>
      <c r="L20" s="121" t="s">
        <v>1005</v>
      </c>
      <c r="M20" s="122" t="s">
        <v>452</v>
      </c>
      <c r="N20" s="122"/>
      <c r="O20" s="123" t="s">
        <v>1006</v>
      </c>
      <c r="P20" s="124" t="s">
        <v>1007</v>
      </c>
    </row>
    <row r="21" spans="1:16" ht="13.5" thickBot="1" x14ac:dyDescent="0.25">
      <c r="A21" s="8" t="str">
        <f t="shared" si="0"/>
        <v> AAP 34.90 </v>
      </c>
      <c r="B21" s="5" t="str">
        <f t="shared" si="1"/>
        <v>I</v>
      </c>
      <c r="C21" s="8">
        <f t="shared" si="2"/>
        <v>38793.565300000002</v>
      </c>
      <c r="D21" s="36" t="str">
        <f t="shared" si="3"/>
        <v>vis</v>
      </c>
      <c r="E21" s="120">
        <f>VLOOKUP(C21,'Active 1'!C$21:E$970,3,FALSE)</f>
        <v>-1260.9908947913132</v>
      </c>
      <c r="F21" s="5" t="s">
        <v>331</v>
      </c>
      <c r="G21" s="36" t="str">
        <f t="shared" si="4"/>
        <v>38793.5653</v>
      </c>
      <c r="H21" s="8">
        <f t="shared" si="5"/>
        <v>-4147</v>
      </c>
      <c r="I21" s="121" t="s">
        <v>1008</v>
      </c>
      <c r="J21" s="122" t="s">
        <v>1009</v>
      </c>
      <c r="K21" s="121">
        <v>-4147</v>
      </c>
      <c r="L21" s="121" t="s">
        <v>1010</v>
      </c>
      <c r="M21" s="122" t="s">
        <v>949</v>
      </c>
      <c r="N21" s="122" t="s">
        <v>950</v>
      </c>
      <c r="O21" s="123" t="s">
        <v>951</v>
      </c>
      <c r="P21" s="123" t="s">
        <v>952</v>
      </c>
    </row>
    <row r="22" spans="1:16" ht="13.5" thickBot="1" x14ac:dyDescent="0.25">
      <c r="A22" s="8" t="str">
        <f t="shared" si="0"/>
        <v>IBVS 129 </v>
      </c>
      <c r="B22" s="5" t="str">
        <f t="shared" si="1"/>
        <v>I</v>
      </c>
      <c r="C22" s="8">
        <f t="shared" si="2"/>
        <v>39140.648000000001</v>
      </c>
      <c r="D22" s="36" t="str">
        <f t="shared" si="3"/>
        <v>vis</v>
      </c>
      <c r="E22" s="120">
        <f>VLOOKUP(C22,'Active 1'!C$21:E$970,3,FALSE)</f>
        <v>-1155.9932731619474</v>
      </c>
      <c r="F22" s="5" t="s">
        <v>331</v>
      </c>
      <c r="G22" s="36" t="str">
        <f t="shared" si="4"/>
        <v>39140.648</v>
      </c>
      <c r="H22" s="8">
        <f t="shared" si="5"/>
        <v>-4042</v>
      </c>
      <c r="I22" s="121" t="s">
        <v>1030</v>
      </c>
      <c r="J22" s="122" t="s">
        <v>1031</v>
      </c>
      <c r="K22" s="121">
        <v>-4042</v>
      </c>
      <c r="L22" s="121" t="s">
        <v>1032</v>
      </c>
      <c r="M22" s="122" t="s">
        <v>452</v>
      </c>
      <c r="N22" s="122"/>
      <c r="O22" s="123" t="s">
        <v>1006</v>
      </c>
      <c r="P22" s="124" t="s">
        <v>1033</v>
      </c>
    </row>
    <row r="23" spans="1:16" ht="13.5" thickBot="1" x14ac:dyDescent="0.25">
      <c r="A23" s="8" t="str">
        <f t="shared" si="0"/>
        <v>IBVS 129 </v>
      </c>
      <c r="B23" s="5" t="str">
        <f t="shared" si="1"/>
        <v>I</v>
      </c>
      <c r="C23" s="8">
        <f t="shared" si="2"/>
        <v>39173.701999999997</v>
      </c>
      <c r="D23" s="36" t="str">
        <f t="shared" si="3"/>
        <v>vis</v>
      </c>
      <c r="E23" s="120">
        <f>VLOOKUP(C23,'Active 1'!C$21:E$970,3,FALSE)</f>
        <v>-1145.9939520049531</v>
      </c>
      <c r="F23" s="5" t="s">
        <v>331</v>
      </c>
      <c r="G23" s="36" t="str">
        <f t="shared" si="4"/>
        <v>39173.702</v>
      </c>
      <c r="H23" s="8">
        <f t="shared" si="5"/>
        <v>-4032</v>
      </c>
      <c r="I23" s="121" t="s">
        <v>1034</v>
      </c>
      <c r="J23" s="122" t="s">
        <v>1035</v>
      </c>
      <c r="K23" s="121">
        <v>-4032</v>
      </c>
      <c r="L23" s="121" t="s">
        <v>1036</v>
      </c>
      <c r="M23" s="122" t="s">
        <v>452</v>
      </c>
      <c r="N23" s="122"/>
      <c r="O23" s="123" t="s">
        <v>1037</v>
      </c>
      <c r="P23" s="124" t="s">
        <v>1033</v>
      </c>
    </row>
    <row r="24" spans="1:16" ht="13.5" thickBot="1" x14ac:dyDescent="0.25">
      <c r="A24" s="8" t="str">
        <f t="shared" si="0"/>
        <v>IBVS 180 </v>
      </c>
      <c r="B24" s="5" t="str">
        <f t="shared" si="1"/>
        <v>I</v>
      </c>
      <c r="C24" s="8">
        <f t="shared" si="2"/>
        <v>39173.705999999998</v>
      </c>
      <c r="D24" s="36" t="str">
        <f t="shared" si="3"/>
        <v>vis</v>
      </c>
      <c r="E24" s="120">
        <f>VLOOKUP(C24,'Active 1'!C$21:E$970,3,FALSE)</f>
        <v>-1145.992741946121</v>
      </c>
      <c r="F24" s="5" t="s">
        <v>331</v>
      </c>
      <c r="G24" s="36" t="str">
        <f t="shared" si="4"/>
        <v>39173.706</v>
      </c>
      <c r="H24" s="8">
        <f t="shared" si="5"/>
        <v>-4032</v>
      </c>
      <c r="I24" s="121" t="s">
        <v>1038</v>
      </c>
      <c r="J24" s="122" t="s">
        <v>1039</v>
      </c>
      <c r="K24" s="121">
        <v>-4032</v>
      </c>
      <c r="L24" s="121" t="s">
        <v>1032</v>
      </c>
      <c r="M24" s="122" t="s">
        <v>452</v>
      </c>
      <c r="N24" s="122"/>
      <c r="O24" s="123" t="s">
        <v>1006</v>
      </c>
      <c r="P24" s="124" t="s">
        <v>1040</v>
      </c>
    </row>
    <row r="25" spans="1:16" ht="13.5" thickBot="1" x14ac:dyDescent="0.25">
      <c r="A25" s="8" t="str">
        <f t="shared" si="0"/>
        <v>IBVS 154 </v>
      </c>
      <c r="B25" s="5" t="str">
        <f t="shared" si="1"/>
        <v>I</v>
      </c>
      <c r="C25" s="8">
        <f t="shared" si="2"/>
        <v>39183.612000000001</v>
      </c>
      <c r="D25" s="36" t="str">
        <f t="shared" si="3"/>
        <v>vis</v>
      </c>
      <c r="E25" s="120">
        <f>VLOOKUP(C25,'Active 1'!C$21:E$970,3,FALSE)</f>
        <v>-1142.996031249043</v>
      </c>
      <c r="F25" s="5" t="s">
        <v>331</v>
      </c>
      <c r="G25" s="36" t="str">
        <f t="shared" si="4"/>
        <v>39183.612</v>
      </c>
      <c r="H25" s="8">
        <f t="shared" si="5"/>
        <v>-4029</v>
      </c>
      <c r="I25" s="121" t="s">
        <v>1044</v>
      </c>
      <c r="J25" s="122" t="s">
        <v>1045</v>
      </c>
      <c r="K25" s="121">
        <v>-4029</v>
      </c>
      <c r="L25" s="121" t="s">
        <v>1046</v>
      </c>
      <c r="M25" s="122" t="s">
        <v>452</v>
      </c>
      <c r="N25" s="122"/>
      <c r="O25" s="123" t="s">
        <v>1047</v>
      </c>
      <c r="P25" s="124" t="s">
        <v>1048</v>
      </c>
    </row>
    <row r="26" spans="1:16" ht="13.5" thickBot="1" x14ac:dyDescent="0.25">
      <c r="A26" s="8" t="str">
        <f t="shared" si="0"/>
        <v>IBVS 180 </v>
      </c>
      <c r="B26" s="5" t="str">
        <f t="shared" si="1"/>
        <v>I</v>
      </c>
      <c r="C26" s="8">
        <f t="shared" si="2"/>
        <v>39183.616999999998</v>
      </c>
      <c r="D26" s="36" t="str">
        <f t="shared" si="3"/>
        <v>vis</v>
      </c>
      <c r="E26" s="120">
        <f>VLOOKUP(C26,'Active 1'!C$21:E$970,3,FALSE)</f>
        <v>-1142.994518675504</v>
      </c>
      <c r="F26" s="5" t="s">
        <v>331</v>
      </c>
      <c r="G26" s="36" t="str">
        <f t="shared" si="4"/>
        <v>39183.617</v>
      </c>
      <c r="H26" s="8">
        <f t="shared" si="5"/>
        <v>-4029</v>
      </c>
      <c r="I26" s="121" t="s">
        <v>1049</v>
      </c>
      <c r="J26" s="122" t="s">
        <v>1050</v>
      </c>
      <c r="K26" s="121">
        <v>-4029</v>
      </c>
      <c r="L26" s="121" t="s">
        <v>1051</v>
      </c>
      <c r="M26" s="122" t="s">
        <v>452</v>
      </c>
      <c r="N26" s="122"/>
      <c r="O26" s="123" t="s">
        <v>1037</v>
      </c>
      <c r="P26" s="124" t="s">
        <v>1040</v>
      </c>
    </row>
    <row r="27" spans="1:16" ht="13.5" thickBot="1" x14ac:dyDescent="0.25">
      <c r="A27" s="8" t="str">
        <f t="shared" si="0"/>
        <v> AAP 34.90 </v>
      </c>
      <c r="B27" s="5" t="str">
        <f t="shared" si="1"/>
        <v>I</v>
      </c>
      <c r="C27" s="8">
        <f t="shared" si="2"/>
        <v>39213.370900000002</v>
      </c>
      <c r="D27" s="36" t="str">
        <f t="shared" si="3"/>
        <v>vis</v>
      </c>
      <c r="E27" s="120">
        <f>VLOOKUP(C27,'Active 1'!C$21:E$970,3,FALSE)</f>
        <v>-1133.9935263062548</v>
      </c>
      <c r="F27" s="5" t="s">
        <v>331</v>
      </c>
      <c r="G27" s="36" t="str">
        <f t="shared" si="4"/>
        <v>39213.3709</v>
      </c>
      <c r="H27" s="8">
        <f t="shared" si="5"/>
        <v>-4020</v>
      </c>
      <c r="I27" s="121" t="s">
        <v>1052</v>
      </c>
      <c r="J27" s="122" t="s">
        <v>1053</v>
      </c>
      <c r="K27" s="121">
        <v>-4020</v>
      </c>
      <c r="L27" s="121" t="s">
        <v>1054</v>
      </c>
      <c r="M27" s="122" t="s">
        <v>949</v>
      </c>
      <c r="N27" s="122" t="s">
        <v>950</v>
      </c>
      <c r="O27" s="123" t="s">
        <v>951</v>
      </c>
      <c r="P27" s="123" t="s">
        <v>952</v>
      </c>
    </row>
    <row r="28" spans="1:16" ht="13.5" thickBot="1" x14ac:dyDescent="0.25">
      <c r="A28" s="8" t="str">
        <f t="shared" si="0"/>
        <v>IBVS 221 </v>
      </c>
      <c r="B28" s="5" t="str">
        <f t="shared" si="1"/>
        <v>I</v>
      </c>
      <c r="C28" s="8">
        <f t="shared" si="2"/>
        <v>39477.815000000002</v>
      </c>
      <c r="D28" s="36" t="str">
        <f t="shared" si="3"/>
        <v>vis</v>
      </c>
      <c r="E28" s="120">
        <f>VLOOKUP(C28,'Active 1'!C$21:E$970,3,FALSE)</f>
        <v>-1053.9952966223257</v>
      </c>
      <c r="F28" s="5" t="s">
        <v>331</v>
      </c>
      <c r="G28" s="36" t="str">
        <f t="shared" si="4"/>
        <v>39477.815</v>
      </c>
      <c r="H28" s="8">
        <f t="shared" si="5"/>
        <v>-3940</v>
      </c>
      <c r="I28" s="121" t="s">
        <v>1058</v>
      </c>
      <c r="J28" s="122" t="s">
        <v>1059</v>
      </c>
      <c r="K28" s="121">
        <v>-3940</v>
      </c>
      <c r="L28" s="121" t="s">
        <v>1060</v>
      </c>
      <c r="M28" s="122" t="s">
        <v>452</v>
      </c>
      <c r="N28" s="122"/>
      <c r="O28" s="123" t="s">
        <v>1006</v>
      </c>
      <c r="P28" s="124" t="s">
        <v>1061</v>
      </c>
    </row>
    <row r="29" spans="1:16" ht="13.5" thickBot="1" x14ac:dyDescent="0.25">
      <c r="A29" s="8" t="str">
        <f t="shared" si="0"/>
        <v> AAP 34.90 </v>
      </c>
      <c r="B29" s="5" t="str">
        <f t="shared" si="1"/>
        <v>I</v>
      </c>
      <c r="C29" s="8">
        <f t="shared" si="2"/>
        <v>39504.261400000003</v>
      </c>
      <c r="D29" s="36" t="str">
        <f t="shared" si="3"/>
        <v>vis</v>
      </c>
      <c r="E29" s="120">
        <f>VLOOKUP(C29,'Active 1'!C$21:E$970,3,FALSE)</f>
        <v>-1045.9948716496638</v>
      </c>
      <c r="F29" s="5" t="s">
        <v>331</v>
      </c>
      <c r="G29" s="36" t="str">
        <f t="shared" si="4"/>
        <v>39504.2614</v>
      </c>
      <c r="H29" s="8">
        <f t="shared" si="5"/>
        <v>-3932</v>
      </c>
      <c r="I29" s="121" t="s">
        <v>1062</v>
      </c>
      <c r="J29" s="122" t="s">
        <v>1063</v>
      </c>
      <c r="K29" s="121">
        <v>-3932</v>
      </c>
      <c r="L29" s="121" t="s">
        <v>1064</v>
      </c>
      <c r="M29" s="122" t="s">
        <v>949</v>
      </c>
      <c r="N29" s="122" t="s">
        <v>950</v>
      </c>
      <c r="O29" s="123" t="s">
        <v>951</v>
      </c>
      <c r="P29" s="123" t="s">
        <v>952</v>
      </c>
    </row>
    <row r="30" spans="1:16" ht="13.5" thickBot="1" x14ac:dyDescent="0.25">
      <c r="A30" s="8" t="str">
        <f t="shared" si="0"/>
        <v> AAP 34.90 </v>
      </c>
      <c r="B30" s="5" t="str">
        <f t="shared" si="1"/>
        <v>I</v>
      </c>
      <c r="C30" s="8">
        <f t="shared" si="2"/>
        <v>39593.511899999998</v>
      </c>
      <c r="D30" s="36" t="str">
        <f t="shared" si="3"/>
        <v>vis</v>
      </c>
      <c r="E30" s="120">
        <f>VLOOKUP(C30,'Active 1'!C$21:E$970,3,FALSE)</f>
        <v>-1018.9952827066505</v>
      </c>
      <c r="F30" s="5" t="s">
        <v>331</v>
      </c>
      <c r="G30" s="36" t="str">
        <f t="shared" si="4"/>
        <v>39593.5119</v>
      </c>
      <c r="H30" s="8">
        <f t="shared" si="5"/>
        <v>-3905</v>
      </c>
      <c r="I30" s="121" t="s">
        <v>1065</v>
      </c>
      <c r="J30" s="122" t="s">
        <v>1066</v>
      </c>
      <c r="K30" s="121">
        <v>-3905</v>
      </c>
      <c r="L30" s="121" t="s">
        <v>1067</v>
      </c>
      <c r="M30" s="122" t="s">
        <v>949</v>
      </c>
      <c r="N30" s="122" t="s">
        <v>950</v>
      </c>
      <c r="O30" s="123" t="s">
        <v>951</v>
      </c>
      <c r="P30" s="123" t="s">
        <v>952</v>
      </c>
    </row>
    <row r="31" spans="1:16" ht="13.5" thickBot="1" x14ac:dyDescent="0.25">
      <c r="A31" s="8" t="str">
        <f t="shared" si="0"/>
        <v>IBVS 795 </v>
      </c>
      <c r="B31" s="5" t="str">
        <f t="shared" si="1"/>
        <v>I</v>
      </c>
      <c r="C31" s="8">
        <f t="shared" si="2"/>
        <v>39940.593999999997</v>
      </c>
      <c r="D31" s="36" t="str">
        <f t="shared" si="3"/>
        <v>vis</v>
      </c>
      <c r="E31" s="120">
        <f>VLOOKUP(C31,'Active 1'!C$21:E$970,3,FALSE)</f>
        <v>-913.99784258610941</v>
      </c>
      <c r="F31" s="5" t="s">
        <v>331</v>
      </c>
      <c r="G31" s="36" t="str">
        <f t="shared" si="4"/>
        <v>39940.594</v>
      </c>
      <c r="H31" s="8">
        <f t="shared" si="5"/>
        <v>-3800</v>
      </c>
      <c r="I31" s="121" t="s">
        <v>1068</v>
      </c>
      <c r="J31" s="122" t="s">
        <v>1069</v>
      </c>
      <c r="K31" s="121">
        <v>-3800</v>
      </c>
      <c r="L31" s="121" t="s">
        <v>1070</v>
      </c>
      <c r="M31" s="122" t="s">
        <v>452</v>
      </c>
      <c r="N31" s="122"/>
      <c r="O31" s="123" t="s">
        <v>1071</v>
      </c>
      <c r="P31" s="124" t="s">
        <v>1072</v>
      </c>
    </row>
    <row r="32" spans="1:16" ht="13.5" thickBot="1" x14ac:dyDescent="0.25">
      <c r="A32" s="8" t="str">
        <f t="shared" si="0"/>
        <v> AAP 34.90 </v>
      </c>
      <c r="B32" s="5" t="str">
        <f t="shared" si="1"/>
        <v>I</v>
      </c>
      <c r="C32" s="8">
        <f t="shared" si="2"/>
        <v>40707.497000000003</v>
      </c>
      <c r="D32" s="36" t="str">
        <f t="shared" si="3"/>
        <v>vis</v>
      </c>
      <c r="E32" s="120">
        <f>VLOOKUP(C32,'Active 1'!C$21:E$970,3,FALSE)</f>
        <v>-681.99840550547628</v>
      </c>
      <c r="F32" s="5" t="s">
        <v>331</v>
      </c>
      <c r="G32" s="36" t="str">
        <f t="shared" si="4"/>
        <v>40707.4970</v>
      </c>
      <c r="H32" s="8">
        <f t="shared" si="5"/>
        <v>-3568</v>
      </c>
      <c r="I32" s="121" t="s">
        <v>1076</v>
      </c>
      <c r="J32" s="122" t="s">
        <v>1077</v>
      </c>
      <c r="K32" s="121">
        <v>-3568</v>
      </c>
      <c r="L32" s="121" t="s">
        <v>1078</v>
      </c>
      <c r="M32" s="122" t="s">
        <v>949</v>
      </c>
      <c r="N32" s="122" t="s">
        <v>950</v>
      </c>
      <c r="O32" s="123" t="s">
        <v>951</v>
      </c>
      <c r="P32" s="123" t="s">
        <v>952</v>
      </c>
    </row>
    <row r="33" spans="1:16" ht="13.5" thickBot="1" x14ac:dyDescent="0.25">
      <c r="A33" s="8" t="str">
        <f t="shared" si="0"/>
        <v> ORI 129 </v>
      </c>
      <c r="B33" s="5" t="str">
        <f t="shared" si="1"/>
        <v>I</v>
      </c>
      <c r="C33" s="8">
        <f t="shared" si="2"/>
        <v>41193.434000000001</v>
      </c>
      <c r="D33" s="36" t="str">
        <f t="shared" si="3"/>
        <v>vis</v>
      </c>
      <c r="E33" s="120">
        <f>VLOOKUP(C33,'Active 1'!C$21:E$970,3,FALSE)</f>
        <v>-534.99531586226146</v>
      </c>
      <c r="F33" s="5" t="s">
        <v>331</v>
      </c>
      <c r="G33" s="36" t="str">
        <f t="shared" si="4"/>
        <v>41193.434</v>
      </c>
      <c r="H33" s="8">
        <f t="shared" si="5"/>
        <v>-3421</v>
      </c>
      <c r="I33" s="121" t="s">
        <v>1084</v>
      </c>
      <c r="J33" s="122" t="s">
        <v>1085</v>
      </c>
      <c r="K33" s="121">
        <v>-3421</v>
      </c>
      <c r="L33" s="121" t="s">
        <v>1086</v>
      </c>
      <c r="M33" s="122" t="s">
        <v>452</v>
      </c>
      <c r="N33" s="122"/>
      <c r="O33" s="123" t="s">
        <v>1087</v>
      </c>
      <c r="P33" s="123" t="s">
        <v>1088</v>
      </c>
    </row>
    <row r="34" spans="1:16" ht="13.5" thickBot="1" x14ac:dyDescent="0.25">
      <c r="A34" s="8" t="str">
        <f t="shared" si="0"/>
        <v> AAP 138.445 </v>
      </c>
      <c r="B34" s="5" t="str">
        <f t="shared" si="1"/>
        <v>I</v>
      </c>
      <c r="C34" s="8">
        <f t="shared" si="2"/>
        <v>41421.506800000003</v>
      </c>
      <c r="D34" s="36" t="str">
        <f t="shared" si="3"/>
        <v>vis</v>
      </c>
      <c r="E34" s="120">
        <f>VLOOKUP(C34,'Active 1'!C$21:E$970,3,FALSE)</f>
        <v>-465.9999393760516</v>
      </c>
      <c r="F34" s="5" t="s">
        <v>331</v>
      </c>
      <c r="G34" s="36" t="str">
        <f t="shared" si="4"/>
        <v>41421.5068</v>
      </c>
      <c r="H34" s="8">
        <f t="shared" si="5"/>
        <v>-3352</v>
      </c>
      <c r="I34" s="121" t="s">
        <v>1089</v>
      </c>
      <c r="J34" s="122" t="s">
        <v>1090</v>
      </c>
      <c r="K34" s="121">
        <v>-3352</v>
      </c>
      <c r="L34" s="121" t="s">
        <v>1091</v>
      </c>
      <c r="M34" s="122" t="s">
        <v>949</v>
      </c>
      <c r="N34" s="122" t="s">
        <v>950</v>
      </c>
      <c r="O34" s="123" t="s">
        <v>1092</v>
      </c>
      <c r="P34" s="123" t="s">
        <v>1093</v>
      </c>
    </row>
    <row r="35" spans="1:16" ht="13.5" thickBot="1" x14ac:dyDescent="0.25">
      <c r="A35" s="8" t="str">
        <f t="shared" si="0"/>
        <v> BBS 4 </v>
      </c>
      <c r="B35" s="5" t="str">
        <f t="shared" si="1"/>
        <v>I</v>
      </c>
      <c r="C35" s="8">
        <f t="shared" si="2"/>
        <v>41507.462</v>
      </c>
      <c r="D35" s="36" t="str">
        <f t="shared" si="3"/>
        <v>vis</v>
      </c>
      <c r="E35" s="120">
        <f>VLOOKUP(C35,'Active 1'!C$21:E$970,3,FALSE)</f>
        <v>-439.99722715018692</v>
      </c>
      <c r="F35" s="5" t="s">
        <v>331</v>
      </c>
      <c r="G35" s="36" t="str">
        <f t="shared" si="4"/>
        <v>41507.462</v>
      </c>
      <c r="H35" s="8">
        <f t="shared" si="5"/>
        <v>-3326</v>
      </c>
      <c r="I35" s="121" t="s">
        <v>1094</v>
      </c>
      <c r="J35" s="122" t="s">
        <v>1095</v>
      </c>
      <c r="K35" s="121">
        <v>-3326</v>
      </c>
      <c r="L35" s="121" t="s">
        <v>1096</v>
      </c>
      <c r="M35" s="122" t="s">
        <v>452</v>
      </c>
      <c r="N35" s="122"/>
      <c r="O35" s="123" t="s">
        <v>1087</v>
      </c>
      <c r="P35" s="123" t="s">
        <v>1097</v>
      </c>
    </row>
    <row r="36" spans="1:16" ht="13.5" thickBot="1" x14ac:dyDescent="0.25">
      <c r="A36" s="8" t="str">
        <f t="shared" si="0"/>
        <v> BBS 5 </v>
      </c>
      <c r="B36" s="5" t="str">
        <f t="shared" si="1"/>
        <v>I</v>
      </c>
      <c r="C36" s="8">
        <f t="shared" si="2"/>
        <v>41540.517</v>
      </c>
      <c r="D36" s="36" t="str">
        <f t="shared" si="3"/>
        <v>vis</v>
      </c>
      <c r="E36" s="120">
        <f>VLOOKUP(C36,'Active 1'!C$21:E$970,3,FALSE)</f>
        <v>-429.99760347848348</v>
      </c>
      <c r="F36" s="5" t="s">
        <v>331</v>
      </c>
      <c r="G36" s="36" t="str">
        <f t="shared" si="4"/>
        <v>41540.517</v>
      </c>
      <c r="H36" s="8">
        <f t="shared" si="5"/>
        <v>-3316</v>
      </c>
      <c r="I36" s="121" t="s">
        <v>1098</v>
      </c>
      <c r="J36" s="122" t="s">
        <v>1099</v>
      </c>
      <c r="K36" s="121">
        <v>-3316</v>
      </c>
      <c r="L36" s="121" t="s">
        <v>1100</v>
      </c>
      <c r="M36" s="122" t="s">
        <v>452</v>
      </c>
      <c r="N36" s="122"/>
      <c r="O36" s="123" t="s">
        <v>1087</v>
      </c>
      <c r="P36" s="123" t="s">
        <v>1101</v>
      </c>
    </row>
    <row r="37" spans="1:16" ht="13.5" thickBot="1" x14ac:dyDescent="0.25">
      <c r="A37" s="8" t="str">
        <f t="shared" si="0"/>
        <v> BBS 6 </v>
      </c>
      <c r="B37" s="5" t="str">
        <f t="shared" si="1"/>
        <v>I</v>
      </c>
      <c r="C37" s="8">
        <f t="shared" si="2"/>
        <v>41593.404999999999</v>
      </c>
      <c r="D37" s="36" t="str">
        <f t="shared" si="3"/>
        <v>vis</v>
      </c>
      <c r="E37" s="120">
        <f>VLOOKUP(C37,'Active 1'!C$21:E$970,3,FALSE)</f>
        <v>-413.99820560375855</v>
      </c>
      <c r="F37" s="5" t="s">
        <v>331</v>
      </c>
      <c r="G37" s="36" t="str">
        <f t="shared" si="4"/>
        <v>41593.405</v>
      </c>
      <c r="H37" s="8">
        <f t="shared" si="5"/>
        <v>-3300</v>
      </c>
      <c r="I37" s="121" t="s">
        <v>1102</v>
      </c>
      <c r="J37" s="122" t="s">
        <v>1103</v>
      </c>
      <c r="K37" s="121">
        <v>-3300</v>
      </c>
      <c r="L37" s="121" t="s">
        <v>1104</v>
      </c>
      <c r="M37" s="122" t="s">
        <v>452</v>
      </c>
      <c r="N37" s="122"/>
      <c r="O37" s="123" t="s">
        <v>1087</v>
      </c>
      <c r="P37" s="123" t="s">
        <v>1105</v>
      </c>
    </row>
    <row r="38" spans="1:16" ht="13.5" thickBot="1" x14ac:dyDescent="0.25">
      <c r="A38" s="8" t="str">
        <f t="shared" si="0"/>
        <v> AVSJ 5.32 </v>
      </c>
      <c r="B38" s="5" t="str">
        <f t="shared" si="1"/>
        <v>I</v>
      </c>
      <c r="C38" s="8">
        <f t="shared" si="2"/>
        <v>41682.650999999998</v>
      </c>
      <c r="D38" s="36" t="str">
        <f t="shared" si="3"/>
        <v>vis</v>
      </c>
      <c r="E38" s="120">
        <f>VLOOKUP(C38,'Active 1'!C$21:E$970,3,FALSE)</f>
        <v>-386.99997797692981</v>
      </c>
      <c r="F38" s="5" t="s">
        <v>331</v>
      </c>
      <c r="G38" s="36" t="str">
        <f t="shared" si="4"/>
        <v>41682.651</v>
      </c>
      <c r="H38" s="8">
        <f t="shared" si="5"/>
        <v>-3273</v>
      </c>
      <c r="I38" s="121" t="s">
        <v>1106</v>
      </c>
      <c r="J38" s="122" t="s">
        <v>1107</v>
      </c>
      <c r="K38" s="121">
        <v>-3273</v>
      </c>
      <c r="L38" s="121" t="s">
        <v>1108</v>
      </c>
      <c r="M38" s="122" t="s">
        <v>452</v>
      </c>
      <c r="N38" s="122"/>
      <c r="O38" s="123" t="s">
        <v>1006</v>
      </c>
      <c r="P38" s="123" t="s">
        <v>1083</v>
      </c>
    </row>
    <row r="39" spans="1:16" ht="13.5" thickBot="1" x14ac:dyDescent="0.25">
      <c r="A39" s="8" t="str">
        <f t="shared" si="0"/>
        <v> AVSJ 5.85 </v>
      </c>
      <c r="B39" s="5" t="str">
        <f t="shared" si="1"/>
        <v>I</v>
      </c>
      <c r="C39" s="8">
        <f t="shared" si="2"/>
        <v>41725.622000000003</v>
      </c>
      <c r="D39" s="36" t="str">
        <f t="shared" si="3"/>
        <v>vis</v>
      </c>
      <c r="E39" s="120">
        <f>VLOOKUP(C39,'Active 1'!C$21:E$970,3,FALSE)</f>
        <v>-374.00061846106797</v>
      </c>
      <c r="F39" s="5" t="s">
        <v>331</v>
      </c>
      <c r="G39" s="36" t="str">
        <f t="shared" si="4"/>
        <v>41725.622</v>
      </c>
      <c r="H39" s="8">
        <f t="shared" si="5"/>
        <v>-3260</v>
      </c>
      <c r="I39" s="121" t="s">
        <v>1109</v>
      </c>
      <c r="J39" s="122" t="s">
        <v>1110</v>
      </c>
      <c r="K39" s="121">
        <v>-3260</v>
      </c>
      <c r="L39" s="121" t="s">
        <v>1111</v>
      </c>
      <c r="M39" s="122" t="s">
        <v>452</v>
      </c>
      <c r="N39" s="122"/>
      <c r="O39" s="123" t="s">
        <v>1082</v>
      </c>
      <c r="P39" s="123" t="s">
        <v>1112</v>
      </c>
    </row>
    <row r="40" spans="1:16" ht="13.5" thickBot="1" x14ac:dyDescent="0.25">
      <c r="A40" s="8" t="str">
        <f t="shared" si="0"/>
        <v> BBS 8 </v>
      </c>
      <c r="B40" s="5" t="str">
        <f t="shared" si="1"/>
        <v>I</v>
      </c>
      <c r="C40" s="8">
        <f t="shared" si="2"/>
        <v>41758.684000000001</v>
      </c>
      <c r="D40" s="36" t="str">
        <f t="shared" si="3"/>
        <v>vis</v>
      </c>
      <c r="E40" s="120">
        <f>VLOOKUP(C40,'Active 1'!C$21:E$970,3,FALSE)</f>
        <v>-363.99887718640952</v>
      </c>
      <c r="F40" s="5" t="s">
        <v>331</v>
      </c>
      <c r="G40" s="36" t="str">
        <f t="shared" si="4"/>
        <v>41758.684</v>
      </c>
      <c r="H40" s="8">
        <f t="shared" si="5"/>
        <v>-3250</v>
      </c>
      <c r="I40" s="121" t="s">
        <v>1113</v>
      </c>
      <c r="J40" s="122" t="s">
        <v>1114</v>
      </c>
      <c r="K40" s="121">
        <v>-3250</v>
      </c>
      <c r="L40" s="121" t="s">
        <v>1108</v>
      </c>
      <c r="M40" s="122" t="s">
        <v>452</v>
      </c>
      <c r="N40" s="122"/>
      <c r="O40" s="123" t="s">
        <v>1115</v>
      </c>
      <c r="P40" s="123" t="s">
        <v>1116</v>
      </c>
    </row>
    <row r="41" spans="1:16" ht="13.5" thickBot="1" x14ac:dyDescent="0.25">
      <c r="A41" s="8" t="str">
        <f t="shared" si="0"/>
        <v> BBS 12 </v>
      </c>
      <c r="B41" s="5" t="str">
        <f t="shared" si="1"/>
        <v>I</v>
      </c>
      <c r="C41" s="8">
        <f t="shared" si="2"/>
        <v>41960.330999999998</v>
      </c>
      <c r="D41" s="36" t="str">
        <f t="shared" si="3"/>
        <v>vis</v>
      </c>
      <c r="E41" s="120">
        <f>VLOOKUP(C41,'Active 1'!C$21:E$970,3,FALSE)</f>
        <v>-302.99769386987873</v>
      </c>
      <c r="F41" s="5" t="s">
        <v>331</v>
      </c>
      <c r="G41" s="36" t="str">
        <f t="shared" si="4"/>
        <v>41960.331</v>
      </c>
      <c r="H41" s="8">
        <f t="shared" si="5"/>
        <v>-3189</v>
      </c>
      <c r="I41" s="121" t="s">
        <v>1117</v>
      </c>
      <c r="J41" s="122" t="s">
        <v>1118</v>
      </c>
      <c r="K41" s="121">
        <v>-3189</v>
      </c>
      <c r="L41" s="121" t="s">
        <v>1119</v>
      </c>
      <c r="M41" s="122" t="s">
        <v>452</v>
      </c>
      <c r="N41" s="122"/>
      <c r="O41" s="123" t="s">
        <v>1115</v>
      </c>
      <c r="P41" s="123" t="s">
        <v>1120</v>
      </c>
    </row>
    <row r="42" spans="1:16" ht="13.5" thickBot="1" x14ac:dyDescent="0.25">
      <c r="A42" s="8" t="str">
        <f t="shared" si="0"/>
        <v> AVSJ 6.26 </v>
      </c>
      <c r="B42" s="5" t="str">
        <f t="shared" si="1"/>
        <v>I</v>
      </c>
      <c r="C42" s="8">
        <f t="shared" si="2"/>
        <v>42072.724999999999</v>
      </c>
      <c r="D42" s="36" t="str">
        <f t="shared" si="3"/>
        <v>vis</v>
      </c>
      <c r="E42" s="120">
        <f>VLOOKUP(C42,'Active 1'!C$21:E$970,3,FALSE)</f>
        <v>-268.99685578313171</v>
      </c>
      <c r="F42" s="5" t="s">
        <v>331</v>
      </c>
      <c r="G42" s="36" t="str">
        <f t="shared" si="4"/>
        <v>42072.725</v>
      </c>
      <c r="H42" s="8">
        <f t="shared" si="5"/>
        <v>-3155</v>
      </c>
      <c r="I42" s="121" t="s">
        <v>1121</v>
      </c>
      <c r="J42" s="122" t="s">
        <v>1122</v>
      </c>
      <c r="K42" s="121">
        <v>-3155</v>
      </c>
      <c r="L42" s="121" t="s">
        <v>1123</v>
      </c>
      <c r="M42" s="122" t="s">
        <v>452</v>
      </c>
      <c r="N42" s="122"/>
      <c r="O42" s="123" t="s">
        <v>1082</v>
      </c>
      <c r="P42" s="123" t="s">
        <v>1124</v>
      </c>
    </row>
    <row r="43" spans="1:16" ht="13.5" thickBot="1" x14ac:dyDescent="0.25">
      <c r="A43" s="8" t="str">
        <f t="shared" si="0"/>
        <v> BBS 15 </v>
      </c>
      <c r="B43" s="5" t="str">
        <f t="shared" si="1"/>
        <v>I</v>
      </c>
      <c r="C43" s="8">
        <f t="shared" si="2"/>
        <v>42145.430999999997</v>
      </c>
      <c r="D43" s="36" t="str">
        <f t="shared" si="3"/>
        <v>vis</v>
      </c>
      <c r="E43" s="120">
        <f>VLOOKUP(C43,'Active 1'!C$21:E$970,3,FALSE)</f>
        <v>-247.00222142600441</v>
      </c>
      <c r="F43" s="5" t="s">
        <v>331</v>
      </c>
      <c r="G43" s="36" t="str">
        <f t="shared" si="4"/>
        <v>42145.431</v>
      </c>
      <c r="H43" s="8">
        <f t="shared" si="5"/>
        <v>-3133</v>
      </c>
      <c r="I43" s="121" t="s">
        <v>1125</v>
      </c>
      <c r="J43" s="122" t="s">
        <v>1126</v>
      </c>
      <c r="K43" s="121">
        <v>-3133</v>
      </c>
      <c r="L43" s="121" t="s">
        <v>1127</v>
      </c>
      <c r="M43" s="122" t="s">
        <v>452</v>
      </c>
      <c r="N43" s="122"/>
      <c r="O43" s="123" t="s">
        <v>1115</v>
      </c>
      <c r="P43" s="123" t="s">
        <v>1128</v>
      </c>
    </row>
    <row r="44" spans="1:16" ht="13.5" thickBot="1" x14ac:dyDescent="0.25">
      <c r="A44" s="8" t="str">
        <f t="shared" si="0"/>
        <v> AVSJ 6.26 </v>
      </c>
      <c r="B44" s="5" t="str">
        <f t="shared" si="1"/>
        <v>I</v>
      </c>
      <c r="C44" s="8">
        <f t="shared" si="2"/>
        <v>42158.661</v>
      </c>
      <c r="D44" s="36" t="str">
        <f t="shared" si="3"/>
        <v>vis</v>
      </c>
      <c r="E44" s="120">
        <f>VLOOKUP(C44,'Active 1'!C$21:E$970,3,FALSE)</f>
        <v>-242.99995183965842</v>
      </c>
      <c r="F44" s="5" t="s">
        <v>331</v>
      </c>
      <c r="G44" s="36" t="str">
        <f t="shared" si="4"/>
        <v>42158.661</v>
      </c>
      <c r="H44" s="8">
        <f t="shared" si="5"/>
        <v>-3129</v>
      </c>
      <c r="I44" s="121" t="s">
        <v>1129</v>
      </c>
      <c r="J44" s="122" t="s">
        <v>1130</v>
      </c>
      <c r="K44" s="121">
        <v>-3129</v>
      </c>
      <c r="L44" s="121" t="s">
        <v>1131</v>
      </c>
      <c r="M44" s="122" t="s">
        <v>452</v>
      </c>
      <c r="N44" s="122"/>
      <c r="O44" s="123" t="s">
        <v>1082</v>
      </c>
      <c r="P44" s="123" t="s">
        <v>1124</v>
      </c>
    </row>
    <row r="45" spans="1:16" ht="13.5" thickBot="1" x14ac:dyDescent="0.25">
      <c r="A45" s="8" t="str">
        <f t="shared" si="0"/>
        <v> AAP 138.445 </v>
      </c>
      <c r="B45" s="5" t="str">
        <f t="shared" si="1"/>
        <v>I</v>
      </c>
      <c r="C45" s="8">
        <f t="shared" si="2"/>
        <v>42396.664199999999</v>
      </c>
      <c r="D45" s="36" t="str">
        <f t="shared" si="3"/>
        <v>vis</v>
      </c>
      <c r="E45" s="120">
        <f>VLOOKUP(C45,'Active 1'!C$21:E$970,3,FALSE)</f>
        <v>-171.0004832974976</v>
      </c>
      <c r="F45" s="5" t="s">
        <v>331</v>
      </c>
      <c r="G45" s="36" t="str">
        <f t="shared" si="4"/>
        <v>42396.6642</v>
      </c>
      <c r="H45" s="8">
        <f t="shared" si="5"/>
        <v>-3057</v>
      </c>
      <c r="I45" s="121" t="s">
        <v>1132</v>
      </c>
      <c r="J45" s="122" t="s">
        <v>1133</v>
      </c>
      <c r="K45" s="121">
        <v>-3057</v>
      </c>
      <c r="L45" s="121" t="s">
        <v>1134</v>
      </c>
      <c r="M45" s="122" t="s">
        <v>949</v>
      </c>
      <c r="N45" s="122" t="s">
        <v>950</v>
      </c>
      <c r="O45" s="123" t="s">
        <v>1092</v>
      </c>
      <c r="P45" s="123" t="s">
        <v>1093</v>
      </c>
    </row>
    <row r="46" spans="1:16" ht="13.5" thickBot="1" x14ac:dyDescent="0.25">
      <c r="A46" s="8" t="str">
        <f t="shared" si="0"/>
        <v> BBS 20 </v>
      </c>
      <c r="B46" s="5" t="str">
        <f t="shared" si="1"/>
        <v>I</v>
      </c>
      <c r="C46" s="8">
        <f t="shared" si="2"/>
        <v>42426.411999999997</v>
      </c>
      <c r="D46" s="36" t="str">
        <f t="shared" si="3"/>
        <v>vis</v>
      </c>
      <c r="E46" s="120">
        <f>VLOOKUP(C46,'Active 1'!C$21:E$970,3,FALSE)</f>
        <v>-162.00133626796898</v>
      </c>
      <c r="F46" s="5" t="s">
        <v>331</v>
      </c>
      <c r="G46" s="36" t="str">
        <f t="shared" si="4"/>
        <v>42426.412</v>
      </c>
      <c r="H46" s="8">
        <f t="shared" si="5"/>
        <v>-3048</v>
      </c>
      <c r="I46" s="121" t="s">
        <v>1135</v>
      </c>
      <c r="J46" s="122" t="s">
        <v>1136</v>
      </c>
      <c r="K46" s="121">
        <v>-3048</v>
      </c>
      <c r="L46" s="121" t="s">
        <v>1137</v>
      </c>
      <c r="M46" s="122" t="s">
        <v>452</v>
      </c>
      <c r="N46" s="122"/>
      <c r="O46" s="123" t="s">
        <v>1115</v>
      </c>
      <c r="P46" s="123" t="s">
        <v>1138</v>
      </c>
    </row>
    <row r="47" spans="1:16" ht="13.5" thickBot="1" x14ac:dyDescent="0.25">
      <c r="A47" s="8" t="str">
        <f t="shared" si="0"/>
        <v> AVSJ 7.30 </v>
      </c>
      <c r="B47" s="5" t="str">
        <f t="shared" si="1"/>
        <v>I</v>
      </c>
      <c r="C47" s="8">
        <f t="shared" si="2"/>
        <v>42429.714999999997</v>
      </c>
      <c r="D47" s="36" t="str">
        <f t="shared" si="3"/>
        <v>vis</v>
      </c>
      <c r="E47" s="120">
        <f>VLOOKUP(C47,'Active 1'!C$21:E$970,3,FALSE)</f>
        <v>-161.00213018756858</v>
      </c>
      <c r="F47" s="5" t="s">
        <v>331</v>
      </c>
      <c r="G47" s="36" t="str">
        <f t="shared" si="4"/>
        <v>42429.715</v>
      </c>
      <c r="H47" s="8">
        <f t="shared" si="5"/>
        <v>-3047</v>
      </c>
      <c r="I47" s="121" t="s">
        <v>1139</v>
      </c>
      <c r="J47" s="122" t="s">
        <v>1140</v>
      </c>
      <c r="K47" s="121">
        <v>-3047</v>
      </c>
      <c r="L47" s="121" t="s">
        <v>1141</v>
      </c>
      <c r="M47" s="122" t="s">
        <v>452</v>
      </c>
      <c r="N47" s="122"/>
      <c r="O47" s="123" t="s">
        <v>1142</v>
      </c>
      <c r="P47" s="123" t="s">
        <v>1143</v>
      </c>
    </row>
    <row r="48" spans="1:16" ht="13.5" thickBot="1" x14ac:dyDescent="0.25">
      <c r="A48" s="8" t="str">
        <f t="shared" si="0"/>
        <v> AVSJ 7.30 </v>
      </c>
      <c r="B48" s="5" t="str">
        <f t="shared" si="1"/>
        <v>I</v>
      </c>
      <c r="C48" s="8">
        <f t="shared" si="2"/>
        <v>42429.72</v>
      </c>
      <c r="D48" s="36" t="str">
        <f t="shared" si="3"/>
        <v>vis</v>
      </c>
      <c r="E48" s="120">
        <f>VLOOKUP(C48,'Active 1'!C$21:E$970,3,FALSE)</f>
        <v>-161.00061761402736</v>
      </c>
      <c r="F48" s="5" t="s">
        <v>331</v>
      </c>
      <c r="G48" s="36" t="str">
        <f t="shared" si="4"/>
        <v>42429.720</v>
      </c>
      <c r="H48" s="8">
        <f t="shared" si="5"/>
        <v>-3047</v>
      </c>
      <c r="I48" s="121" t="s">
        <v>1144</v>
      </c>
      <c r="J48" s="122" t="s">
        <v>1145</v>
      </c>
      <c r="K48" s="121">
        <v>-3047</v>
      </c>
      <c r="L48" s="121" t="s">
        <v>1146</v>
      </c>
      <c r="M48" s="122" t="s">
        <v>452</v>
      </c>
      <c r="N48" s="122"/>
      <c r="O48" s="123" t="s">
        <v>1006</v>
      </c>
      <c r="P48" s="123" t="s">
        <v>1143</v>
      </c>
    </row>
    <row r="49" spans="1:16" ht="13.5" thickBot="1" x14ac:dyDescent="0.25">
      <c r="A49" s="8" t="str">
        <f t="shared" si="0"/>
        <v> AVSJ 7.30 </v>
      </c>
      <c r="B49" s="5" t="str">
        <f t="shared" si="1"/>
        <v>I</v>
      </c>
      <c r="C49" s="8">
        <f t="shared" si="2"/>
        <v>42429.735999999997</v>
      </c>
      <c r="D49" s="36" t="str">
        <f t="shared" si="3"/>
        <v>vis</v>
      </c>
      <c r="E49" s="120">
        <f>VLOOKUP(C49,'Active 1'!C$21:E$970,3,FALSE)</f>
        <v>-160.99577737870118</v>
      </c>
      <c r="F49" s="5" t="s">
        <v>331</v>
      </c>
      <c r="G49" s="36" t="str">
        <f t="shared" si="4"/>
        <v>42429.736</v>
      </c>
      <c r="H49" s="8">
        <f t="shared" si="5"/>
        <v>-3047</v>
      </c>
      <c r="I49" s="121" t="s">
        <v>1147</v>
      </c>
      <c r="J49" s="122" t="s">
        <v>1148</v>
      </c>
      <c r="K49" s="121">
        <v>-3047</v>
      </c>
      <c r="L49" s="121" t="s">
        <v>1149</v>
      </c>
      <c r="M49" s="122" t="s">
        <v>452</v>
      </c>
      <c r="N49" s="122"/>
      <c r="O49" s="123" t="s">
        <v>1150</v>
      </c>
      <c r="P49" s="123" t="s">
        <v>1143</v>
      </c>
    </row>
    <row r="50" spans="1:16" ht="13.5" thickBot="1" x14ac:dyDescent="0.25">
      <c r="A50" s="8" t="str">
        <f t="shared" si="0"/>
        <v> BBS 21 </v>
      </c>
      <c r="B50" s="5" t="str">
        <f t="shared" si="1"/>
        <v>I</v>
      </c>
      <c r="C50" s="8">
        <f t="shared" si="2"/>
        <v>42469.343999999997</v>
      </c>
      <c r="D50" s="36" t="str">
        <f t="shared" si="3"/>
        <v>vis</v>
      </c>
      <c r="E50" s="120">
        <f>VLOOKUP(C50,'Active 1'!C$21:E$970,3,FALSE)</f>
        <v>-149.013774825719</v>
      </c>
      <c r="F50" s="5" t="s">
        <v>331</v>
      </c>
      <c r="G50" s="36" t="str">
        <f t="shared" si="4"/>
        <v>42469.344</v>
      </c>
      <c r="H50" s="8">
        <f t="shared" si="5"/>
        <v>-3035</v>
      </c>
      <c r="I50" s="121" t="s">
        <v>1151</v>
      </c>
      <c r="J50" s="122" t="s">
        <v>1152</v>
      </c>
      <c r="K50" s="121">
        <v>-3035</v>
      </c>
      <c r="L50" s="121" t="s">
        <v>1153</v>
      </c>
      <c r="M50" s="122" t="s">
        <v>452</v>
      </c>
      <c r="N50" s="122"/>
      <c r="O50" s="123" t="s">
        <v>1115</v>
      </c>
      <c r="P50" s="123" t="s">
        <v>1154</v>
      </c>
    </row>
    <row r="51" spans="1:16" ht="13.5" thickBot="1" x14ac:dyDescent="0.25">
      <c r="A51" s="8" t="str">
        <f t="shared" si="0"/>
        <v> BBS 23 </v>
      </c>
      <c r="B51" s="5" t="str">
        <f t="shared" si="1"/>
        <v>I</v>
      </c>
      <c r="C51" s="8">
        <f t="shared" si="2"/>
        <v>42578.483</v>
      </c>
      <c r="D51" s="36" t="str">
        <f t="shared" si="3"/>
        <v>vis</v>
      </c>
      <c r="E51" s="120">
        <f>VLOOKUP(C51,'Active 1'!C$21:E$970,3,FALSE)</f>
        <v>-115.99762211338943</v>
      </c>
      <c r="F51" s="5" t="s">
        <v>331</v>
      </c>
      <c r="G51" s="36" t="str">
        <f t="shared" si="4"/>
        <v>42578.483</v>
      </c>
      <c r="H51" s="8">
        <f t="shared" si="5"/>
        <v>-3002</v>
      </c>
      <c r="I51" s="121" t="s">
        <v>1155</v>
      </c>
      <c r="J51" s="122" t="s">
        <v>1156</v>
      </c>
      <c r="K51" s="121">
        <v>-3002</v>
      </c>
      <c r="L51" s="121" t="s">
        <v>1157</v>
      </c>
      <c r="M51" s="122" t="s">
        <v>452</v>
      </c>
      <c r="N51" s="122"/>
      <c r="O51" s="123" t="s">
        <v>1087</v>
      </c>
      <c r="P51" s="123" t="s">
        <v>1158</v>
      </c>
    </row>
    <row r="52" spans="1:16" ht="13.5" thickBot="1" x14ac:dyDescent="0.25">
      <c r="A52" s="8" t="str">
        <f t="shared" si="0"/>
        <v> BBS 24 </v>
      </c>
      <c r="B52" s="5" t="str">
        <f t="shared" si="1"/>
        <v>I</v>
      </c>
      <c r="C52" s="8">
        <f t="shared" si="2"/>
        <v>42740.451000000001</v>
      </c>
      <c r="D52" s="36" t="str">
        <f t="shared" si="3"/>
        <v>vis</v>
      </c>
      <c r="E52" s="120">
        <f>VLOOKUP(C52,'Active 1'!C$21:E$970,3,FALSE)</f>
        <v>-66.999919894104991</v>
      </c>
      <c r="F52" s="5" t="s">
        <v>331</v>
      </c>
      <c r="G52" s="36" t="str">
        <f t="shared" si="4"/>
        <v>42740.451</v>
      </c>
      <c r="H52" s="8">
        <f t="shared" si="5"/>
        <v>-2953</v>
      </c>
      <c r="I52" s="121" t="s">
        <v>1159</v>
      </c>
      <c r="J52" s="122" t="s">
        <v>1160</v>
      </c>
      <c r="K52" s="121">
        <v>-2953</v>
      </c>
      <c r="L52" s="121" t="s">
        <v>1161</v>
      </c>
      <c r="M52" s="122" t="s">
        <v>452</v>
      </c>
      <c r="N52" s="122"/>
      <c r="O52" s="123" t="s">
        <v>1115</v>
      </c>
      <c r="P52" s="123" t="s">
        <v>1162</v>
      </c>
    </row>
    <row r="53" spans="1:16" ht="13.5" thickBot="1" x14ac:dyDescent="0.25">
      <c r="A53" s="8" t="str">
        <f t="shared" si="0"/>
        <v> AOEB 3 </v>
      </c>
      <c r="B53" s="5" t="str">
        <f t="shared" si="1"/>
        <v>I</v>
      </c>
      <c r="C53" s="8">
        <f t="shared" si="2"/>
        <v>42786.714</v>
      </c>
      <c r="D53" s="36" t="str">
        <f t="shared" si="3"/>
        <v>vis</v>
      </c>
      <c r="E53" s="120">
        <f>VLOOKUP(C53,'Active 1'!C$21:E$970,3,FALSE)</f>
        <v>-53.004681959632158</v>
      </c>
      <c r="F53" s="5" t="s">
        <v>331</v>
      </c>
      <c r="G53" s="36" t="str">
        <f t="shared" si="4"/>
        <v>42786.714</v>
      </c>
      <c r="H53" s="8">
        <f t="shared" si="5"/>
        <v>-2939</v>
      </c>
      <c r="I53" s="121" t="s">
        <v>1163</v>
      </c>
      <c r="J53" s="122" t="s">
        <v>1164</v>
      </c>
      <c r="K53" s="121">
        <v>-2939</v>
      </c>
      <c r="L53" s="121" t="s">
        <v>1165</v>
      </c>
      <c r="M53" s="122" t="s">
        <v>452</v>
      </c>
      <c r="N53" s="122"/>
      <c r="O53" s="123" t="s">
        <v>1166</v>
      </c>
      <c r="P53" s="123" t="s">
        <v>1167</v>
      </c>
    </row>
    <row r="54" spans="1:16" ht="13.5" thickBot="1" x14ac:dyDescent="0.25">
      <c r="A54" s="8" t="str">
        <f t="shared" si="0"/>
        <v> AOEB 3 </v>
      </c>
      <c r="B54" s="5" t="str">
        <f t="shared" si="1"/>
        <v>I</v>
      </c>
      <c r="C54" s="8">
        <f t="shared" si="2"/>
        <v>42786.726000000002</v>
      </c>
      <c r="D54" s="36" t="str">
        <f t="shared" si="3"/>
        <v>vis</v>
      </c>
      <c r="E54" s="120">
        <f>VLOOKUP(C54,'Active 1'!C$21:E$970,3,FALSE)</f>
        <v>-53.001051783135871</v>
      </c>
      <c r="F54" s="5" t="s">
        <v>331</v>
      </c>
      <c r="G54" s="36" t="str">
        <f t="shared" si="4"/>
        <v>42786.726</v>
      </c>
      <c r="H54" s="8">
        <f t="shared" si="5"/>
        <v>-2939</v>
      </c>
      <c r="I54" s="121" t="s">
        <v>1168</v>
      </c>
      <c r="J54" s="122" t="s">
        <v>1169</v>
      </c>
      <c r="K54" s="121">
        <v>-2939</v>
      </c>
      <c r="L54" s="121" t="s">
        <v>1170</v>
      </c>
      <c r="M54" s="122" t="s">
        <v>452</v>
      </c>
      <c r="N54" s="122"/>
      <c r="O54" s="123" t="s">
        <v>1150</v>
      </c>
      <c r="P54" s="123" t="s">
        <v>1167</v>
      </c>
    </row>
    <row r="55" spans="1:16" ht="13.5" thickBot="1" x14ac:dyDescent="0.25">
      <c r="A55" s="8" t="str">
        <f t="shared" si="0"/>
        <v> AAP 138.445 </v>
      </c>
      <c r="B55" s="5" t="str">
        <f t="shared" si="1"/>
        <v>I</v>
      </c>
      <c r="C55" s="8">
        <f t="shared" si="2"/>
        <v>42803.256099999999</v>
      </c>
      <c r="D55" s="36" t="str">
        <f t="shared" si="3"/>
        <v>vis</v>
      </c>
      <c r="E55" s="120">
        <f>VLOOKUP(C55,'Active 1'!C$21:E$970,3,FALSE)</f>
        <v>-48.000453409044638</v>
      </c>
      <c r="F55" s="5" t="s">
        <v>331</v>
      </c>
      <c r="G55" s="36" t="str">
        <f t="shared" si="4"/>
        <v>42803.2561</v>
      </c>
      <c r="H55" s="8">
        <f t="shared" si="5"/>
        <v>-2934</v>
      </c>
      <c r="I55" s="121" t="s">
        <v>1171</v>
      </c>
      <c r="J55" s="122" t="s">
        <v>1172</v>
      </c>
      <c r="K55" s="121">
        <v>-2934</v>
      </c>
      <c r="L55" s="121" t="s">
        <v>1173</v>
      </c>
      <c r="M55" s="122" t="s">
        <v>949</v>
      </c>
      <c r="N55" s="122" t="s">
        <v>950</v>
      </c>
      <c r="O55" s="123" t="s">
        <v>1092</v>
      </c>
      <c r="P55" s="123" t="s">
        <v>1093</v>
      </c>
    </row>
    <row r="56" spans="1:16" ht="13.5" thickBot="1" x14ac:dyDescent="0.25">
      <c r="A56" s="8" t="str">
        <f t="shared" si="0"/>
        <v> BBS 27 </v>
      </c>
      <c r="B56" s="5" t="str">
        <f t="shared" si="1"/>
        <v>I</v>
      </c>
      <c r="C56" s="8">
        <f t="shared" si="2"/>
        <v>42839.629000000001</v>
      </c>
      <c r="D56" s="36" t="str">
        <f t="shared" si="3"/>
        <v>vis</v>
      </c>
      <c r="E56" s="120">
        <f>VLOOKUP(C56,'Active 1'!C$21:E$970,3,FALSE)</f>
        <v>-36.997116187791633</v>
      </c>
      <c r="F56" s="5" t="s">
        <v>331</v>
      </c>
      <c r="G56" s="36" t="str">
        <f t="shared" si="4"/>
        <v>42839.629</v>
      </c>
      <c r="H56" s="8">
        <f t="shared" si="5"/>
        <v>-2923</v>
      </c>
      <c r="I56" s="121" t="s">
        <v>1174</v>
      </c>
      <c r="J56" s="122" t="s">
        <v>1175</v>
      </c>
      <c r="K56" s="121">
        <v>-2923</v>
      </c>
      <c r="L56" s="121" t="s">
        <v>1176</v>
      </c>
      <c r="M56" s="122" t="s">
        <v>452</v>
      </c>
      <c r="N56" s="122"/>
      <c r="O56" s="123" t="s">
        <v>1115</v>
      </c>
      <c r="P56" s="123" t="s">
        <v>1177</v>
      </c>
    </row>
    <row r="57" spans="1:16" ht="13.5" thickBot="1" x14ac:dyDescent="0.25">
      <c r="A57" s="8" t="str">
        <f t="shared" si="0"/>
        <v> BBS 27 </v>
      </c>
      <c r="B57" s="5" t="str">
        <f t="shared" si="1"/>
        <v>I</v>
      </c>
      <c r="C57" s="8">
        <f t="shared" si="2"/>
        <v>42859.453999999998</v>
      </c>
      <c r="D57" s="36" t="str">
        <f t="shared" si="3"/>
        <v>vis</v>
      </c>
      <c r="E57" s="120">
        <f>VLOOKUP(C57,'Active 1'!C$21:E$970,3,FALSE)</f>
        <v>-30.999762102434239</v>
      </c>
      <c r="F57" s="5" t="s">
        <v>331</v>
      </c>
      <c r="G57" s="36" t="str">
        <f t="shared" si="4"/>
        <v>42859.454</v>
      </c>
      <c r="H57" s="8">
        <f t="shared" si="5"/>
        <v>-2917</v>
      </c>
      <c r="I57" s="121" t="s">
        <v>1178</v>
      </c>
      <c r="J57" s="122" t="s">
        <v>1179</v>
      </c>
      <c r="K57" s="121">
        <v>-2917</v>
      </c>
      <c r="L57" s="121" t="s">
        <v>1180</v>
      </c>
      <c r="M57" s="122" t="s">
        <v>452</v>
      </c>
      <c r="N57" s="122"/>
      <c r="O57" s="123" t="s">
        <v>1087</v>
      </c>
      <c r="P57" s="123" t="s">
        <v>1177</v>
      </c>
    </row>
    <row r="58" spans="1:16" ht="13.5" thickBot="1" x14ac:dyDescent="0.25">
      <c r="A58" s="8" t="str">
        <f t="shared" si="0"/>
        <v> BBS 27 </v>
      </c>
      <c r="B58" s="5" t="str">
        <f t="shared" si="1"/>
        <v>I</v>
      </c>
      <c r="C58" s="8">
        <f t="shared" si="2"/>
        <v>42869.370999999999</v>
      </c>
      <c r="D58" s="36" t="str">
        <f t="shared" si="3"/>
        <v>vis</v>
      </c>
      <c r="E58" s="120">
        <f>VLOOKUP(C58,'Active 1'!C$21:E$970,3,FALSE)</f>
        <v>-27.999723743568882</v>
      </c>
      <c r="F58" s="5" t="s">
        <v>331</v>
      </c>
      <c r="G58" s="36" t="str">
        <f t="shared" si="4"/>
        <v>42869.371</v>
      </c>
      <c r="H58" s="8">
        <f t="shared" si="5"/>
        <v>-2914</v>
      </c>
      <c r="I58" s="121" t="s">
        <v>1181</v>
      </c>
      <c r="J58" s="122" t="s">
        <v>1182</v>
      </c>
      <c r="K58" s="121">
        <v>-2914</v>
      </c>
      <c r="L58" s="121" t="s">
        <v>1180</v>
      </c>
      <c r="M58" s="122" t="s">
        <v>452</v>
      </c>
      <c r="N58" s="122"/>
      <c r="O58" s="123" t="s">
        <v>1087</v>
      </c>
      <c r="P58" s="123" t="s">
        <v>1177</v>
      </c>
    </row>
    <row r="59" spans="1:16" ht="13.5" thickBot="1" x14ac:dyDescent="0.25">
      <c r="A59" s="8" t="str">
        <f t="shared" si="0"/>
        <v> AN 301.327 </v>
      </c>
      <c r="B59" s="5" t="str">
        <f t="shared" si="1"/>
        <v>I</v>
      </c>
      <c r="C59" s="8">
        <f t="shared" si="2"/>
        <v>42869.370999999999</v>
      </c>
      <c r="D59" s="36" t="str">
        <f t="shared" si="3"/>
        <v>vis</v>
      </c>
      <c r="E59" s="120">
        <f>VLOOKUP(C59,'Active 1'!C$21:E$970,3,FALSE)</f>
        <v>-27.999723743568882</v>
      </c>
      <c r="F59" s="5" t="s">
        <v>331</v>
      </c>
      <c r="G59" s="36" t="str">
        <f t="shared" si="4"/>
        <v>42869.371</v>
      </c>
      <c r="H59" s="8">
        <f t="shared" si="5"/>
        <v>-2914</v>
      </c>
      <c r="I59" s="121" t="s">
        <v>1181</v>
      </c>
      <c r="J59" s="122" t="s">
        <v>1182</v>
      </c>
      <c r="K59" s="121">
        <v>-2914</v>
      </c>
      <c r="L59" s="121" t="s">
        <v>1180</v>
      </c>
      <c r="M59" s="122" t="s">
        <v>452</v>
      </c>
      <c r="N59" s="122"/>
      <c r="O59" s="123" t="s">
        <v>1183</v>
      </c>
      <c r="P59" s="123" t="s">
        <v>1184</v>
      </c>
    </row>
    <row r="60" spans="1:16" ht="13.5" thickBot="1" x14ac:dyDescent="0.25">
      <c r="A60" s="8" t="str">
        <f t="shared" si="0"/>
        <v> AOEB 3 </v>
      </c>
      <c r="B60" s="5" t="str">
        <f t="shared" si="1"/>
        <v>I</v>
      </c>
      <c r="C60" s="8">
        <f t="shared" si="2"/>
        <v>43024.724000000002</v>
      </c>
      <c r="D60" s="36" t="str">
        <f t="shared" si="3"/>
        <v>vis</v>
      </c>
      <c r="E60" s="120">
        <f>VLOOKUP(C60,'Active 1'!C$21:E$970,3,FALSE)</f>
        <v>18.996843682543652</v>
      </c>
      <c r="F60" s="5" t="s">
        <v>331</v>
      </c>
      <c r="G60" s="36" t="str">
        <f t="shared" si="4"/>
        <v>43024.724</v>
      </c>
      <c r="H60" s="8">
        <f t="shared" si="5"/>
        <v>-2867</v>
      </c>
      <c r="I60" s="121" t="s">
        <v>1185</v>
      </c>
      <c r="J60" s="122" t="s">
        <v>1186</v>
      </c>
      <c r="K60" s="121">
        <v>-2867</v>
      </c>
      <c r="L60" s="121" t="s">
        <v>1187</v>
      </c>
      <c r="M60" s="122" t="s">
        <v>452</v>
      </c>
      <c r="N60" s="122"/>
      <c r="O60" s="123" t="s">
        <v>1150</v>
      </c>
      <c r="P60" s="123" t="s">
        <v>1167</v>
      </c>
    </row>
    <row r="61" spans="1:16" ht="13.5" thickBot="1" x14ac:dyDescent="0.25">
      <c r="A61" s="8" t="str">
        <f t="shared" si="0"/>
        <v> AOEB 3 </v>
      </c>
      <c r="B61" s="5" t="str">
        <f t="shared" si="1"/>
        <v>I</v>
      </c>
      <c r="C61" s="8">
        <f t="shared" si="2"/>
        <v>43024.743999999999</v>
      </c>
      <c r="D61" s="36" t="str">
        <f t="shared" si="3"/>
        <v>vis</v>
      </c>
      <c r="E61" s="120">
        <f>VLOOKUP(C61,'Active 1'!C$21:E$970,3,FALSE)</f>
        <v>19.002893976701934</v>
      </c>
      <c r="F61" s="5" t="s">
        <v>331</v>
      </c>
      <c r="G61" s="36" t="str">
        <f t="shared" si="4"/>
        <v>43024.744</v>
      </c>
      <c r="H61" s="8">
        <f t="shared" si="5"/>
        <v>-2867</v>
      </c>
      <c r="I61" s="121" t="s">
        <v>1188</v>
      </c>
      <c r="J61" s="122" t="s">
        <v>1189</v>
      </c>
      <c r="K61" s="121">
        <v>-2867</v>
      </c>
      <c r="L61" s="121" t="s">
        <v>1190</v>
      </c>
      <c r="M61" s="122" t="s">
        <v>452</v>
      </c>
      <c r="N61" s="122"/>
      <c r="O61" s="123" t="s">
        <v>1191</v>
      </c>
      <c r="P61" s="123" t="s">
        <v>1167</v>
      </c>
    </row>
    <row r="62" spans="1:16" ht="13.5" thickBot="1" x14ac:dyDescent="0.25">
      <c r="A62" s="8" t="str">
        <f t="shared" si="0"/>
        <v> AOEB 3 </v>
      </c>
      <c r="B62" s="5" t="str">
        <f t="shared" si="1"/>
        <v>I</v>
      </c>
      <c r="C62" s="8">
        <f t="shared" si="2"/>
        <v>43034.648999999998</v>
      </c>
      <c r="D62" s="36" t="str">
        <f t="shared" si="3"/>
        <v>vis</v>
      </c>
      <c r="E62" s="120">
        <f>VLOOKUP(C62,'Active 1'!C$21:E$970,3,FALSE)</f>
        <v>21.999302159071</v>
      </c>
      <c r="F62" s="5" t="s">
        <v>331</v>
      </c>
      <c r="G62" s="36" t="str">
        <f t="shared" si="4"/>
        <v>43034.649</v>
      </c>
      <c r="H62" s="8">
        <f t="shared" si="5"/>
        <v>-2864</v>
      </c>
      <c r="I62" s="121" t="s">
        <v>1192</v>
      </c>
      <c r="J62" s="122" t="s">
        <v>1193</v>
      </c>
      <c r="K62" s="121">
        <v>-2864</v>
      </c>
      <c r="L62" s="121" t="s">
        <v>1194</v>
      </c>
      <c r="M62" s="122" t="s">
        <v>452</v>
      </c>
      <c r="N62" s="122"/>
      <c r="O62" s="123" t="s">
        <v>1082</v>
      </c>
      <c r="P62" s="123" t="s">
        <v>1167</v>
      </c>
    </row>
    <row r="63" spans="1:16" ht="13.5" thickBot="1" x14ac:dyDescent="0.25">
      <c r="A63" s="8" t="str">
        <f t="shared" si="0"/>
        <v> AOEB 3 </v>
      </c>
      <c r="B63" s="5" t="str">
        <f t="shared" si="1"/>
        <v>I</v>
      </c>
      <c r="C63" s="8">
        <f t="shared" si="2"/>
        <v>43100.752</v>
      </c>
      <c r="D63" s="36" t="str">
        <f t="shared" si="3"/>
        <v>vis</v>
      </c>
      <c r="E63" s="120">
        <f>VLOOKUP(C63,'Active 1'!C$21:E$970,3,FALSE)</f>
        <v>41.996431899522698</v>
      </c>
      <c r="F63" s="5" t="s">
        <v>331</v>
      </c>
      <c r="G63" s="36" t="str">
        <f t="shared" si="4"/>
        <v>43100.752</v>
      </c>
      <c r="H63" s="8">
        <f t="shared" si="5"/>
        <v>-2844</v>
      </c>
      <c r="I63" s="121" t="s">
        <v>1195</v>
      </c>
      <c r="J63" s="122" t="s">
        <v>1196</v>
      </c>
      <c r="K63" s="121">
        <v>-2844</v>
      </c>
      <c r="L63" s="121" t="s">
        <v>1197</v>
      </c>
      <c r="M63" s="122" t="s">
        <v>452</v>
      </c>
      <c r="N63" s="122"/>
      <c r="O63" s="123" t="s">
        <v>1150</v>
      </c>
      <c r="P63" s="123" t="s">
        <v>1167</v>
      </c>
    </row>
    <row r="64" spans="1:16" ht="13.5" thickBot="1" x14ac:dyDescent="0.25">
      <c r="A64" s="8" t="str">
        <f t="shared" si="0"/>
        <v> AOEB 3 </v>
      </c>
      <c r="B64" s="5" t="str">
        <f t="shared" si="1"/>
        <v>I</v>
      </c>
      <c r="C64" s="8">
        <f t="shared" si="2"/>
        <v>43100.756999999998</v>
      </c>
      <c r="D64" s="36" t="str">
        <f t="shared" si="3"/>
        <v>vis</v>
      </c>
      <c r="E64" s="120">
        <f>VLOOKUP(C64,'Active 1'!C$21:E$970,3,FALSE)</f>
        <v>41.997944473061715</v>
      </c>
      <c r="F64" s="5" t="s">
        <v>331</v>
      </c>
      <c r="G64" s="36" t="str">
        <f t="shared" si="4"/>
        <v>43100.757</v>
      </c>
      <c r="H64" s="8">
        <f t="shared" si="5"/>
        <v>-2844</v>
      </c>
      <c r="I64" s="121" t="s">
        <v>1198</v>
      </c>
      <c r="J64" s="122" t="s">
        <v>1199</v>
      </c>
      <c r="K64" s="121">
        <v>-2844</v>
      </c>
      <c r="L64" s="121" t="s">
        <v>1187</v>
      </c>
      <c r="M64" s="122" t="s">
        <v>452</v>
      </c>
      <c r="N64" s="122"/>
      <c r="O64" s="123" t="s">
        <v>1191</v>
      </c>
      <c r="P64" s="123" t="s">
        <v>1167</v>
      </c>
    </row>
    <row r="65" spans="1:16" ht="13.5" thickBot="1" x14ac:dyDescent="0.25">
      <c r="A65" s="8" t="str">
        <f t="shared" si="0"/>
        <v> AAP 138.445 </v>
      </c>
      <c r="B65" s="5" t="str">
        <f t="shared" si="1"/>
        <v>I</v>
      </c>
      <c r="C65" s="8">
        <f t="shared" si="2"/>
        <v>43216.456700000002</v>
      </c>
      <c r="D65" s="36" t="str">
        <f t="shared" si="3"/>
        <v>vis</v>
      </c>
      <c r="E65" s="120">
        <f>VLOOKUP(C65,'Active 1'!C$21:E$970,3,FALSE)</f>
        <v>76.998805429921987</v>
      </c>
      <c r="F65" s="5" t="s">
        <v>331</v>
      </c>
      <c r="G65" s="36" t="str">
        <f t="shared" si="4"/>
        <v>43216.4567</v>
      </c>
      <c r="H65" s="8">
        <f t="shared" si="5"/>
        <v>-2809</v>
      </c>
      <c r="I65" s="121" t="s">
        <v>1205</v>
      </c>
      <c r="J65" s="122" t="s">
        <v>1206</v>
      </c>
      <c r="K65" s="121">
        <v>-2809</v>
      </c>
      <c r="L65" s="121" t="s">
        <v>1207</v>
      </c>
      <c r="M65" s="122" t="s">
        <v>949</v>
      </c>
      <c r="N65" s="122" t="s">
        <v>950</v>
      </c>
      <c r="O65" s="123" t="s">
        <v>1092</v>
      </c>
      <c r="P65" s="123" t="s">
        <v>1093</v>
      </c>
    </row>
    <row r="66" spans="1:16" ht="13.5" thickBot="1" x14ac:dyDescent="0.25">
      <c r="A66" s="8" t="str">
        <f t="shared" si="0"/>
        <v> AOEB 3 </v>
      </c>
      <c r="B66" s="5" t="str">
        <f t="shared" si="1"/>
        <v>I</v>
      </c>
      <c r="C66" s="8">
        <f t="shared" si="2"/>
        <v>43219.754999999997</v>
      </c>
      <c r="D66" s="36" t="str">
        <f t="shared" si="3"/>
        <v>vis</v>
      </c>
      <c r="E66" s="120">
        <f>VLOOKUP(C66,'Active 1'!C$21:E$970,3,FALSE)</f>
        <v>77.996589691193449</v>
      </c>
      <c r="F66" s="5" t="s">
        <v>331</v>
      </c>
      <c r="G66" s="36" t="str">
        <f t="shared" si="4"/>
        <v>43219.755</v>
      </c>
      <c r="H66" s="8">
        <f t="shared" si="5"/>
        <v>-2808</v>
      </c>
      <c r="I66" s="121" t="s">
        <v>1208</v>
      </c>
      <c r="J66" s="122" t="s">
        <v>1209</v>
      </c>
      <c r="K66" s="121">
        <v>-2808</v>
      </c>
      <c r="L66" s="121" t="s">
        <v>1210</v>
      </c>
      <c r="M66" s="122" t="s">
        <v>452</v>
      </c>
      <c r="N66" s="122"/>
      <c r="O66" s="123" t="s">
        <v>1150</v>
      </c>
      <c r="P66" s="123" t="s">
        <v>1167</v>
      </c>
    </row>
    <row r="67" spans="1:16" ht="13.5" thickBot="1" x14ac:dyDescent="0.25">
      <c r="A67" s="8" t="str">
        <f t="shared" si="0"/>
        <v> AAP 138.445 </v>
      </c>
      <c r="B67" s="5" t="str">
        <f t="shared" si="1"/>
        <v>I</v>
      </c>
      <c r="C67" s="8">
        <f t="shared" si="2"/>
        <v>43259.433499999999</v>
      </c>
      <c r="D67" s="36" t="str">
        <f t="shared" si="3"/>
        <v>vis</v>
      </c>
      <c r="E67" s="120">
        <f>VLOOKUP(C67,'Active 1'!C$21:E$970,3,FALSE)</f>
        <v>89.999919531087485</v>
      </c>
      <c r="F67" s="5" t="s">
        <v>331</v>
      </c>
      <c r="G67" s="36" t="str">
        <f t="shared" si="4"/>
        <v>43259.4335</v>
      </c>
      <c r="H67" s="8">
        <f t="shared" si="5"/>
        <v>-2796</v>
      </c>
      <c r="I67" s="121" t="s">
        <v>1211</v>
      </c>
      <c r="J67" s="122" t="s">
        <v>1212</v>
      </c>
      <c r="K67" s="121">
        <v>-2796</v>
      </c>
      <c r="L67" s="121" t="s">
        <v>1213</v>
      </c>
      <c r="M67" s="122" t="s">
        <v>949</v>
      </c>
      <c r="N67" s="122" t="s">
        <v>950</v>
      </c>
      <c r="O67" s="123" t="s">
        <v>1092</v>
      </c>
      <c r="P67" s="123" t="s">
        <v>1093</v>
      </c>
    </row>
    <row r="68" spans="1:16" ht="13.5" thickBot="1" x14ac:dyDescent="0.25">
      <c r="A68" s="8" t="str">
        <f t="shared" si="0"/>
        <v> BBS 33 </v>
      </c>
      <c r="B68" s="5" t="str">
        <f t="shared" si="1"/>
        <v>I</v>
      </c>
      <c r="C68" s="8">
        <f t="shared" si="2"/>
        <v>43292.502999999997</v>
      </c>
      <c r="D68" s="36" t="str">
        <f t="shared" si="3"/>
        <v>vis</v>
      </c>
      <c r="E68" s="120">
        <f>VLOOKUP(C68,'Active 1'!C$21:E$970,3,FALSE)</f>
        <v>100.00392966605557</v>
      </c>
      <c r="F68" s="5" t="s">
        <v>331</v>
      </c>
      <c r="G68" s="36" t="str">
        <f t="shared" si="4"/>
        <v>43292.503</v>
      </c>
      <c r="H68" s="8">
        <f t="shared" si="5"/>
        <v>-2786</v>
      </c>
      <c r="I68" s="121" t="s">
        <v>1214</v>
      </c>
      <c r="J68" s="122" t="s">
        <v>1215</v>
      </c>
      <c r="K68" s="121">
        <v>-2786</v>
      </c>
      <c r="L68" s="121" t="s">
        <v>1216</v>
      </c>
      <c r="M68" s="122" t="s">
        <v>452</v>
      </c>
      <c r="N68" s="122"/>
      <c r="O68" s="123" t="s">
        <v>1115</v>
      </c>
      <c r="P68" s="123" t="s">
        <v>1217</v>
      </c>
    </row>
    <row r="69" spans="1:16" ht="13.5" thickBot="1" x14ac:dyDescent="0.25">
      <c r="A69" s="8" t="str">
        <f t="shared" si="0"/>
        <v> BBS 35 </v>
      </c>
      <c r="B69" s="5" t="str">
        <f t="shared" si="1"/>
        <v>I</v>
      </c>
      <c r="C69" s="8">
        <f t="shared" si="2"/>
        <v>43391.661999999997</v>
      </c>
      <c r="D69" s="36" t="str">
        <f t="shared" si="3"/>
        <v>vis</v>
      </c>
      <c r="E69" s="120">
        <f>VLOOKUP(C69,'Active 1'!C$21:E$970,3,FALSE)</f>
        <v>130.00098559291757</v>
      </c>
      <c r="F69" s="5" t="s">
        <v>331</v>
      </c>
      <c r="G69" s="36" t="str">
        <f t="shared" si="4"/>
        <v>43391.662</v>
      </c>
      <c r="H69" s="8">
        <f t="shared" si="5"/>
        <v>-2756</v>
      </c>
      <c r="I69" s="121" t="s">
        <v>1218</v>
      </c>
      <c r="J69" s="122" t="s">
        <v>1219</v>
      </c>
      <c r="K69" s="121">
        <v>-2756</v>
      </c>
      <c r="L69" s="121" t="s">
        <v>1220</v>
      </c>
      <c r="M69" s="122" t="s">
        <v>452</v>
      </c>
      <c r="N69" s="122"/>
      <c r="O69" s="123" t="s">
        <v>1115</v>
      </c>
      <c r="P69" s="123" t="s">
        <v>1221</v>
      </c>
    </row>
    <row r="70" spans="1:16" ht="13.5" thickBot="1" x14ac:dyDescent="0.25">
      <c r="A70" s="8" t="str">
        <f t="shared" si="0"/>
        <v> BBS 36 </v>
      </c>
      <c r="B70" s="5" t="str">
        <f t="shared" si="1"/>
        <v>I</v>
      </c>
      <c r="C70" s="8">
        <f t="shared" si="2"/>
        <v>43517.281000000003</v>
      </c>
      <c r="D70" s="36" t="str">
        <f t="shared" si="3"/>
        <v>vis</v>
      </c>
      <c r="E70" s="120">
        <f>VLOOKUP(C70,'Active 1'!C$21:E$970,3,FALSE)</f>
        <v>168.00258069247155</v>
      </c>
      <c r="F70" s="5" t="s">
        <v>331</v>
      </c>
      <c r="G70" s="36" t="str">
        <f t="shared" si="4"/>
        <v>43517.281</v>
      </c>
      <c r="H70" s="8">
        <f t="shared" si="5"/>
        <v>-2718</v>
      </c>
      <c r="I70" s="121" t="s">
        <v>1222</v>
      </c>
      <c r="J70" s="122" t="s">
        <v>1223</v>
      </c>
      <c r="K70" s="121">
        <v>-2718</v>
      </c>
      <c r="L70" s="121" t="s">
        <v>1224</v>
      </c>
      <c r="M70" s="122" t="s">
        <v>452</v>
      </c>
      <c r="N70" s="122"/>
      <c r="O70" s="123" t="s">
        <v>1225</v>
      </c>
      <c r="P70" s="123" t="s">
        <v>1226</v>
      </c>
    </row>
    <row r="71" spans="1:16" ht="13.5" thickBot="1" x14ac:dyDescent="0.25">
      <c r="A71" s="8" t="str">
        <f t="shared" si="0"/>
        <v> AOEB 3 </v>
      </c>
      <c r="B71" s="5" t="str">
        <f t="shared" si="1"/>
        <v>I</v>
      </c>
      <c r="C71" s="8">
        <f t="shared" si="2"/>
        <v>43629.661999999997</v>
      </c>
      <c r="D71" s="36" t="str">
        <f t="shared" si="3"/>
        <v>vis</v>
      </c>
      <c r="E71" s="120">
        <f>VLOOKUP(C71,'Active 1'!C$21:E$970,3,FALSE)</f>
        <v>201.99948608801313</v>
      </c>
      <c r="F71" s="5" t="s">
        <v>331</v>
      </c>
      <c r="G71" s="36" t="str">
        <f t="shared" si="4"/>
        <v>43629.662</v>
      </c>
      <c r="H71" s="8">
        <f t="shared" si="5"/>
        <v>-2684</v>
      </c>
      <c r="I71" s="121" t="s">
        <v>1227</v>
      </c>
      <c r="J71" s="122" t="s">
        <v>1228</v>
      </c>
      <c r="K71" s="121">
        <v>-2684</v>
      </c>
      <c r="L71" s="121" t="s">
        <v>1229</v>
      </c>
      <c r="M71" s="122" t="s">
        <v>452</v>
      </c>
      <c r="N71" s="122"/>
      <c r="O71" s="123" t="s">
        <v>1082</v>
      </c>
      <c r="P71" s="123" t="s">
        <v>1167</v>
      </c>
    </row>
    <row r="72" spans="1:16" ht="13.5" thickBot="1" x14ac:dyDescent="0.25">
      <c r="A72" s="8" t="str">
        <f t="shared" si="0"/>
        <v> BBS 43 </v>
      </c>
      <c r="B72" s="5" t="str">
        <f t="shared" si="1"/>
        <v>I</v>
      </c>
      <c r="C72" s="8">
        <f t="shared" si="2"/>
        <v>43983.385999999999</v>
      </c>
      <c r="D72" s="36" t="str">
        <f t="shared" si="3"/>
        <v>vis</v>
      </c>
      <c r="E72" s="120">
        <f>VLOOKUP(C72,'Active 1'!C$21:E$970,3,FALSE)</f>
        <v>309.00619864737166</v>
      </c>
      <c r="F72" s="5" t="s">
        <v>331</v>
      </c>
      <c r="G72" s="36" t="str">
        <f t="shared" si="4"/>
        <v>43983.386</v>
      </c>
      <c r="H72" s="8">
        <f t="shared" si="5"/>
        <v>-2577</v>
      </c>
      <c r="I72" s="121" t="s">
        <v>1230</v>
      </c>
      <c r="J72" s="122" t="s">
        <v>1231</v>
      </c>
      <c r="K72" s="121">
        <v>-2577</v>
      </c>
      <c r="L72" s="121" t="s">
        <v>1232</v>
      </c>
      <c r="M72" s="122" t="s">
        <v>452</v>
      </c>
      <c r="N72" s="122"/>
      <c r="O72" s="123" t="s">
        <v>1115</v>
      </c>
      <c r="P72" s="123" t="s">
        <v>1233</v>
      </c>
    </row>
    <row r="73" spans="1:16" ht="13.5" thickBot="1" x14ac:dyDescent="0.25">
      <c r="A73" s="8" t="str">
        <f t="shared" si="0"/>
        <v> AAP 138.445 </v>
      </c>
      <c r="B73" s="5" t="str">
        <f t="shared" si="1"/>
        <v>I</v>
      </c>
      <c r="C73" s="8">
        <f t="shared" si="2"/>
        <v>44016.4274</v>
      </c>
      <c r="D73" s="36" t="str">
        <f t="shared" si="3"/>
        <v>vis</v>
      </c>
      <c r="E73" s="120">
        <f>VLOOKUP(C73,'Active 1'!C$21:E$970,3,FALSE)</f>
        <v>319.00170811904724</v>
      </c>
      <c r="F73" s="5" t="s">
        <v>331</v>
      </c>
      <c r="G73" s="36" t="str">
        <f t="shared" si="4"/>
        <v>44016.4274</v>
      </c>
      <c r="H73" s="8">
        <f t="shared" si="5"/>
        <v>-2567</v>
      </c>
      <c r="I73" s="121" t="s">
        <v>1234</v>
      </c>
      <c r="J73" s="122" t="s">
        <v>1235</v>
      </c>
      <c r="K73" s="121">
        <v>-2567</v>
      </c>
      <c r="L73" s="121" t="s">
        <v>1236</v>
      </c>
      <c r="M73" s="122" t="s">
        <v>949</v>
      </c>
      <c r="N73" s="122" t="s">
        <v>950</v>
      </c>
      <c r="O73" s="123" t="s">
        <v>1092</v>
      </c>
      <c r="P73" s="123" t="s">
        <v>1093</v>
      </c>
    </row>
    <row r="74" spans="1:16" ht="13.5" thickBot="1" x14ac:dyDescent="0.25">
      <c r="A74" s="8" t="str">
        <f t="shared" si="0"/>
        <v> AOEB 3 </v>
      </c>
      <c r="B74" s="5" t="str">
        <f t="shared" si="1"/>
        <v>I</v>
      </c>
      <c r="C74" s="8">
        <f t="shared" si="2"/>
        <v>44019.724999999999</v>
      </c>
      <c r="D74" s="36" t="str">
        <f t="shared" si="3"/>
        <v>vis</v>
      </c>
      <c r="E74" s="120">
        <f>VLOOKUP(C74,'Active 1'!C$21:E$970,3,FALSE)</f>
        <v>319.99928062002408</v>
      </c>
      <c r="F74" s="5" t="s">
        <v>331</v>
      </c>
      <c r="G74" s="36" t="str">
        <f t="shared" si="4"/>
        <v>44019.725</v>
      </c>
      <c r="H74" s="8">
        <f t="shared" si="5"/>
        <v>-2566</v>
      </c>
      <c r="I74" s="121" t="s">
        <v>1237</v>
      </c>
      <c r="J74" s="122" t="s">
        <v>1238</v>
      </c>
      <c r="K74" s="121">
        <v>-2566</v>
      </c>
      <c r="L74" s="121" t="s">
        <v>1239</v>
      </c>
      <c r="M74" s="122" t="s">
        <v>452</v>
      </c>
      <c r="N74" s="122"/>
      <c r="O74" s="123" t="s">
        <v>1150</v>
      </c>
      <c r="P74" s="123" t="s">
        <v>1167</v>
      </c>
    </row>
    <row r="75" spans="1:16" ht="13.5" thickBot="1" x14ac:dyDescent="0.25">
      <c r="A75" s="8" t="str">
        <f t="shared" ref="A75:A138" si="6">P75</f>
        <v> AAP 138.445 </v>
      </c>
      <c r="B75" s="5" t="str">
        <f t="shared" ref="B75:B138" si="7">IF(H75=INT(H75),"I","II")</f>
        <v>II</v>
      </c>
      <c r="C75" s="8">
        <f t="shared" ref="C75:C138" si="8">1*G75</f>
        <v>44223.031000000003</v>
      </c>
      <c r="D75" s="36" t="str">
        <f t="shared" ref="D75:D138" si="9">VLOOKUP(F75,I$1:J$5,2,FALSE)</f>
        <v>vis</v>
      </c>
      <c r="E75" s="120">
        <f>VLOOKUP(C75,'Active 1'!C$21:E$970,3,FALSE)</f>
        <v>381.50233583706688</v>
      </c>
      <c r="F75" s="5" t="s">
        <v>331</v>
      </c>
      <c r="G75" s="36" t="str">
        <f t="shared" ref="G75:G138" si="10">MID(I75,3,LEN(I75)-3)</f>
        <v>44223.031</v>
      </c>
      <c r="H75" s="8">
        <f t="shared" ref="H75:H138" si="11">1*K75</f>
        <v>-2504.5</v>
      </c>
      <c r="I75" s="121" t="s">
        <v>1240</v>
      </c>
      <c r="J75" s="122" t="s">
        <v>1241</v>
      </c>
      <c r="K75" s="121">
        <v>-2504.5</v>
      </c>
      <c r="L75" s="121" t="s">
        <v>1242</v>
      </c>
      <c r="M75" s="122" t="s">
        <v>949</v>
      </c>
      <c r="N75" s="122" t="s">
        <v>950</v>
      </c>
      <c r="O75" s="123" t="s">
        <v>1092</v>
      </c>
      <c r="P75" s="123" t="s">
        <v>1093</v>
      </c>
    </row>
    <row r="76" spans="1:16" ht="13.5" thickBot="1" x14ac:dyDescent="0.25">
      <c r="A76" s="8" t="str">
        <f t="shared" si="6"/>
        <v> BBS 49 </v>
      </c>
      <c r="B76" s="5" t="str">
        <f t="shared" si="7"/>
        <v>I</v>
      </c>
      <c r="C76" s="8">
        <f t="shared" si="8"/>
        <v>44472.599000000002</v>
      </c>
      <c r="D76" s="36" t="str">
        <f t="shared" si="9"/>
        <v>vis</v>
      </c>
      <c r="E76" s="120">
        <f>VLOOKUP(C76,'Active 1'!C$21:E$970,3,FALSE)</f>
        <v>457.00032647387349</v>
      </c>
      <c r="F76" s="5" t="s">
        <v>331</v>
      </c>
      <c r="G76" s="36" t="str">
        <f t="shared" si="10"/>
        <v>44472.599</v>
      </c>
      <c r="H76" s="8">
        <f t="shared" si="11"/>
        <v>-2429</v>
      </c>
      <c r="I76" s="121" t="s">
        <v>1243</v>
      </c>
      <c r="J76" s="122" t="s">
        <v>1244</v>
      </c>
      <c r="K76" s="121">
        <v>-2429</v>
      </c>
      <c r="L76" s="121" t="s">
        <v>1245</v>
      </c>
      <c r="M76" s="122" t="s">
        <v>452</v>
      </c>
      <c r="N76" s="122"/>
      <c r="O76" s="123" t="s">
        <v>1115</v>
      </c>
      <c r="P76" s="123" t="s">
        <v>1246</v>
      </c>
    </row>
    <row r="77" spans="1:16" ht="13.5" thickBot="1" x14ac:dyDescent="0.25">
      <c r="A77" s="8" t="str">
        <f t="shared" si="6"/>
        <v> BBS 52 </v>
      </c>
      <c r="B77" s="5" t="str">
        <f t="shared" si="7"/>
        <v>I</v>
      </c>
      <c r="C77" s="8">
        <f t="shared" si="8"/>
        <v>44581.703000000001</v>
      </c>
      <c r="D77" s="36" t="str">
        <f t="shared" si="9"/>
        <v>vis</v>
      </c>
      <c r="E77" s="120">
        <f>VLOOKUP(C77,'Active 1'!C$21:E$970,3,FALSE)</f>
        <v>490.00589117142329</v>
      </c>
      <c r="F77" s="5" t="s">
        <v>331</v>
      </c>
      <c r="G77" s="36" t="str">
        <f t="shared" si="10"/>
        <v>44581.703</v>
      </c>
      <c r="H77" s="8">
        <f t="shared" si="11"/>
        <v>-2396</v>
      </c>
      <c r="I77" s="121" t="s">
        <v>1247</v>
      </c>
      <c r="J77" s="122" t="s">
        <v>1248</v>
      </c>
      <c r="K77" s="121">
        <v>-2396</v>
      </c>
      <c r="L77" s="121" t="s">
        <v>1249</v>
      </c>
      <c r="M77" s="122" t="s">
        <v>452</v>
      </c>
      <c r="N77" s="122"/>
      <c r="O77" s="123" t="s">
        <v>1115</v>
      </c>
      <c r="P77" s="123" t="s">
        <v>1250</v>
      </c>
    </row>
    <row r="78" spans="1:16" ht="13.5" thickBot="1" x14ac:dyDescent="0.25">
      <c r="A78" s="8" t="str">
        <f t="shared" si="6"/>
        <v> AOEB 3 </v>
      </c>
      <c r="B78" s="5" t="str">
        <f t="shared" si="7"/>
        <v>I</v>
      </c>
      <c r="C78" s="8">
        <f t="shared" si="8"/>
        <v>44614.745000000003</v>
      </c>
      <c r="D78" s="36" t="str">
        <f t="shared" si="9"/>
        <v>vis</v>
      </c>
      <c r="E78" s="120">
        <f>VLOOKUP(C78,'Active 1'!C$21:E$970,3,FALSE)</f>
        <v>500.00158215192346</v>
      </c>
      <c r="F78" s="5" t="s">
        <v>331</v>
      </c>
      <c r="G78" s="36" t="str">
        <f t="shared" si="10"/>
        <v>44614.745</v>
      </c>
      <c r="H78" s="8">
        <f t="shared" si="11"/>
        <v>-2386</v>
      </c>
      <c r="I78" s="121" t="s">
        <v>1251</v>
      </c>
      <c r="J78" s="122" t="s">
        <v>1252</v>
      </c>
      <c r="K78" s="121">
        <v>-2386</v>
      </c>
      <c r="L78" s="121" t="s">
        <v>1253</v>
      </c>
      <c r="M78" s="122" t="s">
        <v>452</v>
      </c>
      <c r="N78" s="122"/>
      <c r="O78" s="123" t="s">
        <v>1150</v>
      </c>
      <c r="P78" s="123" t="s">
        <v>1167</v>
      </c>
    </row>
    <row r="79" spans="1:16" ht="13.5" thickBot="1" x14ac:dyDescent="0.25">
      <c r="A79" s="8" t="str">
        <f t="shared" si="6"/>
        <v> AOEB 3 </v>
      </c>
      <c r="B79" s="5" t="str">
        <f t="shared" si="7"/>
        <v>I</v>
      </c>
      <c r="C79" s="8">
        <f t="shared" si="8"/>
        <v>44852.771999999997</v>
      </c>
      <c r="D79" s="36" t="str">
        <f t="shared" si="9"/>
        <v>vis</v>
      </c>
      <c r="E79" s="120">
        <f>VLOOKUP(C79,'Active 1'!C$21:E$970,3,FALSE)</f>
        <v>572.00825054413235</v>
      </c>
      <c r="F79" s="5" t="s">
        <v>331</v>
      </c>
      <c r="G79" s="36" t="str">
        <f t="shared" si="10"/>
        <v>44852.772</v>
      </c>
      <c r="H79" s="8">
        <f t="shared" si="11"/>
        <v>-2314</v>
      </c>
      <c r="I79" s="121" t="s">
        <v>1254</v>
      </c>
      <c r="J79" s="122" t="s">
        <v>1255</v>
      </c>
      <c r="K79" s="121">
        <v>-2314</v>
      </c>
      <c r="L79" s="121" t="s">
        <v>1256</v>
      </c>
      <c r="M79" s="122" t="s">
        <v>452</v>
      </c>
      <c r="N79" s="122"/>
      <c r="O79" s="123" t="s">
        <v>1257</v>
      </c>
      <c r="P79" s="123" t="s">
        <v>1167</v>
      </c>
    </row>
    <row r="80" spans="1:16" ht="13.5" thickBot="1" x14ac:dyDescent="0.25">
      <c r="A80" s="8" t="str">
        <f t="shared" si="6"/>
        <v> BBS 56 </v>
      </c>
      <c r="B80" s="5" t="str">
        <f t="shared" si="7"/>
        <v>I</v>
      </c>
      <c r="C80" s="8">
        <f t="shared" si="8"/>
        <v>44869.294999999998</v>
      </c>
      <c r="D80" s="36" t="str">
        <f t="shared" si="9"/>
        <v>vis</v>
      </c>
      <c r="E80" s="120">
        <f>VLOOKUP(C80,'Active 1'!C$21:E$970,3,FALSE)</f>
        <v>577.00670106379857</v>
      </c>
      <c r="F80" s="5" t="s">
        <v>331</v>
      </c>
      <c r="G80" s="36" t="str">
        <f t="shared" si="10"/>
        <v>44869.295</v>
      </c>
      <c r="H80" s="8">
        <f t="shared" si="11"/>
        <v>-2309</v>
      </c>
      <c r="I80" s="121" t="s">
        <v>1258</v>
      </c>
      <c r="J80" s="122" t="s">
        <v>1259</v>
      </c>
      <c r="K80" s="121">
        <v>-2309</v>
      </c>
      <c r="L80" s="121" t="s">
        <v>1260</v>
      </c>
      <c r="M80" s="122" t="s">
        <v>452</v>
      </c>
      <c r="N80" s="122"/>
      <c r="O80" s="123" t="s">
        <v>1115</v>
      </c>
      <c r="P80" s="123" t="s">
        <v>1261</v>
      </c>
    </row>
    <row r="81" spans="1:16" ht="13.5" thickBot="1" x14ac:dyDescent="0.25">
      <c r="A81" s="8" t="str">
        <f t="shared" si="6"/>
        <v> AOEB 3 </v>
      </c>
      <c r="B81" s="5" t="str">
        <f t="shared" si="7"/>
        <v>I</v>
      </c>
      <c r="C81" s="8">
        <f t="shared" si="8"/>
        <v>44885.811999999998</v>
      </c>
      <c r="D81" s="36" t="str">
        <f t="shared" si="9"/>
        <v>vis</v>
      </c>
      <c r="E81" s="120">
        <f>VLOOKUP(C81,'Active 1'!C$21:E$970,3,FALSE)</f>
        <v>582.00333649521656</v>
      </c>
      <c r="F81" s="5" t="s">
        <v>331</v>
      </c>
      <c r="G81" s="36" t="str">
        <f t="shared" si="10"/>
        <v>44885.812</v>
      </c>
      <c r="H81" s="8">
        <f t="shared" si="11"/>
        <v>-2304</v>
      </c>
      <c r="I81" s="121" t="s">
        <v>1262</v>
      </c>
      <c r="J81" s="122" t="s">
        <v>1263</v>
      </c>
      <c r="K81" s="121">
        <v>-2304</v>
      </c>
      <c r="L81" s="121" t="s">
        <v>1264</v>
      </c>
      <c r="M81" s="122" t="s">
        <v>452</v>
      </c>
      <c r="N81" s="122"/>
      <c r="O81" s="123" t="s">
        <v>1257</v>
      </c>
      <c r="P81" s="123" t="s">
        <v>1167</v>
      </c>
    </row>
    <row r="82" spans="1:16" ht="13.5" thickBot="1" x14ac:dyDescent="0.25">
      <c r="A82" s="8" t="str">
        <f t="shared" si="6"/>
        <v> BBS 57 </v>
      </c>
      <c r="B82" s="5" t="str">
        <f t="shared" si="7"/>
        <v>I</v>
      </c>
      <c r="C82" s="8">
        <f t="shared" si="8"/>
        <v>44902.338000000003</v>
      </c>
      <c r="D82" s="36" t="str">
        <f t="shared" si="9"/>
        <v>vis</v>
      </c>
      <c r="E82" s="120">
        <f>VLOOKUP(C82,'Active 1'!C$21:E$970,3,FALSE)</f>
        <v>587.00269455900786</v>
      </c>
      <c r="F82" s="5" t="s">
        <v>331</v>
      </c>
      <c r="G82" s="36" t="str">
        <f t="shared" si="10"/>
        <v>44902.338</v>
      </c>
      <c r="H82" s="8">
        <f t="shared" si="11"/>
        <v>-2299</v>
      </c>
      <c r="I82" s="121" t="s">
        <v>1265</v>
      </c>
      <c r="J82" s="122" t="s">
        <v>1266</v>
      </c>
      <c r="K82" s="121">
        <v>-2299</v>
      </c>
      <c r="L82" s="121" t="s">
        <v>1267</v>
      </c>
      <c r="M82" s="122" t="s">
        <v>452</v>
      </c>
      <c r="N82" s="122"/>
      <c r="O82" s="123" t="s">
        <v>1115</v>
      </c>
      <c r="P82" s="123" t="s">
        <v>1268</v>
      </c>
    </row>
    <row r="83" spans="1:16" ht="13.5" thickBot="1" x14ac:dyDescent="0.25">
      <c r="A83" s="8" t="str">
        <f t="shared" si="6"/>
        <v> AAP 138.445 </v>
      </c>
      <c r="B83" s="5" t="str">
        <f t="shared" si="7"/>
        <v>I</v>
      </c>
      <c r="C83" s="8">
        <f t="shared" si="8"/>
        <v>44902.347699999998</v>
      </c>
      <c r="D83" s="36" t="str">
        <f t="shared" si="9"/>
        <v>vis</v>
      </c>
      <c r="E83" s="120">
        <f>VLOOKUP(C83,'Active 1'!C$21:E$970,3,FALSE)</f>
        <v>587.00562895167354</v>
      </c>
      <c r="F83" s="5" t="s">
        <v>331</v>
      </c>
      <c r="G83" s="36" t="str">
        <f t="shared" si="10"/>
        <v>44902.3477</v>
      </c>
      <c r="H83" s="8">
        <f t="shared" si="11"/>
        <v>-2299</v>
      </c>
      <c r="I83" s="121" t="s">
        <v>1269</v>
      </c>
      <c r="J83" s="122" t="s">
        <v>1270</v>
      </c>
      <c r="K83" s="121">
        <v>-2299</v>
      </c>
      <c r="L83" s="121" t="s">
        <v>1271</v>
      </c>
      <c r="M83" s="122" t="s">
        <v>949</v>
      </c>
      <c r="N83" s="122" t="s">
        <v>950</v>
      </c>
      <c r="O83" s="123" t="s">
        <v>1092</v>
      </c>
      <c r="P83" s="123" t="s">
        <v>1093</v>
      </c>
    </row>
    <row r="84" spans="1:16" ht="13.5" thickBot="1" x14ac:dyDescent="0.25">
      <c r="A84" s="8" t="str">
        <f t="shared" si="6"/>
        <v> AOEB 3 </v>
      </c>
      <c r="B84" s="5" t="str">
        <f t="shared" si="7"/>
        <v>I</v>
      </c>
      <c r="C84" s="8">
        <f t="shared" si="8"/>
        <v>44938.697999999997</v>
      </c>
      <c r="D84" s="36" t="str">
        <f t="shared" si="9"/>
        <v>vis</v>
      </c>
      <c r="E84" s="120">
        <f>VLOOKUP(C84,'Active 1'!C$21:E$970,3,FALSE)</f>
        <v>598.00212934052547</v>
      </c>
      <c r="F84" s="5" t="s">
        <v>331</v>
      </c>
      <c r="G84" s="36" t="str">
        <f t="shared" si="10"/>
        <v>44938.698</v>
      </c>
      <c r="H84" s="8">
        <f t="shared" si="11"/>
        <v>-2288</v>
      </c>
      <c r="I84" s="121" t="s">
        <v>1272</v>
      </c>
      <c r="J84" s="122" t="s">
        <v>1273</v>
      </c>
      <c r="K84" s="121">
        <v>-2288</v>
      </c>
      <c r="L84" s="121" t="s">
        <v>1274</v>
      </c>
      <c r="M84" s="122" t="s">
        <v>452</v>
      </c>
      <c r="N84" s="122"/>
      <c r="O84" s="123" t="s">
        <v>1150</v>
      </c>
      <c r="P84" s="123" t="s">
        <v>1167</v>
      </c>
    </row>
    <row r="85" spans="1:16" ht="13.5" thickBot="1" x14ac:dyDescent="0.25">
      <c r="A85" s="8" t="str">
        <f t="shared" si="6"/>
        <v> BBS 58 </v>
      </c>
      <c r="B85" s="5" t="str">
        <f t="shared" si="7"/>
        <v>I</v>
      </c>
      <c r="C85" s="8">
        <f t="shared" si="8"/>
        <v>44968.444000000003</v>
      </c>
      <c r="D85" s="36" t="str">
        <f t="shared" si="9"/>
        <v>vis</v>
      </c>
      <c r="E85" s="120">
        <f>VLOOKUP(C85,'Active 1'!C$21:E$970,3,FALSE)</f>
        <v>607.00073184358246</v>
      </c>
      <c r="F85" s="5" t="s">
        <v>331</v>
      </c>
      <c r="G85" s="36" t="str">
        <f t="shared" si="10"/>
        <v>44968.444</v>
      </c>
      <c r="H85" s="8">
        <f t="shared" si="11"/>
        <v>-2279</v>
      </c>
      <c r="I85" s="121" t="s">
        <v>1275</v>
      </c>
      <c r="J85" s="122" t="s">
        <v>1276</v>
      </c>
      <c r="K85" s="121">
        <v>-2279</v>
      </c>
      <c r="L85" s="121" t="s">
        <v>1277</v>
      </c>
      <c r="M85" s="122" t="s">
        <v>452</v>
      </c>
      <c r="N85" s="122"/>
      <c r="O85" s="123" t="s">
        <v>1115</v>
      </c>
      <c r="P85" s="123" t="s">
        <v>1278</v>
      </c>
    </row>
    <row r="86" spans="1:16" ht="13.5" thickBot="1" x14ac:dyDescent="0.25">
      <c r="A86" s="8" t="str">
        <f t="shared" si="6"/>
        <v> BBS 58 </v>
      </c>
      <c r="B86" s="5" t="str">
        <f t="shared" si="7"/>
        <v>I</v>
      </c>
      <c r="C86" s="8">
        <f t="shared" si="8"/>
        <v>44988.28</v>
      </c>
      <c r="D86" s="36" t="str">
        <f t="shared" si="9"/>
        <v>vis</v>
      </c>
      <c r="E86" s="120">
        <f>VLOOKUP(C86,'Active 1'!C$21:E$970,3,FALSE)</f>
        <v>613.001413590727</v>
      </c>
      <c r="F86" s="5" t="s">
        <v>331</v>
      </c>
      <c r="G86" s="36" t="str">
        <f t="shared" si="10"/>
        <v>44988.280</v>
      </c>
      <c r="H86" s="8">
        <f t="shared" si="11"/>
        <v>-2273</v>
      </c>
      <c r="I86" s="121" t="s">
        <v>1279</v>
      </c>
      <c r="J86" s="122" t="s">
        <v>1280</v>
      </c>
      <c r="K86" s="121">
        <v>-2273</v>
      </c>
      <c r="L86" s="121" t="s">
        <v>1281</v>
      </c>
      <c r="M86" s="122" t="s">
        <v>452</v>
      </c>
      <c r="N86" s="122"/>
      <c r="O86" s="123" t="s">
        <v>1225</v>
      </c>
      <c r="P86" s="123" t="s">
        <v>1278</v>
      </c>
    </row>
    <row r="87" spans="1:16" ht="13.5" thickBot="1" x14ac:dyDescent="0.25">
      <c r="A87" s="8" t="str">
        <f t="shared" si="6"/>
        <v> BBS 58 </v>
      </c>
      <c r="B87" s="5" t="str">
        <f t="shared" si="7"/>
        <v>I</v>
      </c>
      <c r="C87" s="8">
        <f t="shared" si="8"/>
        <v>44988.286999999997</v>
      </c>
      <c r="D87" s="36" t="str">
        <f t="shared" si="9"/>
        <v>vis</v>
      </c>
      <c r="E87" s="120">
        <f>VLOOKUP(C87,'Active 1'!C$21:E$970,3,FALSE)</f>
        <v>613.00353119368208</v>
      </c>
      <c r="F87" s="5" t="s">
        <v>331</v>
      </c>
      <c r="G87" s="36" t="str">
        <f t="shared" si="10"/>
        <v>44988.287</v>
      </c>
      <c r="H87" s="8">
        <f t="shared" si="11"/>
        <v>-2273</v>
      </c>
      <c r="I87" s="121" t="s">
        <v>1282</v>
      </c>
      <c r="J87" s="122" t="s">
        <v>1283</v>
      </c>
      <c r="K87" s="121">
        <v>-2273</v>
      </c>
      <c r="L87" s="121" t="s">
        <v>1284</v>
      </c>
      <c r="M87" s="122" t="s">
        <v>452</v>
      </c>
      <c r="N87" s="122"/>
      <c r="O87" s="123" t="s">
        <v>1115</v>
      </c>
      <c r="P87" s="123" t="s">
        <v>1278</v>
      </c>
    </row>
    <row r="88" spans="1:16" ht="13.5" thickBot="1" x14ac:dyDescent="0.25">
      <c r="A88" s="8" t="str">
        <f t="shared" si="6"/>
        <v> BBS 59 </v>
      </c>
      <c r="B88" s="5" t="str">
        <f t="shared" si="7"/>
        <v>I</v>
      </c>
      <c r="C88" s="8">
        <f t="shared" si="8"/>
        <v>45011.432999999997</v>
      </c>
      <c r="D88" s="36" t="str">
        <f t="shared" si="9"/>
        <v>vis</v>
      </c>
      <c r="E88" s="120">
        <f>VLOOKUP(C88,'Active 1'!C$21:E$970,3,FALSE)</f>
        <v>620.00553662418429</v>
      </c>
      <c r="F88" s="5" t="s">
        <v>331</v>
      </c>
      <c r="G88" s="36" t="str">
        <f t="shared" si="10"/>
        <v>45011.433</v>
      </c>
      <c r="H88" s="8">
        <f t="shared" si="11"/>
        <v>-2266</v>
      </c>
      <c r="I88" s="121" t="s">
        <v>1285</v>
      </c>
      <c r="J88" s="122" t="s">
        <v>1286</v>
      </c>
      <c r="K88" s="121">
        <v>-2266</v>
      </c>
      <c r="L88" s="121" t="s">
        <v>1287</v>
      </c>
      <c r="M88" s="122" t="s">
        <v>452</v>
      </c>
      <c r="N88" s="122"/>
      <c r="O88" s="123" t="s">
        <v>1115</v>
      </c>
      <c r="P88" s="123" t="s">
        <v>1288</v>
      </c>
    </row>
    <row r="89" spans="1:16" ht="13.5" thickBot="1" x14ac:dyDescent="0.25">
      <c r="A89" s="8" t="str">
        <f t="shared" si="6"/>
        <v> BBS 59 </v>
      </c>
      <c r="B89" s="5" t="str">
        <f t="shared" si="7"/>
        <v>I</v>
      </c>
      <c r="C89" s="8">
        <f t="shared" si="8"/>
        <v>45054.385000000002</v>
      </c>
      <c r="D89" s="36" t="str">
        <f t="shared" si="9"/>
        <v>vis</v>
      </c>
      <c r="E89" s="120">
        <f>VLOOKUP(C89,'Active 1'!C$21:E$970,3,FALSE)</f>
        <v>632.99914836059475</v>
      </c>
      <c r="F89" s="5" t="s">
        <v>331</v>
      </c>
      <c r="G89" s="36" t="str">
        <f t="shared" si="10"/>
        <v>45054.385</v>
      </c>
      <c r="H89" s="8">
        <f t="shared" si="11"/>
        <v>-2253</v>
      </c>
      <c r="I89" s="121" t="s">
        <v>1289</v>
      </c>
      <c r="J89" s="122" t="s">
        <v>1290</v>
      </c>
      <c r="K89" s="121">
        <v>-2253</v>
      </c>
      <c r="L89" s="121" t="s">
        <v>1291</v>
      </c>
      <c r="M89" s="122" t="s">
        <v>452</v>
      </c>
      <c r="N89" s="122"/>
      <c r="O89" s="123" t="s">
        <v>1225</v>
      </c>
      <c r="P89" s="123" t="s">
        <v>1288</v>
      </c>
    </row>
    <row r="90" spans="1:16" ht="13.5" thickBot="1" x14ac:dyDescent="0.25">
      <c r="A90" s="8" t="str">
        <f t="shared" si="6"/>
        <v> BBS 60 </v>
      </c>
      <c r="B90" s="5" t="str">
        <f t="shared" si="7"/>
        <v>I</v>
      </c>
      <c r="C90" s="8">
        <f t="shared" si="8"/>
        <v>45064.311999999998</v>
      </c>
      <c r="D90" s="36" t="str">
        <f t="shared" si="9"/>
        <v>vis</v>
      </c>
      <c r="E90" s="120">
        <f>VLOOKUP(C90,'Active 1'!C$21:E$970,3,FALSE)</f>
        <v>636.00221186653823</v>
      </c>
      <c r="F90" s="5" t="s">
        <v>331</v>
      </c>
      <c r="G90" s="36" t="str">
        <f t="shared" si="10"/>
        <v>45064.312</v>
      </c>
      <c r="H90" s="8">
        <f t="shared" si="11"/>
        <v>-2250</v>
      </c>
      <c r="I90" s="121" t="s">
        <v>1292</v>
      </c>
      <c r="J90" s="122" t="s">
        <v>1293</v>
      </c>
      <c r="K90" s="121">
        <v>-2250</v>
      </c>
      <c r="L90" s="121" t="s">
        <v>1277</v>
      </c>
      <c r="M90" s="122" t="s">
        <v>452</v>
      </c>
      <c r="N90" s="122"/>
      <c r="O90" s="123" t="s">
        <v>1225</v>
      </c>
      <c r="P90" s="123" t="s">
        <v>1294</v>
      </c>
    </row>
    <row r="91" spans="1:16" ht="13.5" thickBot="1" x14ac:dyDescent="0.25">
      <c r="A91" s="8" t="str">
        <f t="shared" si="6"/>
        <v> BBS 60 </v>
      </c>
      <c r="B91" s="5" t="str">
        <f t="shared" si="7"/>
        <v>I</v>
      </c>
      <c r="C91" s="8">
        <f t="shared" si="8"/>
        <v>45097.396000000001</v>
      </c>
      <c r="D91" s="36" t="str">
        <f t="shared" si="9"/>
        <v>vis</v>
      </c>
      <c r="E91" s="120">
        <f>VLOOKUP(C91,'Active 1'!C$21:E$970,3,FALSE)</f>
        <v>646.01060846477321</v>
      </c>
      <c r="F91" s="5" t="s">
        <v>331</v>
      </c>
      <c r="G91" s="36" t="str">
        <f t="shared" si="10"/>
        <v>45097.396</v>
      </c>
      <c r="H91" s="8">
        <f t="shared" si="11"/>
        <v>-2240</v>
      </c>
      <c r="I91" s="121" t="s">
        <v>1295</v>
      </c>
      <c r="J91" s="122" t="s">
        <v>1296</v>
      </c>
      <c r="K91" s="121">
        <v>-2240</v>
      </c>
      <c r="L91" s="121" t="s">
        <v>1297</v>
      </c>
      <c r="M91" s="122" t="s">
        <v>452</v>
      </c>
      <c r="N91" s="122"/>
      <c r="O91" s="123" t="s">
        <v>1115</v>
      </c>
      <c r="P91" s="123" t="s">
        <v>1294</v>
      </c>
    </row>
    <row r="92" spans="1:16" ht="13.5" thickBot="1" x14ac:dyDescent="0.25">
      <c r="A92" s="8" t="str">
        <f t="shared" si="6"/>
        <v> BRNO 26 </v>
      </c>
      <c r="B92" s="5" t="str">
        <f t="shared" si="7"/>
        <v>I</v>
      </c>
      <c r="C92" s="8">
        <f t="shared" si="8"/>
        <v>45259.356</v>
      </c>
      <c r="D92" s="36" t="str">
        <f t="shared" si="9"/>
        <v>vis</v>
      </c>
      <c r="E92" s="120">
        <f>VLOOKUP(C92,'Active 1'!C$21:E$970,3,FALSE)</f>
        <v>695.00589056639342</v>
      </c>
      <c r="F92" s="5" t="s">
        <v>331</v>
      </c>
      <c r="G92" s="36" t="str">
        <f t="shared" si="10"/>
        <v>45259.356</v>
      </c>
      <c r="H92" s="8">
        <f t="shared" si="11"/>
        <v>-2191</v>
      </c>
      <c r="I92" s="121" t="s">
        <v>1298</v>
      </c>
      <c r="J92" s="122" t="s">
        <v>1299</v>
      </c>
      <c r="K92" s="121">
        <v>-2191</v>
      </c>
      <c r="L92" s="121" t="s">
        <v>1300</v>
      </c>
      <c r="M92" s="122" t="s">
        <v>452</v>
      </c>
      <c r="N92" s="122"/>
      <c r="O92" s="123" t="s">
        <v>1301</v>
      </c>
      <c r="P92" s="123" t="s">
        <v>1302</v>
      </c>
    </row>
    <row r="93" spans="1:16" ht="13.5" thickBot="1" x14ac:dyDescent="0.25">
      <c r="A93" s="8" t="str">
        <f t="shared" si="6"/>
        <v> AAP 138.445 </v>
      </c>
      <c r="B93" s="5" t="str">
        <f t="shared" si="7"/>
        <v>I</v>
      </c>
      <c r="C93" s="8">
        <f t="shared" si="8"/>
        <v>45325.474000000002</v>
      </c>
      <c r="D93" s="36" t="str">
        <f t="shared" si="9"/>
        <v>vis</v>
      </c>
      <c r="E93" s="120">
        <f>VLOOKUP(C93,'Active 1'!C$21:E$970,3,FALSE)</f>
        <v>715.00755802746437</v>
      </c>
      <c r="F93" s="5" t="s">
        <v>331</v>
      </c>
      <c r="G93" s="36" t="str">
        <f t="shared" si="10"/>
        <v>45325.4740</v>
      </c>
      <c r="H93" s="8">
        <f t="shared" si="11"/>
        <v>-2171</v>
      </c>
      <c r="I93" s="121" t="s">
        <v>1308</v>
      </c>
      <c r="J93" s="122" t="s">
        <v>1309</v>
      </c>
      <c r="K93" s="121">
        <v>-2171</v>
      </c>
      <c r="L93" s="121" t="s">
        <v>1310</v>
      </c>
      <c r="M93" s="122" t="s">
        <v>949</v>
      </c>
      <c r="N93" s="122" t="s">
        <v>950</v>
      </c>
      <c r="O93" s="123" t="s">
        <v>1092</v>
      </c>
      <c r="P93" s="123" t="s">
        <v>1093</v>
      </c>
    </row>
    <row r="94" spans="1:16" ht="13.5" thickBot="1" x14ac:dyDescent="0.25">
      <c r="A94" s="8" t="str">
        <f t="shared" si="6"/>
        <v> AOEB 3 </v>
      </c>
      <c r="B94" s="5" t="str">
        <f t="shared" si="7"/>
        <v>I</v>
      </c>
      <c r="C94" s="8">
        <f t="shared" si="8"/>
        <v>45338.709000000003</v>
      </c>
      <c r="D94" s="36" t="str">
        <f t="shared" si="9"/>
        <v>vis</v>
      </c>
      <c r="E94" s="120">
        <f>VLOOKUP(C94,'Active 1'!C$21:E$970,3,FALSE)</f>
        <v>719.01134018734933</v>
      </c>
      <c r="F94" s="5" t="s">
        <v>331</v>
      </c>
      <c r="G94" s="36" t="str">
        <f t="shared" si="10"/>
        <v>45338.709</v>
      </c>
      <c r="H94" s="8">
        <f t="shared" si="11"/>
        <v>-2167</v>
      </c>
      <c r="I94" s="121" t="s">
        <v>1311</v>
      </c>
      <c r="J94" s="122" t="s">
        <v>1312</v>
      </c>
      <c r="K94" s="121">
        <v>-2167</v>
      </c>
      <c r="L94" s="121" t="s">
        <v>1313</v>
      </c>
      <c r="M94" s="122" t="s">
        <v>452</v>
      </c>
      <c r="N94" s="122"/>
      <c r="O94" s="123" t="s">
        <v>1082</v>
      </c>
      <c r="P94" s="123" t="s">
        <v>1167</v>
      </c>
    </row>
    <row r="95" spans="1:16" ht="13.5" thickBot="1" x14ac:dyDescent="0.25">
      <c r="A95" s="8" t="str">
        <f t="shared" si="6"/>
        <v> AAP 138.445 </v>
      </c>
      <c r="B95" s="5" t="str">
        <f t="shared" si="7"/>
        <v>I</v>
      </c>
      <c r="C95" s="8">
        <f t="shared" si="8"/>
        <v>45345.308199999999</v>
      </c>
      <c r="D95" s="36" t="str">
        <f t="shared" si="9"/>
        <v>vis</v>
      </c>
      <c r="E95" s="120">
        <f>VLOOKUP(C95,'Active 1'!C$21:E$970,3,FALSE)</f>
        <v>721.00769524813518</v>
      </c>
      <c r="F95" s="5" t="s">
        <v>331</v>
      </c>
      <c r="G95" s="36" t="str">
        <f t="shared" si="10"/>
        <v>45345.3082</v>
      </c>
      <c r="H95" s="8">
        <f t="shared" si="11"/>
        <v>-2165</v>
      </c>
      <c r="I95" s="121" t="s">
        <v>1314</v>
      </c>
      <c r="J95" s="122" t="s">
        <v>1315</v>
      </c>
      <c r="K95" s="121">
        <v>-2165</v>
      </c>
      <c r="L95" s="121" t="s">
        <v>1316</v>
      </c>
      <c r="M95" s="122" t="s">
        <v>949</v>
      </c>
      <c r="N95" s="122" t="s">
        <v>950</v>
      </c>
      <c r="O95" s="123" t="s">
        <v>1092</v>
      </c>
      <c r="P95" s="123" t="s">
        <v>1093</v>
      </c>
    </row>
    <row r="96" spans="1:16" ht="13.5" thickBot="1" x14ac:dyDescent="0.25">
      <c r="A96" s="8" t="str">
        <f t="shared" si="6"/>
        <v> BBS 64 </v>
      </c>
      <c r="B96" s="5" t="str">
        <f t="shared" si="7"/>
        <v>I</v>
      </c>
      <c r="C96" s="8">
        <f t="shared" si="8"/>
        <v>45345.313999999998</v>
      </c>
      <c r="D96" s="36" t="str">
        <f t="shared" si="9"/>
        <v>vis</v>
      </c>
      <c r="E96" s="120">
        <f>VLOOKUP(C96,'Active 1'!C$21:E$970,3,FALSE)</f>
        <v>721.00944983344107</v>
      </c>
      <c r="F96" s="5" t="s">
        <v>331</v>
      </c>
      <c r="G96" s="36" t="str">
        <f t="shared" si="10"/>
        <v>45345.314</v>
      </c>
      <c r="H96" s="8">
        <f t="shared" si="11"/>
        <v>-2165</v>
      </c>
      <c r="I96" s="121" t="s">
        <v>1317</v>
      </c>
      <c r="J96" s="122" t="s">
        <v>1318</v>
      </c>
      <c r="K96" s="121">
        <v>-2165</v>
      </c>
      <c r="L96" s="121" t="s">
        <v>1319</v>
      </c>
      <c r="M96" s="122" t="s">
        <v>452</v>
      </c>
      <c r="N96" s="122"/>
      <c r="O96" s="123" t="s">
        <v>1225</v>
      </c>
      <c r="P96" s="123" t="s">
        <v>1320</v>
      </c>
    </row>
    <row r="97" spans="1:16" ht="13.5" thickBot="1" x14ac:dyDescent="0.25">
      <c r="A97" s="8" t="str">
        <f t="shared" si="6"/>
        <v> BBS 65 </v>
      </c>
      <c r="B97" s="5" t="str">
        <f t="shared" si="7"/>
        <v>I</v>
      </c>
      <c r="C97" s="8">
        <f t="shared" si="8"/>
        <v>45368.451999999997</v>
      </c>
      <c r="D97" s="36" t="str">
        <f t="shared" si="9"/>
        <v>vis</v>
      </c>
      <c r="E97" s="120">
        <f>VLOOKUP(C97,'Active 1'!C$21:E$970,3,FALSE)</f>
        <v>728.00903514627907</v>
      </c>
      <c r="F97" s="5" t="s">
        <v>331</v>
      </c>
      <c r="G97" s="36" t="str">
        <f t="shared" si="10"/>
        <v>45368.452</v>
      </c>
      <c r="H97" s="8">
        <f t="shared" si="11"/>
        <v>-2158</v>
      </c>
      <c r="I97" s="121" t="s">
        <v>1324</v>
      </c>
      <c r="J97" s="122" t="s">
        <v>1325</v>
      </c>
      <c r="K97" s="121">
        <v>-2158</v>
      </c>
      <c r="L97" s="121" t="s">
        <v>1284</v>
      </c>
      <c r="M97" s="122" t="s">
        <v>452</v>
      </c>
      <c r="N97" s="122"/>
      <c r="O97" s="123" t="s">
        <v>1115</v>
      </c>
      <c r="P97" s="123" t="s">
        <v>1326</v>
      </c>
    </row>
    <row r="98" spans="1:16" ht="13.5" thickBot="1" x14ac:dyDescent="0.25">
      <c r="A98" s="8" t="str">
        <f t="shared" si="6"/>
        <v> BBS 65 </v>
      </c>
      <c r="B98" s="5" t="str">
        <f t="shared" si="7"/>
        <v>I</v>
      </c>
      <c r="C98" s="8">
        <f t="shared" si="8"/>
        <v>45401.506000000001</v>
      </c>
      <c r="D98" s="36" t="str">
        <f t="shared" si="9"/>
        <v>vis</v>
      </c>
      <c r="E98" s="120">
        <f>VLOOKUP(C98,'Active 1'!C$21:E$970,3,FALSE)</f>
        <v>738.00835630327549</v>
      </c>
      <c r="F98" s="5" t="s">
        <v>331</v>
      </c>
      <c r="G98" s="36" t="str">
        <f t="shared" si="10"/>
        <v>45401.506</v>
      </c>
      <c r="H98" s="8">
        <f t="shared" si="11"/>
        <v>-2148</v>
      </c>
      <c r="I98" s="121" t="s">
        <v>1327</v>
      </c>
      <c r="J98" s="122" t="s">
        <v>1328</v>
      </c>
      <c r="K98" s="121">
        <v>-2148</v>
      </c>
      <c r="L98" s="121" t="s">
        <v>1329</v>
      </c>
      <c r="M98" s="122" t="s">
        <v>452</v>
      </c>
      <c r="N98" s="122"/>
      <c r="O98" s="123" t="s">
        <v>1115</v>
      </c>
      <c r="P98" s="123" t="s">
        <v>1326</v>
      </c>
    </row>
    <row r="99" spans="1:16" ht="13.5" thickBot="1" x14ac:dyDescent="0.25">
      <c r="A99" s="8" t="str">
        <f t="shared" si="6"/>
        <v> BBS 69 </v>
      </c>
      <c r="B99" s="5" t="str">
        <f t="shared" si="7"/>
        <v>I</v>
      </c>
      <c r="C99" s="8">
        <f t="shared" si="8"/>
        <v>45649.411999999997</v>
      </c>
      <c r="D99" s="36" t="str">
        <f t="shared" si="9"/>
        <v>vis</v>
      </c>
      <c r="E99" s="120">
        <f>VLOOKUP(C99,'Active 1'!C$21:E$970,3,FALSE)</f>
        <v>813.0035674954471</v>
      </c>
      <c r="F99" s="5" t="s">
        <v>331</v>
      </c>
      <c r="G99" s="36" t="str">
        <f t="shared" si="10"/>
        <v>45649.412</v>
      </c>
      <c r="H99" s="8">
        <f t="shared" si="11"/>
        <v>-2073</v>
      </c>
      <c r="I99" s="121" t="s">
        <v>1330</v>
      </c>
      <c r="J99" s="122" t="s">
        <v>1331</v>
      </c>
      <c r="K99" s="121">
        <v>-2073</v>
      </c>
      <c r="L99" s="121" t="s">
        <v>1332</v>
      </c>
      <c r="M99" s="122" t="s">
        <v>452</v>
      </c>
      <c r="N99" s="122"/>
      <c r="O99" s="123" t="s">
        <v>1333</v>
      </c>
      <c r="P99" s="123" t="s">
        <v>1334</v>
      </c>
    </row>
    <row r="100" spans="1:16" ht="13.5" thickBot="1" x14ac:dyDescent="0.25">
      <c r="A100" s="8" t="str">
        <f t="shared" si="6"/>
        <v> BBS 69 </v>
      </c>
      <c r="B100" s="5" t="str">
        <f t="shared" si="7"/>
        <v>I</v>
      </c>
      <c r="C100" s="8">
        <f t="shared" si="8"/>
        <v>45659.357000000004</v>
      </c>
      <c r="D100" s="36" t="str">
        <f t="shared" si="9"/>
        <v>vis</v>
      </c>
      <c r="E100" s="120">
        <f>VLOOKUP(C100,'Active 1'!C$21:E$970,3,FALSE)</f>
        <v>816.01207626613711</v>
      </c>
      <c r="F100" s="5" t="s">
        <v>331</v>
      </c>
      <c r="G100" s="36" t="str">
        <f t="shared" si="10"/>
        <v>45659.357</v>
      </c>
      <c r="H100" s="8">
        <f t="shared" si="11"/>
        <v>-2070</v>
      </c>
      <c r="I100" s="121" t="s">
        <v>1335</v>
      </c>
      <c r="J100" s="122" t="s">
        <v>1336</v>
      </c>
      <c r="K100" s="121">
        <v>-2070</v>
      </c>
      <c r="L100" s="121" t="s">
        <v>1337</v>
      </c>
      <c r="M100" s="122" t="s">
        <v>452</v>
      </c>
      <c r="N100" s="122"/>
      <c r="O100" s="123" t="s">
        <v>1333</v>
      </c>
      <c r="P100" s="123" t="s">
        <v>1334</v>
      </c>
    </row>
    <row r="101" spans="1:16" ht="13.5" thickBot="1" x14ac:dyDescent="0.25">
      <c r="A101" s="8" t="str">
        <f t="shared" si="6"/>
        <v> BRNO 26 </v>
      </c>
      <c r="B101" s="5" t="str">
        <f t="shared" si="7"/>
        <v>I</v>
      </c>
      <c r="C101" s="8">
        <f t="shared" si="8"/>
        <v>45672.565000000002</v>
      </c>
      <c r="D101" s="36" t="str">
        <f t="shared" si="9"/>
        <v>vis</v>
      </c>
      <c r="E101" s="120">
        <f>VLOOKUP(C101,'Active 1'!C$21:E$970,3,FALSE)</f>
        <v>820.00769052890655</v>
      </c>
      <c r="F101" s="5" t="s">
        <v>331</v>
      </c>
      <c r="G101" s="36" t="str">
        <f t="shared" si="10"/>
        <v>45672.565</v>
      </c>
      <c r="H101" s="8">
        <f t="shared" si="11"/>
        <v>-2066</v>
      </c>
      <c r="I101" s="121" t="s">
        <v>1338</v>
      </c>
      <c r="J101" s="122" t="s">
        <v>1339</v>
      </c>
      <c r="K101" s="121">
        <v>-2066</v>
      </c>
      <c r="L101" s="121" t="s">
        <v>1340</v>
      </c>
      <c r="M101" s="122" t="s">
        <v>452</v>
      </c>
      <c r="N101" s="122"/>
      <c r="O101" s="123" t="s">
        <v>1341</v>
      </c>
      <c r="P101" s="123" t="s">
        <v>1302</v>
      </c>
    </row>
    <row r="102" spans="1:16" ht="13.5" thickBot="1" x14ac:dyDescent="0.25">
      <c r="A102" s="8" t="str">
        <f t="shared" si="6"/>
        <v> BRNO 26 </v>
      </c>
      <c r="B102" s="5" t="str">
        <f t="shared" si="7"/>
        <v>I</v>
      </c>
      <c r="C102" s="8">
        <f t="shared" si="8"/>
        <v>45672.565000000002</v>
      </c>
      <c r="D102" s="36" t="str">
        <f t="shared" si="9"/>
        <v>vis</v>
      </c>
      <c r="E102" s="120">
        <f>VLOOKUP(C102,'Active 1'!C$21:E$970,3,FALSE)</f>
        <v>820.00769052890655</v>
      </c>
      <c r="F102" s="5" t="s">
        <v>331</v>
      </c>
      <c r="G102" s="36" t="str">
        <f t="shared" si="10"/>
        <v>45672.565</v>
      </c>
      <c r="H102" s="8">
        <f t="shared" si="11"/>
        <v>-2066</v>
      </c>
      <c r="I102" s="121" t="s">
        <v>1338</v>
      </c>
      <c r="J102" s="122" t="s">
        <v>1339</v>
      </c>
      <c r="K102" s="121">
        <v>-2066</v>
      </c>
      <c r="L102" s="121" t="s">
        <v>1340</v>
      </c>
      <c r="M102" s="122" t="s">
        <v>452</v>
      </c>
      <c r="N102" s="122"/>
      <c r="O102" s="123" t="s">
        <v>1342</v>
      </c>
      <c r="P102" s="123" t="s">
        <v>1302</v>
      </c>
    </row>
    <row r="103" spans="1:16" ht="13.5" thickBot="1" x14ac:dyDescent="0.25">
      <c r="A103" s="8" t="str">
        <f t="shared" si="6"/>
        <v> BRNO 26 </v>
      </c>
      <c r="B103" s="5" t="str">
        <f t="shared" si="7"/>
        <v>I</v>
      </c>
      <c r="C103" s="8">
        <f t="shared" si="8"/>
        <v>45672.565000000002</v>
      </c>
      <c r="D103" s="36" t="str">
        <f t="shared" si="9"/>
        <v>vis</v>
      </c>
      <c r="E103" s="120">
        <f>VLOOKUP(C103,'Active 1'!C$21:E$970,3,FALSE)</f>
        <v>820.00769052890655</v>
      </c>
      <c r="F103" s="5" t="s">
        <v>331</v>
      </c>
      <c r="G103" s="36" t="str">
        <f t="shared" si="10"/>
        <v>45672.565</v>
      </c>
      <c r="H103" s="8">
        <f t="shared" si="11"/>
        <v>-2066</v>
      </c>
      <c r="I103" s="121" t="s">
        <v>1338</v>
      </c>
      <c r="J103" s="122" t="s">
        <v>1339</v>
      </c>
      <c r="K103" s="121">
        <v>-2066</v>
      </c>
      <c r="L103" s="121" t="s">
        <v>1340</v>
      </c>
      <c r="M103" s="122" t="s">
        <v>452</v>
      </c>
      <c r="N103" s="122"/>
      <c r="O103" s="123" t="s">
        <v>1343</v>
      </c>
      <c r="P103" s="123" t="s">
        <v>1302</v>
      </c>
    </row>
    <row r="104" spans="1:16" ht="13.5" thickBot="1" x14ac:dyDescent="0.25">
      <c r="A104" s="8" t="str">
        <f t="shared" si="6"/>
        <v> BRNO 26 </v>
      </c>
      <c r="B104" s="5" t="str">
        <f t="shared" si="7"/>
        <v>I</v>
      </c>
      <c r="C104" s="8">
        <f t="shared" si="8"/>
        <v>45672.578000000001</v>
      </c>
      <c r="D104" s="36" t="str">
        <f t="shared" si="9"/>
        <v>vis</v>
      </c>
      <c r="E104" s="120">
        <f>VLOOKUP(C104,'Active 1'!C$21:E$970,3,FALSE)</f>
        <v>820.01162322010975</v>
      </c>
      <c r="F104" s="5" t="s">
        <v>331</v>
      </c>
      <c r="G104" s="36" t="str">
        <f t="shared" si="10"/>
        <v>45672.578</v>
      </c>
      <c r="H104" s="8">
        <f t="shared" si="11"/>
        <v>-2066</v>
      </c>
      <c r="I104" s="121" t="s">
        <v>1344</v>
      </c>
      <c r="J104" s="122" t="s">
        <v>1345</v>
      </c>
      <c r="K104" s="121">
        <v>-2066</v>
      </c>
      <c r="L104" s="121" t="s">
        <v>1346</v>
      </c>
      <c r="M104" s="122" t="s">
        <v>452</v>
      </c>
      <c r="N104" s="122"/>
      <c r="O104" s="123" t="s">
        <v>1301</v>
      </c>
      <c r="P104" s="123" t="s">
        <v>1302</v>
      </c>
    </row>
    <row r="105" spans="1:16" ht="13.5" thickBot="1" x14ac:dyDescent="0.25">
      <c r="A105" s="8" t="str">
        <f t="shared" si="6"/>
        <v> BBS 70 </v>
      </c>
      <c r="B105" s="5" t="str">
        <f t="shared" si="7"/>
        <v>I</v>
      </c>
      <c r="C105" s="8">
        <f t="shared" si="8"/>
        <v>45702.315000000002</v>
      </c>
      <c r="D105" s="36" t="str">
        <f t="shared" si="9"/>
        <v>vis</v>
      </c>
      <c r="E105" s="120">
        <f>VLOOKUP(C105,'Active 1'!C$21:E$970,3,FALSE)</f>
        <v>829.00750309079353</v>
      </c>
      <c r="F105" s="5" t="s">
        <v>331</v>
      </c>
      <c r="G105" s="36" t="str">
        <f t="shared" si="10"/>
        <v>45702.315</v>
      </c>
      <c r="H105" s="8">
        <f t="shared" si="11"/>
        <v>-2057</v>
      </c>
      <c r="I105" s="121" t="s">
        <v>1347</v>
      </c>
      <c r="J105" s="122" t="s">
        <v>1348</v>
      </c>
      <c r="K105" s="121">
        <v>-2057</v>
      </c>
      <c r="L105" s="121" t="s">
        <v>1349</v>
      </c>
      <c r="M105" s="122" t="s">
        <v>452</v>
      </c>
      <c r="N105" s="122"/>
      <c r="O105" s="123" t="s">
        <v>1115</v>
      </c>
      <c r="P105" s="123" t="s">
        <v>1350</v>
      </c>
    </row>
    <row r="106" spans="1:16" ht="13.5" thickBot="1" x14ac:dyDescent="0.25">
      <c r="A106" s="8" t="str">
        <f t="shared" si="6"/>
        <v> BRNO 27 </v>
      </c>
      <c r="B106" s="5" t="str">
        <f t="shared" si="7"/>
        <v>I</v>
      </c>
      <c r="C106" s="8">
        <f t="shared" si="8"/>
        <v>46059.345999999998</v>
      </c>
      <c r="D106" s="36" t="str">
        <f t="shared" si="9"/>
        <v>vis</v>
      </c>
      <c r="E106" s="120">
        <f>VLOOKUP(C106,'Active 1'!C$21:E$970,3,FALSE)</f>
        <v>937.01463178938229</v>
      </c>
      <c r="F106" s="5" t="s">
        <v>331</v>
      </c>
      <c r="G106" s="36" t="str">
        <f t="shared" si="10"/>
        <v>46059.346</v>
      </c>
      <c r="H106" s="8">
        <f t="shared" si="11"/>
        <v>-1949</v>
      </c>
      <c r="I106" s="121" t="s">
        <v>1351</v>
      </c>
      <c r="J106" s="122" t="s">
        <v>1352</v>
      </c>
      <c r="K106" s="121">
        <v>-1949</v>
      </c>
      <c r="L106" s="121" t="s">
        <v>1353</v>
      </c>
      <c r="M106" s="122" t="s">
        <v>452</v>
      </c>
      <c r="N106" s="122"/>
      <c r="O106" s="123" t="s">
        <v>1301</v>
      </c>
      <c r="P106" s="123" t="s">
        <v>1354</v>
      </c>
    </row>
    <row r="107" spans="1:16" ht="13.5" thickBot="1" x14ac:dyDescent="0.25">
      <c r="A107" s="8" t="str">
        <f t="shared" si="6"/>
        <v> AOEB 3 </v>
      </c>
      <c r="B107" s="5" t="str">
        <f t="shared" si="7"/>
        <v>I</v>
      </c>
      <c r="C107" s="8">
        <f t="shared" si="8"/>
        <v>46105.618999999999</v>
      </c>
      <c r="D107" s="36" t="str">
        <f t="shared" si="9"/>
        <v>vis</v>
      </c>
      <c r="E107" s="120">
        <f>VLOOKUP(C107,'Active 1'!C$21:E$970,3,FALSE)</f>
        <v>951.01289487093538</v>
      </c>
      <c r="F107" s="5" t="s">
        <v>331</v>
      </c>
      <c r="G107" s="36" t="str">
        <f t="shared" si="10"/>
        <v>46105.619</v>
      </c>
      <c r="H107" s="8">
        <f t="shared" si="11"/>
        <v>-1935</v>
      </c>
      <c r="I107" s="121" t="s">
        <v>1355</v>
      </c>
      <c r="J107" s="122" t="s">
        <v>1356</v>
      </c>
      <c r="K107" s="121">
        <v>-1935</v>
      </c>
      <c r="L107" s="121" t="s">
        <v>1357</v>
      </c>
      <c r="M107" s="122" t="s">
        <v>452</v>
      </c>
      <c r="N107" s="122"/>
      <c r="O107" s="123" t="s">
        <v>1006</v>
      </c>
      <c r="P107" s="123" t="s">
        <v>1167</v>
      </c>
    </row>
    <row r="108" spans="1:16" ht="13.5" thickBot="1" x14ac:dyDescent="0.25">
      <c r="A108" s="8" t="str">
        <f t="shared" si="6"/>
        <v> BBS 79 </v>
      </c>
      <c r="B108" s="5" t="str">
        <f t="shared" si="7"/>
        <v>I</v>
      </c>
      <c r="C108" s="8">
        <f t="shared" si="8"/>
        <v>46373.36</v>
      </c>
      <c r="D108" s="36" t="str">
        <f t="shared" si="9"/>
        <v>vis</v>
      </c>
      <c r="E108" s="120">
        <f>VLOOKUP(C108,'Active 1'!C$21:E$970,3,FALSE)</f>
        <v>1032.0084852955467</v>
      </c>
      <c r="F108" s="5" t="s">
        <v>331</v>
      </c>
      <c r="G108" s="36" t="str">
        <f t="shared" si="10"/>
        <v>46373.360</v>
      </c>
      <c r="H108" s="8">
        <f t="shared" si="11"/>
        <v>-1854</v>
      </c>
      <c r="I108" s="121" t="s">
        <v>1358</v>
      </c>
      <c r="J108" s="122" t="s">
        <v>1359</v>
      </c>
      <c r="K108" s="121">
        <v>-1854</v>
      </c>
      <c r="L108" s="121" t="s">
        <v>1360</v>
      </c>
      <c r="M108" s="122" t="s">
        <v>452</v>
      </c>
      <c r="N108" s="122"/>
      <c r="O108" s="123" t="s">
        <v>1115</v>
      </c>
      <c r="P108" s="123" t="s">
        <v>1361</v>
      </c>
    </row>
    <row r="109" spans="1:16" ht="13.5" thickBot="1" x14ac:dyDescent="0.25">
      <c r="A109" s="8" t="str">
        <f t="shared" si="6"/>
        <v> AOEB 3 </v>
      </c>
      <c r="B109" s="5" t="str">
        <f t="shared" si="7"/>
        <v>I</v>
      </c>
      <c r="C109" s="8">
        <f t="shared" si="8"/>
        <v>46442.803</v>
      </c>
      <c r="D109" s="36" t="str">
        <f t="shared" si="9"/>
        <v>vis</v>
      </c>
      <c r="E109" s="120">
        <f>VLOOKUP(C109,'Active 1'!C$21:E$970,3,FALSE)</f>
        <v>1053.0160141605925</v>
      </c>
      <c r="F109" s="5" t="s">
        <v>331</v>
      </c>
      <c r="G109" s="36" t="str">
        <f t="shared" si="10"/>
        <v>46442.803</v>
      </c>
      <c r="H109" s="8">
        <f t="shared" si="11"/>
        <v>-1833</v>
      </c>
      <c r="I109" s="121" t="s">
        <v>1362</v>
      </c>
      <c r="J109" s="122" t="s">
        <v>1363</v>
      </c>
      <c r="K109" s="121">
        <v>-1833</v>
      </c>
      <c r="L109" s="121" t="s">
        <v>1364</v>
      </c>
      <c r="M109" s="122" t="s">
        <v>452</v>
      </c>
      <c r="N109" s="122"/>
      <c r="O109" s="123" t="s">
        <v>1365</v>
      </c>
      <c r="P109" s="123" t="s">
        <v>1167</v>
      </c>
    </row>
    <row r="110" spans="1:16" ht="13.5" thickBot="1" x14ac:dyDescent="0.25">
      <c r="A110" s="8" t="str">
        <f t="shared" si="6"/>
        <v> AOEB 3 </v>
      </c>
      <c r="B110" s="5" t="str">
        <f t="shared" si="7"/>
        <v>I</v>
      </c>
      <c r="C110" s="8">
        <f t="shared" si="8"/>
        <v>46756.815999999999</v>
      </c>
      <c r="D110" s="36" t="str">
        <f t="shared" si="9"/>
        <v>vis</v>
      </c>
      <c r="E110" s="120">
        <f>VLOOKUP(C110,'Active 1'!C$21:E$970,3,FALSE)</f>
        <v>1148.0095651520478</v>
      </c>
      <c r="F110" s="5" t="s">
        <v>331</v>
      </c>
      <c r="G110" s="36" t="str">
        <f t="shared" si="10"/>
        <v>46756.816</v>
      </c>
      <c r="H110" s="8">
        <f t="shared" si="11"/>
        <v>-1738</v>
      </c>
      <c r="I110" s="121" t="s">
        <v>1370</v>
      </c>
      <c r="J110" s="122" t="s">
        <v>1371</v>
      </c>
      <c r="K110" s="121">
        <v>-1738</v>
      </c>
      <c r="L110" s="121" t="s">
        <v>1372</v>
      </c>
      <c r="M110" s="122" t="s">
        <v>452</v>
      </c>
      <c r="N110" s="122"/>
      <c r="O110" s="123" t="s">
        <v>1150</v>
      </c>
      <c r="P110" s="123" t="s">
        <v>1167</v>
      </c>
    </row>
    <row r="111" spans="1:16" ht="13.5" thickBot="1" x14ac:dyDescent="0.25">
      <c r="A111" s="8" t="str">
        <f t="shared" si="6"/>
        <v> BBS 82 </v>
      </c>
      <c r="B111" s="5" t="str">
        <f t="shared" si="7"/>
        <v>I</v>
      </c>
      <c r="C111" s="8">
        <f t="shared" si="8"/>
        <v>46763.453999999998</v>
      </c>
      <c r="D111" s="36" t="str">
        <f t="shared" si="9"/>
        <v>vis</v>
      </c>
      <c r="E111" s="120">
        <f>VLOOKUP(C111,'Active 1'!C$21:E$970,3,FALSE)</f>
        <v>1150.0176577835032</v>
      </c>
      <c r="F111" s="5" t="s">
        <v>331</v>
      </c>
      <c r="G111" s="36" t="str">
        <f t="shared" si="10"/>
        <v>46763.454</v>
      </c>
      <c r="H111" s="8">
        <f t="shared" si="11"/>
        <v>-1736</v>
      </c>
      <c r="I111" s="121" t="s">
        <v>1373</v>
      </c>
      <c r="J111" s="122" t="s">
        <v>1374</v>
      </c>
      <c r="K111" s="121">
        <v>-1736</v>
      </c>
      <c r="L111" s="121" t="s">
        <v>1375</v>
      </c>
      <c r="M111" s="122" t="s">
        <v>452</v>
      </c>
      <c r="N111" s="122"/>
      <c r="O111" s="123" t="s">
        <v>1115</v>
      </c>
      <c r="P111" s="123" t="s">
        <v>1376</v>
      </c>
    </row>
    <row r="112" spans="1:16" ht="13.5" thickBot="1" x14ac:dyDescent="0.25">
      <c r="A112" s="8" t="str">
        <f t="shared" si="6"/>
        <v> AOEB 3 </v>
      </c>
      <c r="B112" s="5" t="str">
        <f t="shared" si="7"/>
        <v>I</v>
      </c>
      <c r="C112" s="8">
        <f t="shared" si="8"/>
        <v>46809.726999999999</v>
      </c>
      <c r="D112" s="36" t="str">
        <f t="shared" si="9"/>
        <v>vis</v>
      </c>
      <c r="E112" s="120">
        <f>VLOOKUP(C112,'Active 1'!C$21:E$970,3,FALSE)</f>
        <v>1164.0159208650562</v>
      </c>
      <c r="F112" s="5" t="s">
        <v>331</v>
      </c>
      <c r="G112" s="36" t="str">
        <f t="shared" si="10"/>
        <v>46809.727</v>
      </c>
      <c r="H112" s="8">
        <f t="shared" si="11"/>
        <v>-1722</v>
      </c>
      <c r="I112" s="121" t="s">
        <v>1377</v>
      </c>
      <c r="J112" s="122" t="s">
        <v>1378</v>
      </c>
      <c r="K112" s="121">
        <v>-1722</v>
      </c>
      <c r="L112" s="121" t="s">
        <v>1379</v>
      </c>
      <c r="M112" s="122" t="s">
        <v>452</v>
      </c>
      <c r="N112" s="122"/>
      <c r="O112" s="123" t="s">
        <v>1006</v>
      </c>
      <c r="P112" s="123" t="s">
        <v>1167</v>
      </c>
    </row>
    <row r="113" spans="1:16" ht="13.5" thickBot="1" x14ac:dyDescent="0.25">
      <c r="A113" s="8" t="str">
        <f t="shared" si="6"/>
        <v> BBS 84 </v>
      </c>
      <c r="B113" s="5" t="str">
        <f t="shared" si="7"/>
        <v>I</v>
      </c>
      <c r="C113" s="8">
        <f t="shared" si="8"/>
        <v>46925.442999999999</v>
      </c>
      <c r="D113" s="36" t="str">
        <f t="shared" si="9"/>
        <v>vis</v>
      </c>
      <c r="E113" s="120">
        <f>VLOOKUP(C113,'Active 1'!C$21:E$970,3,FALSE)</f>
        <v>1199.0217128116549</v>
      </c>
      <c r="F113" s="5" t="s">
        <v>331</v>
      </c>
      <c r="G113" s="36" t="str">
        <f t="shared" si="10"/>
        <v>46925.443</v>
      </c>
      <c r="H113" s="8">
        <f t="shared" si="11"/>
        <v>-1687</v>
      </c>
      <c r="I113" s="121" t="s">
        <v>1388</v>
      </c>
      <c r="J113" s="122" t="s">
        <v>1389</v>
      </c>
      <c r="K113" s="121">
        <v>-1687</v>
      </c>
      <c r="L113" s="121" t="s">
        <v>1332</v>
      </c>
      <c r="M113" s="122" t="s">
        <v>452</v>
      </c>
      <c r="N113" s="122"/>
      <c r="O113" s="123" t="s">
        <v>1115</v>
      </c>
      <c r="P113" s="123" t="s">
        <v>1390</v>
      </c>
    </row>
    <row r="114" spans="1:16" ht="13.5" thickBot="1" x14ac:dyDescent="0.25">
      <c r="A114" s="8" t="str">
        <f t="shared" si="6"/>
        <v> BBS 86 </v>
      </c>
      <c r="B114" s="5" t="str">
        <f t="shared" si="7"/>
        <v>I</v>
      </c>
      <c r="C114" s="8">
        <f t="shared" si="8"/>
        <v>47087.373</v>
      </c>
      <c r="D114" s="36" t="str">
        <f t="shared" si="9"/>
        <v>vis</v>
      </c>
      <c r="E114" s="120">
        <f>VLOOKUP(C114,'Active 1'!C$21:E$970,3,FALSE)</f>
        <v>1248.0079194720367</v>
      </c>
      <c r="F114" s="5" t="s">
        <v>331</v>
      </c>
      <c r="G114" s="36" t="str">
        <f t="shared" si="10"/>
        <v>47087.373</v>
      </c>
      <c r="H114" s="8">
        <f t="shared" si="11"/>
        <v>-1638</v>
      </c>
      <c r="I114" s="121" t="s">
        <v>1391</v>
      </c>
      <c r="J114" s="122" t="s">
        <v>1392</v>
      </c>
      <c r="K114" s="121">
        <v>-1638</v>
      </c>
      <c r="L114" s="121" t="s">
        <v>1393</v>
      </c>
      <c r="M114" s="122" t="s">
        <v>452</v>
      </c>
      <c r="N114" s="122"/>
      <c r="O114" s="123" t="s">
        <v>1394</v>
      </c>
      <c r="P114" s="123" t="s">
        <v>1395</v>
      </c>
    </row>
    <row r="115" spans="1:16" ht="13.5" thickBot="1" x14ac:dyDescent="0.25">
      <c r="A115" s="8" t="str">
        <f t="shared" si="6"/>
        <v> AOEB 3 </v>
      </c>
      <c r="B115" s="5" t="str">
        <f t="shared" si="7"/>
        <v>I</v>
      </c>
      <c r="C115" s="8">
        <f t="shared" si="8"/>
        <v>47209.714</v>
      </c>
      <c r="D115" s="36" t="str">
        <f t="shared" si="9"/>
        <v>vis</v>
      </c>
      <c r="E115" s="120">
        <f>VLOOKUP(C115,'Active 1'!C$21:E$970,3,FALSE)</f>
        <v>1285.0178713588875</v>
      </c>
      <c r="F115" s="5" t="s">
        <v>331</v>
      </c>
      <c r="G115" s="36" t="str">
        <f t="shared" si="10"/>
        <v>47209.714</v>
      </c>
      <c r="H115" s="8">
        <f t="shared" si="11"/>
        <v>-1601</v>
      </c>
      <c r="I115" s="121" t="s">
        <v>1396</v>
      </c>
      <c r="J115" s="122" t="s">
        <v>1397</v>
      </c>
      <c r="K115" s="121">
        <v>-1601</v>
      </c>
      <c r="L115" s="121" t="s">
        <v>1398</v>
      </c>
      <c r="M115" s="122" t="s">
        <v>452</v>
      </c>
      <c r="N115" s="122"/>
      <c r="O115" s="123" t="s">
        <v>1369</v>
      </c>
      <c r="P115" s="123" t="s">
        <v>1167</v>
      </c>
    </row>
    <row r="116" spans="1:16" ht="13.5" thickBot="1" x14ac:dyDescent="0.25">
      <c r="A116" s="8" t="str">
        <f t="shared" si="6"/>
        <v> BBS 87 </v>
      </c>
      <c r="B116" s="5" t="str">
        <f t="shared" si="7"/>
        <v>I</v>
      </c>
      <c r="C116" s="8">
        <f t="shared" si="8"/>
        <v>47219.648999999998</v>
      </c>
      <c r="D116" s="36" t="str">
        <f t="shared" si="9"/>
        <v>vis</v>
      </c>
      <c r="E116" s="120">
        <f>VLOOKUP(C116,'Active 1'!C$21:E$970,3,FALSE)</f>
        <v>1288.0233549824952</v>
      </c>
      <c r="F116" s="5" t="s">
        <v>331</v>
      </c>
      <c r="G116" s="36" t="str">
        <f t="shared" si="10"/>
        <v>47219.649</v>
      </c>
      <c r="H116" s="8">
        <f t="shared" si="11"/>
        <v>-1598</v>
      </c>
      <c r="I116" s="121" t="s">
        <v>1399</v>
      </c>
      <c r="J116" s="122" t="s">
        <v>1400</v>
      </c>
      <c r="K116" s="121">
        <v>-1598</v>
      </c>
      <c r="L116" s="121" t="s">
        <v>1401</v>
      </c>
      <c r="M116" s="122" t="s">
        <v>452</v>
      </c>
      <c r="N116" s="122"/>
      <c r="O116" s="123" t="s">
        <v>1115</v>
      </c>
      <c r="P116" s="123" t="s">
        <v>1402</v>
      </c>
    </row>
    <row r="117" spans="1:16" ht="13.5" thickBot="1" x14ac:dyDescent="0.25">
      <c r="A117" s="8" t="str">
        <f t="shared" si="6"/>
        <v> BRNO 30 </v>
      </c>
      <c r="B117" s="5" t="str">
        <f t="shared" si="7"/>
        <v>I</v>
      </c>
      <c r="C117" s="8">
        <f t="shared" si="8"/>
        <v>47391.487000000001</v>
      </c>
      <c r="D117" s="36" t="str">
        <f t="shared" si="9"/>
        <v>vis</v>
      </c>
      <c r="E117" s="120">
        <f>VLOOKUP(C117,'Active 1'!C$21:E$970,3,FALSE)</f>
        <v>1340.0068773693711</v>
      </c>
      <c r="F117" s="5" t="s">
        <v>331</v>
      </c>
      <c r="G117" s="36" t="str">
        <f t="shared" si="10"/>
        <v>47391.487</v>
      </c>
      <c r="H117" s="8">
        <f t="shared" si="11"/>
        <v>-1546</v>
      </c>
      <c r="I117" s="121" t="s">
        <v>1403</v>
      </c>
      <c r="J117" s="122" t="s">
        <v>1404</v>
      </c>
      <c r="K117" s="121">
        <v>-1546</v>
      </c>
      <c r="L117" s="121" t="s">
        <v>1405</v>
      </c>
      <c r="M117" s="122" t="s">
        <v>452</v>
      </c>
      <c r="N117" s="122"/>
      <c r="O117" s="123" t="s">
        <v>1406</v>
      </c>
      <c r="P117" s="123" t="s">
        <v>1407</v>
      </c>
    </row>
    <row r="118" spans="1:16" ht="13.5" thickBot="1" x14ac:dyDescent="0.25">
      <c r="A118" s="8" t="str">
        <f t="shared" si="6"/>
        <v> BRNO 30 </v>
      </c>
      <c r="B118" s="5" t="str">
        <f t="shared" si="7"/>
        <v>I</v>
      </c>
      <c r="C118" s="8">
        <f t="shared" si="8"/>
        <v>47391.517999999996</v>
      </c>
      <c r="D118" s="36" t="str">
        <f t="shared" si="9"/>
        <v>vis</v>
      </c>
      <c r="E118" s="120">
        <f>VLOOKUP(C118,'Active 1'!C$21:E$970,3,FALSE)</f>
        <v>1340.0162553253165</v>
      </c>
      <c r="F118" s="5" t="s">
        <v>331</v>
      </c>
      <c r="G118" s="36" t="str">
        <f t="shared" si="10"/>
        <v>47391.518</v>
      </c>
      <c r="H118" s="8">
        <f t="shared" si="11"/>
        <v>-1546</v>
      </c>
      <c r="I118" s="121" t="s">
        <v>1408</v>
      </c>
      <c r="J118" s="122" t="s">
        <v>1409</v>
      </c>
      <c r="K118" s="121">
        <v>-1546</v>
      </c>
      <c r="L118" s="121" t="s">
        <v>1410</v>
      </c>
      <c r="M118" s="122" t="s">
        <v>452</v>
      </c>
      <c r="N118" s="122"/>
      <c r="O118" s="123" t="s">
        <v>1411</v>
      </c>
      <c r="P118" s="123" t="s">
        <v>1407</v>
      </c>
    </row>
    <row r="119" spans="1:16" ht="13.5" thickBot="1" x14ac:dyDescent="0.25">
      <c r="A119" s="8" t="str">
        <f t="shared" si="6"/>
        <v> BRNO 30 </v>
      </c>
      <c r="B119" s="5" t="str">
        <f t="shared" si="7"/>
        <v>I</v>
      </c>
      <c r="C119" s="8">
        <f t="shared" si="8"/>
        <v>47391.523000000001</v>
      </c>
      <c r="D119" s="36" t="str">
        <f t="shared" si="9"/>
        <v>vis</v>
      </c>
      <c r="E119" s="120">
        <f>VLOOKUP(C119,'Active 1'!C$21:E$970,3,FALSE)</f>
        <v>1340.0177678988578</v>
      </c>
      <c r="F119" s="5" t="s">
        <v>331</v>
      </c>
      <c r="G119" s="36" t="str">
        <f t="shared" si="10"/>
        <v>47391.523</v>
      </c>
      <c r="H119" s="8">
        <f t="shared" si="11"/>
        <v>-1546</v>
      </c>
      <c r="I119" s="121" t="s">
        <v>1412</v>
      </c>
      <c r="J119" s="122" t="s">
        <v>1413</v>
      </c>
      <c r="K119" s="121">
        <v>-1546</v>
      </c>
      <c r="L119" s="121" t="s">
        <v>1414</v>
      </c>
      <c r="M119" s="122" t="s">
        <v>452</v>
      </c>
      <c r="N119" s="122"/>
      <c r="O119" s="123" t="s">
        <v>1415</v>
      </c>
      <c r="P119" s="123" t="s">
        <v>1407</v>
      </c>
    </row>
    <row r="120" spans="1:16" ht="13.5" thickBot="1" x14ac:dyDescent="0.25">
      <c r="A120" s="8" t="str">
        <f t="shared" si="6"/>
        <v> BBS 91 </v>
      </c>
      <c r="B120" s="5" t="str">
        <f t="shared" si="7"/>
        <v>I</v>
      </c>
      <c r="C120" s="8">
        <f t="shared" si="8"/>
        <v>47540.266000000003</v>
      </c>
      <c r="D120" s="36" t="str">
        <f t="shared" si="9"/>
        <v>vis</v>
      </c>
      <c r="E120" s="120">
        <f>VLOOKUP(C120,'Active 1'!C$21:E$970,3,FALSE)</f>
        <v>1385.0147131053375</v>
      </c>
      <c r="F120" s="5" t="s">
        <v>331</v>
      </c>
      <c r="G120" s="36" t="str">
        <f t="shared" si="10"/>
        <v>47540.266</v>
      </c>
      <c r="H120" s="8">
        <f t="shared" si="11"/>
        <v>-1501</v>
      </c>
      <c r="I120" s="121" t="s">
        <v>1416</v>
      </c>
      <c r="J120" s="122" t="s">
        <v>1417</v>
      </c>
      <c r="K120" s="121">
        <v>-1501</v>
      </c>
      <c r="L120" s="121" t="s">
        <v>1418</v>
      </c>
      <c r="M120" s="122" t="s">
        <v>452</v>
      </c>
      <c r="N120" s="122"/>
      <c r="O120" s="123" t="s">
        <v>1115</v>
      </c>
      <c r="P120" s="123" t="s">
        <v>1419</v>
      </c>
    </row>
    <row r="121" spans="1:16" ht="13.5" thickBot="1" x14ac:dyDescent="0.25">
      <c r="A121" s="8" t="str">
        <f t="shared" si="6"/>
        <v> BBS 97 </v>
      </c>
      <c r="B121" s="5" t="str">
        <f t="shared" si="7"/>
        <v>I</v>
      </c>
      <c r="C121" s="8">
        <f t="shared" si="8"/>
        <v>48290.661</v>
      </c>
      <c r="D121" s="36" t="str">
        <f t="shared" si="9"/>
        <v>vis</v>
      </c>
      <c r="E121" s="120">
        <f>VLOOKUP(C121,'Active 1'!C$21:E$970,3,FALSE)</f>
        <v>1612.0202373869215</v>
      </c>
      <c r="F121" s="5" t="s">
        <v>331</v>
      </c>
      <c r="G121" s="36" t="str">
        <f t="shared" si="10"/>
        <v>48290.661</v>
      </c>
      <c r="H121" s="8">
        <f t="shared" si="11"/>
        <v>-1274</v>
      </c>
      <c r="I121" s="121" t="s">
        <v>1424</v>
      </c>
      <c r="J121" s="122" t="s">
        <v>1425</v>
      </c>
      <c r="K121" s="121">
        <v>-1274</v>
      </c>
      <c r="L121" s="121" t="s">
        <v>1426</v>
      </c>
      <c r="M121" s="122" t="s">
        <v>452</v>
      </c>
      <c r="N121" s="122"/>
      <c r="O121" s="123" t="s">
        <v>1115</v>
      </c>
      <c r="P121" s="123" t="s">
        <v>1427</v>
      </c>
    </row>
    <row r="122" spans="1:16" ht="13.5" thickBot="1" x14ac:dyDescent="0.25">
      <c r="A122" s="8" t="str">
        <f t="shared" si="6"/>
        <v> AOEB 3 </v>
      </c>
      <c r="B122" s="5" t="str">
        <f t="shared" si="7"/>
        <v>I</v>
      </c>
      <c r="C122" s="8">
        <f t="shared" si="8"/>
        <v>48290.694000000003</v>
      </c>
      <c r="D122" s="36" t="str">
        <f t="shared" si="9"/>
        <v>vis</v>
      </c>
      <c r="E122" s="120">
        <f>VLOOKUP(C122,'Active 1'!C$21:E$970,3,FALSE)</f>
        <v>1612.0302203722852</v>
      </c>
      <c r="F122" s="5" t="s">
        <v>331</v>
      </c>
      <c r="G122" s="36" t="str">
        <f t="shared" si="10"/>
        <v>48290.694</v>
      </c>
      <c r="H122" s="8">
        <f t="shared" si="11"/>
        <v>-1274</v>
      </c>
      <c r="I122" s="121" t="s">
        <v>1428</v>
      </c>
      <c r="J122" s="122" t="s">
        <v>1429</v>
      </c>
      <c r="K122" s="121">
        <v>-1274</v>
      </c>
      <c r="L122" s="121" t="s">
        <v>1430</v>
      </c>
      <c r="M122" s="122" t="s">
        <v>452</v>
      </c>
      <c r="N122" s="122"/>
      <c r="O122" s="123" t="s">
        <v>1006</v>
      </c>
      <c r="P122" s="123" t="s">
        <v>1167</v>
      </c>
    </row>
    <row r="123" spans="1:16" ht="13.5" thickBot="1" x14ac:dyDescent="0.25">
      <c r="A123" s="8" t="str">
        <f t="shared" si="6"/>
        <v> BBS 100 </v>
      </c>
      <c r="B123" s="5" t="str">
        <f t="shared" si="7"/>
        <v>I</v>
      </c>
      <c r="C123" s="8">
        <f t="shared" si="8"/>
        <v>48330.357000000004</v>
      </c>
      <c r="D123" s="36" t="str">
        <f t="shared" si="9"/>
        <v>vis</v>
      </c>
      <c r="E123" s="120">
        <f>VLOOKUP(C123,'Active 1'!C$21:E$970,3,FALSE)</f>
        <v>1624.0288612342054</v>
      </c>
      <c r="F123" s="5" t="s">
        <v>331</v>
      </c>
      <c r="G123" s="36" t="str">
        <f t="shared" si="10"/>
        <v>48330.357</v>
      </c>
      <c r="H123" s="8">
        <f t="shared" si="11"/>
        <v>-1262</v>
      </c>
      <c r="I123" s="121" t="s">
        <v>1431</v>
      </c>
      <c r="J123" s="122" t="s">
        <v>1432</v>
      </c>
      <c r="K123" s="121">
        <v>-1262</v>
      </c>
      <c r="L123" s="121" t="s">
        <v>1433</v>
      </c>
      <c r="M123" s="122" t="s">
        <v>452</v>
      </c>
      <c r="N123" s="122"/>
      <c r="O123" s="123" t="s">
        <v>1087</v>
      </c>
      <c r="P123" s="123" t="s">
        <v>1434</v>
      </c>
    </row>
    <row r="124" spans="1:16" ht="13.5" thickBot="1" x14ac:dyDescent="0.25">
      <c r="A124" s="8" t="str">
        <f t="shared" si="6"/>
        <v> BBS 100 </v>
      </c>
      <c r="B124" s="5" t="str">
        <f t="shared" si="7"/>
        <v>I</v>
      </c>
      <c r="C124" s="8">
        <f t="shared" si="8"/>
        <v>48624.572999999997</v>
      </c>
      <c r="D124" s="36" t="str">
        <f t="shared" si="9"/>
        <v>vis</v>
      </c>
      <c r="E124" s="120">
        <f>VLOOKUP(C124,'Active 1'!C$21:E$970,3,FALSE)</f>
        <v>1713.0335285521237</v>
      </c>
      <c r="F124" s="5" t="s">
        <v>331</v>
      </c>
      <c r="G124" s="36" t="str">
        <f t="shared" si="10"/>
        <v>48624.573</v>
      </c>
      <c r="H124" s="8">
        <f t="shared" si="11"/>
        <v>-1173</v>
      </c>
      <c r="I124" s="121" t="s">
        <v>1435</v>
      </c>
      <c r="J124" s="122" t="s">
        <v>1436</v>
      </c>
      <c r="K124" s="121">
        <v>-1173</v>
      </c>
      <c r="L124" s="121" t="s">
        <v>1437</v>
      </c>
      <c r="M124" s="122" t="s">
        <v>452</v>
      </c>
      <c r="N124" s="122"/>
      <c r="O124" s="123" t="s">
        <v>1333</v>
      </c>
      <c r="P124" s="123" t="s">
        <v>1434</v>
      </c>
    </row>
    <row r="125" spans="1:16" ht="13.5" thickBot="1" x14ac:dyDescent="0.25">
      <c r="A125" s="8" t="str">
        <f t="shared" si="6"/>
        <v> BBS 100 </v>
      </c>
      <c r="B125" s="5" t="str">
        <f t="shared" si="7"/>
        <v>I</v>
      </c>
      <c r="C125" s="8">
        <f t="shared" si="8"/>
        <v>48624.582999999999</v>
      </c>
      <c r="D125" s="36" t="str">
        <f t="shared" si="9"/>
        <v>vis</v>
      </c>
      <c r="E125" s="120">
        <f>VLOOKUP(C125,'Active 1'!C$21:E$970,3,FALSE)</f>
        <v>1713.036553699204</v>
      </c>
      <c r="F125" s="5" t="s">
        <v>331</v>
      </c>
      <c r="G125" s="36" t="str">
        <f t="shared" si="10"/>
        <v>48624.583</v>
      </c>
      <c r="H125" s="8">
        <f t="shared" si="11"/>
        <v>-1173</v>
      </c>
      <c r="I125" s="121" t="s">
        <v>1438</v>
      </c>
      <c r="J125" s="122" t="s">
        <v>1439</v>
      </c>
      <c r="K125" s="121">
        <v>-1173</v>
      </c>
      <c r="L125" s="121" t="s">
        <v>1440</v>
      </c>
      <c r="M125" s="122" t="s">
        <v>452</v>
      </c>
      <c r="N125" s="122"/>
      <c r="O125" s="123" t="s">
        <v>1115</v>
      </c>
      <c r="P125" s="123" t="s">
        <v>1434</v>
      </c>
    </row>
    <row r="126" spans="1:16" ht="13.5" thickBot="1" x14ac:dyDescent="0.25">
      <c r="A126" s="8" t="str">
        <f t="shared" si="6"/>
        <v> BBS 100 </v>
      </c>
      <c r="B126" s="5" t="str">
        <f t="shared" si="7"/>
        <v>I</v>
      </c>
      <c r="C126" s="8">
        <f t="shared" si="8"/>
        <v>48677.45</v>
      </c>
      <c r="D126" s="36" t="str">
        <f t="shared" si="9"/>
        <v>vis</v>
      </c>
      <c r="E126" s="120">
        <f>VLOOKUP(C126,'Active 1'!C$21:E$970,3,FALSE)</f>
        <v>1729.0295987650616</v>
      </c>
      <c r="F126" s="5" t="s">
        <v>331</v>
      </c>
      <c r="G126" s="36" t="str">
        <f t="shared" si="10"/>
        <v>48677.450</v>
      </c>
      <c r="H126" s="8">
        <f t="shared" si="11"/>
        <v>-1157</v>
      </c>
      <c r="I126" s="121" t="s">
        <v>1441</v>
      </c>
      <c r="J126" s="122" t="s">
        <v>1442</v>
      </c>
      <c r="K126" s="121">
        <v>-1157</v>
      </c>
      <c r="L126" s="121" t="s">
        <v>1443</v>
      </c>
      <c r="M126" s="122" t="s">
        <v>452</v>
      </c>
      <c r="N126" s="122"/>
      <c r="O126" s="123" t="s">
        <v>1087</v>
      </c>
      <c r="P126" s="123" t="s">
        <v>1434</v>
      </c>
    </row>
    <row r="127" spans="1:16" ht="13.5" thickBot="1" x14ac:dyDescent="0.25">
      <c r="A127" s="8" t="str">
        <f t="shared" si="6"/>
        <v> BBS 100 </v>
      </c>
      <c r="B127" s="5" t="str">
        <f t="shared" si="7"/>
        <v>I</v>
      </c>
      <c r="C127" s="8">
        <f t="shared" si="8"/>
        <v>48700.603999999999</v>
      </c>
      <c r="D127" s="36" t="str">
        <f t="shared" si="9"/>
        <v>vis</v>
      </c>
      <c r="E127" s="120">
        <f>VLOOKUP(C127,'Active 1'!C$21:E$970,3,FALSE)</f>
        <v>1736.034024313228</v>
      </c>
      <c r="F127" s="5" t="s">
        <v>331</v>
      </c>
      <c r="G127" s="36" t="str">
        <f t="shared" si="10"/>
        <v>48700.604</v>
      </c>
      <c r="H127" s="8">
        <f t="shared" si="11"/>
        <v>-1150</v>
      </c>
      <c r="I127" s="121" t="s">
        <v>1444</v>
      </c>
      <c r="J127" s="122" t="s">
        <v>1445</v>
      </c>
      <c r="K127" s="121">
        <v>-1150</v>
      </c>
      <c r="L127" s="121" t="s">
        <v>1433</v>
      </c>
      <c r="M127" s="122" t="s">
        <v>452</v>
      </c>
      <c r="N127" s="122"/>
      <c r="O127" s="123" t="s">
        <v>1115</v>
      </c>
      <c r="P127" s="123" t="s">
        <v>1434</v>
      </c>
    </row>
    <row r="128" spans="1:16" ht="13.5" thickBot="1" x14ac:dyDescent="0.25">
      <c r="A128" s="8" t="str">
        <f t="shared" si="6"/>
        <v> BBS 102 </v>
      </c>
      <c r="B128" s="5" t="str">
        <f t="shared" si="7"/>
        <v>I</v>
      </c>
      <c r="C128" s="8">
        <f t="shared" si="8"/>
        <v>48882.411999999997</v>
      </c>
      <c r="D128" s="36" t="str">
        <f t="shared" si="9"/>
        <v>vis</v>
      </c>
      <c r="E128" s="120">
        <f>VLOOKUP(C128,'Active 1'!C$21:E$970,3,FALSE)</f>
        <v>1791.0336183384888</v>
      </c>
      <c r="F128" s="5" t="s">
        <v>331</v>
      </c>
      <c r="G128" s="36" t="str">
        <f t="shared" si="10"/>
        <v>48882.412</v>
      </c>
      <c r="H128" s="8">
        <f t="shared" si="11"/>
        <v>-1095</v>
      </c>
      <c r="I128" s="121" t="s">
        <v>1446</v>
      </c>
      <c r="J128" s="122" t="s">
        <v>1447</v>
      </c>
      <c r="K128" s="121">
        <v>-1095</v>
      </c>
      <c r="L128" s="121" t="s">
        <v>1393</v>
      </c>
      <c r="M128" s="122" t="s">
        <v>452</v>
      </c>
      <c r="N128" s="122"/>
      <c r="O128" s="123" t="s">
        <v>1115</v>
      </c>
      <c r="P128" s="123" t="s">
        <v>1448</v>
      </c>
    </row>
    <row r="129" spans="1:16" ht="13.5" thickBot="1" x14ac:dyDescent="0.25">
      <c r="A129" s="8" t="str">
        <f t="shared" si="6"/>
        <v> AOEB 3 </v>
      </c>
      <c r="B129" s="5" t="str">
        <f t="shared" si="7"/>
        <v>I</v>
      </c>
      <c r="C129" s="8">
        <f t="shared" si="8"/>
        <v>48885.713000000003</v>
      </c>
      <c r="D129" s="36" t="str">
        <f t="shared" si="9"/>
        <v>vis</v>
      </c>
      <c r="E129" s="120">
        <f>VLOOKUP(C129,'Active 1'!C$21:E$970,3,FALSE)</f>
        <v>1792.0322193894756</v>
      </c>
      <c r="F129" s="5" t="s">
        <v>331</v>
      </c>
      <c r="G129" s="36" t="str">
        <f t="shared" si="10"/>
        <v>48885.713</v>
      </c>
      <c r="H129" s="8">
        <f t="shared" si="11"/>
        <v>-1094</v>
      </c>
      <c r="I129" s="121" t="s">
        <v>1449</v>
      </c>
      <c r="J129" s="122" t="s">
        <v>1450</v>
      </c>
      <c r="K129" s="121">
        <v>-1094</v>
      </c>
      <c r="L129" s="121" t="s">
        <v>1451</v>
      </c>
      <c r="M129" s="122" t="s">
        <v>452</v>
      </c>
      <c r="N129" s="122"/>
      <c r="O129" s="123" t="s">
        <v>1150</v>
      </c>
      <c r="P129" s="123" t="s">
        <v>1167</v>
      </c>
    </row>
    <row r="130" spans="1:16" ht="13.5" thickBot="1" x14ac:dyDescent="0.25">
      <c r="A130" s="8" t="str">
        <f t="shared" si="6"/>
        <v> BBS 105 </v>
      </c>
      <c r="B130" s="5" t="str">
        <f t="shared" si="7"/>
        <v>I</v>
      </c>
      <c r="C130" s="8">
        <f t="shared" si="8"/>
        <v>49249.355000000003</v>
      </c>
      <c r="D130" s="36" t="str">
        <f t="shared" si="9"/>
        <v>vis</v>
      </c>
      <c r="E130" s="120">
        <f>VLOOKUP(C130,'Active 1'!C$21:E$970,3,FALSE)</f>
        <v>1902.0392728224062</v>
      </c>
      <c r="F130" s="5" t="s">
        <v>331</v>
      </c>
      <c r="G130" s="36" t="str">
        <f t="shared" si="10"/>
        <v>49249.355</v>
      </c>
      <c r="H130" s="8">
        <f t="shared" si="11"/>
        <v>-984</v>
      </c>
      <c r="I130" s="121" t="s">
        <v>1452</v>
      </c>
      <c r="J130" s="122" t="s">
        <v>1453</v>
      </c>
      <c r="K130" s="121">
        <v>-984</v>
      </c>
      <c r="L130" s="121" t="s">
        <v>1454</v>
      </c>
      <c r="M130" s="122" t="s">
        <v>452</v>
      </c>
      <c r="N130" s="122"/>
      <c r="O130" s="123" t="s">
        <v>1115</v>
      </c>
      <c r="P130" s="123" t="s">
        <v>1455</v>
      </c>
    </row>
    <row r="131" spans="1:16" ht="13.5" thickBot="1" x14ac:dyDescent="0.25">
      <c r="A131" s="8" t="str">
        <f t="shared" si="6"/>
        <v> BBS 106 </v>
      </c>
      <c r="B131" s="5" t="str">
        <f t="shared" si="7"/>
        <v>I</v>
      </c>
      <c r="C131" s="8">
        <f t="shared" si="8"/>
        <v>49401.438999999998</v>
      </c>
      <c r="D131" s="36" t="str">
        <f t="shared" si="9"/>
        <v>vis</v>
      </c>
      <c r="E131" s="120">
        <f>VLOOKUP(C131,'Active 1'!C$21:E$970,3,FALSE)</f>
        <v>1948.0469196681868</v>
      </c>
      <c r="F131" s="5" t="s">
        <v>331</v>
      </c>
      <c r="G131" s="36" t="str">
        <f t="shared" si="10"/>
        <v>49401.439</v>
      </c>
      <c r="H131" s="8">
        <f t="shared" si="11"/>
        <v>-938</v>
      </c>
      <c r="I131" s="121" t="s">
        <v>1456</v>
      </c>
      <c r="J131" s="122" t="s">
        <v>1457</v>
      </c>
      <c r="K131" s="121">
        <v>-938</v>
      </c>
      <c r="L131" s="121" t="s">
        <v>1458</v>
      </c>
      <c r="M131" s="122" t="s">
        <v>452</v>
      </c>
      <c r="N131" s="122"/>
      <c r="O131" s="123" t="s">
        <v>1115</v>
      </c>
      <c r="P131" s="123" t="s">
        <v>1459</v>
      </c>
    </row>
    <row r="132" spans="1:16" ht="13.5" thickBot="1" x14ac:dyDescent="0.25">
      <c r="A132" s="8" t="str">
        <f t="shared" si="6"/>
        <v> AOEB 3 </v>
      </c>
      <c r="B132" s="5" t="str">
        <f t="shared" si="7"/>
        <v>I</v>
      </c>
      <c r="C132" s="8">
        <f t="shared" si="8"/>
        <v>49480.749000000003</v>
      </c>
      <c r="D132" s="36" t="str">
        <f t="shared" si="9"/>
        <v>vis</v>
      </c>
      <c r="E132" s="120">
        <f>VLOOKUP(C132,'Active 1'!C$21:E$970,3,FALSE)</f>
        <v>1972.039361156701</v>
      </c>
      <c r="F132" s="5" t="s">
        <v>331</v>
      </c>
      <c r="G132" s="36" t="str">
        <f t="shared" si="10"/>
        <v>49480.749</v>
      </c>
      <c r="H132" s="8">
        <f t="shared" si="11"/>
        <v>-914</v>
      </c>
      <c r="I132" s="121" t="s">
        <v>1460</v>
      </c>
      <c r="J132" s="122" t="s">
        <v>1461</v>
      </c>
      <c r="K132" s="121">
        <v>-914</v>
      </c>
      <c r="L132" s="121" t="s">
        <v>1462</v>
      </c>
      <c r="M132" s="122" t="s">
        <v>452</v>
      </c>
      <c r="N132" s="122"/>
      <c r="O132" s="123" t="s">
        <v>1150</v>
      </c>
      <c r="P132" s="123" t="s">
        <v>1167</v>
      </c>
    </row>
    <row r="133" spans="1:16" ht="13.5" thickBot="1" x14ac:dyDescent="0.25">
      <c r="A133" s="8" t="str">
        <f t="shared" si="6"/>
        <v> AOEB 3 </v>
      </c>
      <c r="B133" s="5" t="str">
        <f t="shared" si="7"/>
        <v>I</v>
      </c>
      <c r="C133" s="8">
        <f t="shared" si="8"/>
        <v>49599.741999999998</v>
      </c>
      <c r="D133" s="36" t="str">
        <f t="shared" si="9"/>
        <v>vis</v>
      </c>
      <c r="E133" s="120">
        <f>VLOOKUP(C133,'Active 1'!C$21:E$970,3,FALSE)</f>
        <v>2008.0364938012915</v>
      </c>
      <c r="F133" s="5" t="s">
        <v>331</v>
      </c>
      <c r="G133" s="36" t="str">
        <f t="shared" si="10"/>
        <v>49599.742</v>
      </c>
      <c r="H133" s="8">
        <f t="shared" si="11"/>
        <v>-878</v>
      </c>
      <c r="I133" s="121" t="s">
        <v>1463</v>
      </c>
      <c r="J133" s="122" t="s">
        <v>1464</v>
      </c>
      <c r="K133" s="121">
        <v>-878</v>
      </c>
      <c r="L133" s="121" t="s">
        <v>1465</v>
      </c>
      <c r="M133" s="122" t="s">
        <v>452</v>
      </c>
      <c r="N133" s="122"/>
      <c r="O133" s="123" t="s">
        <v>1006</v>
      </c>
      <c r="P133" s="123" t="s">
        <v>1167</v>
      </c>
    </row>
    <row r="134" spans="1:16" ht="13.5" thickBot="1" x14ac:dyDescent="0.25">
      <c r="A134" s="8" t="str">
        <f t="shared" si="6"/>
        <v> AOEB 3 </v>
      </c>
      <c r="B134" s="5" t="str">
        <f t="shared" si="7"/>
        <v>I</v>
      </c>
      <c r="C134" s="8">
        <f t="shared" si="8"/>
        <v>49685.71</v>
      </c>
      <c r="D134" s="36" t="str">
        <f t="shared" si="9"/>
        <v>vis</v>
      </c>
      <c r="E134" s="120">
        <f>VLOOKUP(C134,'Active 1'!C$21:E$970,3,FALSE)</f>
        <v>2034.0430782154194</v>
      </c>
      <c r="F134" s="5" t="s">
        <v>331</v>
      </c>
      <c r="G134" s="36" t="str">
        <f t="shared" si="10"/>
        <v>49685.710</v>
      </c>
      <c r="H134" s="8">
        <f t="shared" si="11"/>
        <v>-852</v>
      </c>
      <c r="I134" s="121" t="s">
        <v>1466</v>
      </c>
      <c r="J134" s="122" t="s">
        <v>1467</v>
      </c>
      <c r="K134" s="121">
        <v>-852</v>
      </c>
      <c r="L134" s="121" t="s">
        <v>1468</v>
      </c>
      <c r="M134" s="122" t="s">
        <v>452</v>
      </c>
      <c r="N134" s="122"/>
      <c r="O134" s="123" t="s">
        <v>1006</v>
      </c>
      <c r="P134" s="123" t="s">
        <v>1167</v>
      </c>
    </row>
    <row r="135" spans="1:16" ht="13.5" thickBot="1" x14ac:dyDescent="0.25">
      <c r="A135" s="8" t="str">
        <f t="shared" si="6"/>
        <v>IBVS 5675 </v>
      </c>
      <c r="B135" s="5" t="str">
        <f t="shared" si="7"/>
        <v>I</v>
      </c>
      <c r="C135" s="8">
        <f t="shared" si="8"/>
        <v>49692.320500000002</v>
      </c>
      <c r="D135" s="36" t="str">
        <f t="shared" si="9"/>
        <v>vis</v>
      </c>
      <c r="E135" s="120">
        <f>VLOOKUP(C135,'Active 1'!C$21:E$970,3,FALSE)</f>
        <v>2036.0428516924069</v>
      </c>
      <c r="F135" s="5" t="s">
        <v>331</v>
      </c>
      <c r="G135" s="36" t="str">
        <f t="shared" si="10"/>
        <v>49692.3205</v>
      </c>
      <c r="H135" s="8">
        <f t="shared" si="11"/>
        <v>-850</v>
      </c>
      <c r="I135" s="121" t="s">
        <v>1469</v>
      </c>
      <c r="J135" s="122" t="s">
        <v>1470</v>
      </c>
      <c r="K135" s="121">
        <v>-850</v>
      </c>
      <c r="L135" s="121" t="s">
        <v>1471</v>
      </c>
      <c r="M135" s="122" t="s">
        <v>949</v>
      </c>
      <c r="N135" s="122" t="s">
        <v>950</v>
      </c>
      <c r="O135" s="123" t="s">
        <v>1306</v>
      </c>
      <c r="P135" s="124" t="s">
        <v>1423</v>
      </c>
    </row>
    <row r="136" spans="1:16" ht="13.5" thickBot="1" x14ac:dyDescent="0.25">
      <c r="A136" s="8" t="str">
        <f t="shared" si="6"/>
        <v>IBVS 5675 </v>
      </c>
      <c r="B136" s="5" t="str">
        <f t="shared" si="7"/>
        <v>I</v>
      </c>
      <c r="C136" s="8">
        <f t="shared" si="8"/>
        <v>49771.657500000001</v>
      </c>
      <c r="D136" s="36" t="str">
        <f t="shared" si="9"/>
        <v>vis</v>
      </c>
      <c r="E136" s="120">
        <f>VLOOKUP(C136,'Active 1'!C$21:E$970,3,FALSE)</f>
        <v>2060.0434610780344</v>
      </c>
      <c r="F136" s="5" t="s">
        <v>331</v>
      </c>
      <c r="G136" s="36" t="str">
        <f t="shared" si="10"/>
        <v>49771.6575</v>
      </c>
      <c r="H136" s="8">
        <f t="shared" si="11"/>
        <v>-826</v>
      </c>
      <c r="I136" s="121" t="s">
        <v>1472</v>
      </c>
      <c r="J136" s="122" t="s">
        <v>1473</v>
      </c>
      <c r="K136" s="121">
        <v>-826</v>
      </c>
      <c r="L136" s="121" t="s">
        <v>1474</v>
      </c>
      <c r="M136" s="122" t="s">
        <v>949</v>
      </c>
      <c r="N136" s="122" t="s">
        <v>950</v>
      </c>
      <c r="O136" s="123" t="s">
        <v>1306</v>
      </c>
      <c r="P136" s="124" t="s">
        <v>1423</v>
      </c>
    </row>
    <row r="137" spans="1:16" ht="13.5" thickBot="1" x14ac:dyDescent="0.25">
      <c r="A137" s="8" t="str">
        <f t="shared" si="6"/>
        <v>IBVS 5675 </v>
      </c>
      <c r="B137" s="5" t="str">
        <f t="shared" si="7"/>
        <v>II</v>
      </c>
      <c r="C137" s="8">
        <f t="shared" si="8"/>
        <v>49773.319799999997</v>
      </c>
      <c r="D137" s="36" t="str">
        <f t="shared" si="9"/>
        <v>vis</v>
      </c>
      <c r="E137" s="120">
        <f>VLOOKUP(C137,'Active 1'!C$21:E$970,3,FALSE)</f>
        <v>2060.5463312770794</v>
      </c>
      <c r="F137" s="5" t="s">
        <v>331</v>
      </c>
      <c r="G137" s="36" t="str">
        <f t="shared" si="10"/>
        <v>49773.3198</v>
      </c>
      <c r="H137" s="8">
        <f t="shared" si="11"/>
        <v>-825.5</v>
      </c>
      <c r="I137" s="121" t="s">
        <v>1475</v>
      </c>
      <c r="J137" s="122" t="s">
        <v>1476</v>
      </c>
      <c r="K137" s="121">
        <v>-825.5</v>
      </c>
      <c r="L137" s="121" t="s">
        <v>1477</v>
      </c>
      <c r="M137" s="122" t="s">
        <v>949</v>
      </c>
      <c r="N137" s="122" t="s">
        <v>950</v>
      </c>
      <c r="O137" s="123" t="s">
        <v>1306</v>
      </c>
      <c r="P137" s="124" t="s">
        <v>1423</v>
      </c>
    </row>
    <row r="138" spans="1:16" ht="13.5" thickBot="1" x14ac:dyDescent="0.25">
      <c r="A138" s="8" t="str">
        <f t="shared" si="6"/>
        <v> BBS 108 </v>
      </c>
      <c r="B138" s="5" t="str">
        <f t="shared" si="7"/>
        <v>I</v>
      </c>
      <c r="C138" s="8">
        <f t="shared" si="8"/>
        <v>49781.584999999999</v>
      </c>
      <c r="D138" s="36" t="str">
        <f t="shared" si="9"/>
        <v>vis</v>
      </c>
      <c r="E138" s="120">
        <f>VLOOKUP(C138,'Active 1'!C$21:E$970,3,FALSE)</f>
        <v>2063.0466758413322</v>
      </c>
      <c r="F138" s="5" t="s">
        <v>331</v>
      </c>
      <c r="G138" s="36" t="str">
        <f t="shared" si="10"/>
        <v>49781.585</v>
      </c>
      <c r="H138" s="8">
        <f t="shared" si="11"/>
        <v>-823</v>
      </c>
      <c r="I138" s="121" t="s">
        <v>1478</v>
      </c>
      <c r="J138" s="122" t="s">
        <v>1479</v>
      </c>
      <c r="K138" s="121">
        <v>-823</v>
      </c>
      <c r="L138" s="121" t="s">
        <v>1418</v>
      </c>
      <c r="M138" s="122" t="s">
        <v>452</v>
      </c>
      <c r="N138" s="122"/>
      <c r="O138" s="123" t="s">
        <v>1115</v>
      </c>
      <c r="P138" s="123" t="s">
        <v>1480</v>
      </c>
    </row>
    <row r="139" spans="1:16" ht="13.5" thickBot="1" x14ac:dyDescent="0.25">
      <c r="A139" s="8" t="str">
        <f t="shared" ref="A139:A202" si="12">P139</f>
        <v> BBS 111 </v>
      </c>
      <c r="B139" s="5" t="str">
        <f t="shared" ref="B139:B202" si="13">IF(H139=INT(H139),"I","II")</f>
        <v>I</v>
      </c>
      <c r="C139" s="8">
        <f t="shared" ref="C139:C202" si="14">1*G139</f>
        <v>50158.39</v>
      </c>
      <c r="D139" s="36" t="str">
        <f t="shared" ref="D139:D202" si="15">VLOOKUP(F139,I$1:J$5,2,FALSE)</f>
        <v>vis</v>
      </c>
      <c r="E139" s="120">
        <f>VLOOKUP(C139,'Active 1'!C$21:E$970,3,FALSE)</f>
        <v>2177.0357303751748</v>
      </c>
      <c r="F139" s="5" t="s">
        <v>331</v>
      </c>
      <c r="G139" s="36" t="str">
        <f t="shared" ref="G139:G202" si="16">MID(I139,3,LEN(I139)-3)</f>
        <v>50158.390</v>
      </c>
      <c r="H139" s="8">
        <f t="shared" ref="H139:H202" si="17">1*K139</f>
        <v>-709</v>
      </c>
      <c r="I139" s="121" t="s">
        <v>1481</v>
      </c>
      <c r="J139" s="122" t="s">
        <v>1482</v>
      </c>
      <c r="K139" s="121">
        <v>-709</v>
      </c>
      <c r="L139" s="121" t="s">
        <v>1483</v>
      </c>
      <c r="M139" s="122" t="s">
        <v>452</v>
      </c>
      <c r="N139" s="122"/>
      <c r="O139" s="123" t="s">
        <v>1087</v>
      </c>
      <c r="P139" s="123" t="s">
        <v>1484</v>
      </c>
    </row>
    <row r="140" spans="1:16" ht="13.5" thickBot="1" x14ac:dyDescent="0.25">
      <c r="A140" s="8" t="str">
        <f t="shared" si="12"/>
        <v> BBS 112 </v>
      </c>
      <c r="B140" s="5" t="str">
        <f t="shared" si="13"/>
        <v>I</v>
      </c>
      <c r="C140" s="8">
        <f t="shared" si="14"/>
        <v>50234.451000000001</v>
      </c>
      <c r="D140" s="36" t="str">
        <f t="shared" si="15"/>
        <v>vis</v>
      </c>
      <c r="E140" s="120">
        <f>VLOOKUP(C140,'Active 1'!C$21:E$970,3,FALSE)</f>
        <v>2200.0453015775174</v>
      </c>
      <c r="F140" s="5" t="s">
        <v>331</v>
      </c>
      <c r="G140" s="36" t="str">
        <f t="shared" si="16"/>
        <v>50234.451</v>
      </c>
      <c r="H140" s="8">
        <f t="shared" si="17"/>
        <v>-686</v>
      </c>
      <c r="I140" s="121" t="s">
        <v>1485</v>
      </c>
      <c r="J140" s="122" t="s">
        <v>1486</v>
      </c>
      <c r="K140" s="121">
        <v>-686</v>
      </c>
      <c r="L140" s="121" t="s">
        <v>1487</v>
      </c>
      <c r="M140" s="122" t="s">
        <v>452</v>
      </c>
      <c r="N140" s="122"/>
      <c r="O140" s="123" t="s">
        <v>1115</v>
      </c>
      <c r="P140" s="123" t="s">
        <v>1488</v>
      </c>
    </row>
    <row r="141" spans="1:16" ht="13.5" thickBot="1" x14ac:dyDescent="0.25">
      <c r="A141" s="8" t="str">
        <f t="shared" si="12"/>
        <v> BBS 113 </v>
      </c>
      <c r="B141" s="5" t="str">
        <f t="shared" si="13"/>
        <v>I</v>
      </c>
      <c r="C141" s="8">
        <f t="shared" si="14"/>
        <v>50353.451999999997</v>
      </c>
      <c r="D141" s="36" t="str">
        <f t="shared" si="15"/>
        <v>vis</v>
      </c>
      <c r="E141" s="120">
        <f>VLOOKUP(C141,'Active 1'!C$21:E$970,3,FALSE)</f>
        <v>2236.0448543397724</v>
      </c>
      <c r="F141" s="5" t="s">
        <v>331</v>
      </c>
      <c r="G141" s="36" t="str">
        <f t="shared" si="16"/>
        <v>50353.452</v>
      </c>
      <c r="H141" s="8">
        <f t="shared" si="17"/>
        <v>-650</v>
      </c>
      <c r="I141" s="121" t="s">
        <v>1489</v>
      </c>
      <c r="J141" s="122" t="s">
        <v>1490</v>
      </c>
      <c r="K141" s="121">
        <v>-650</v>
      </c>
      <c r="L141" s="121" t="s">
        <v>1491</v>
      </c>
      <c r="M141" s="122" t="s">
        <v>452</v>
      </c>
      <c r="N141" s="122"/>
      <c r="O141" s="123" t="s">
        <v>1115</v>
      </c>
      <c r="P141" s="123" t="s">
        <v>1492</v>
      </c>
    </row>
    <row r="142" spans="1:16" ht="13.5" thickBot="1" x14ac:dyDescent="0.25">
      <c r="A142" s="8" t="str">
        <f t="shared" si="12"/>
        <v> BBS 114 </v>
      </c>
      <c r="B142" s="5" t="str">
        <f t="shared" si="13"/>
        <v>I</v>
      </c>
      <c r="C142" s="8">
        <f t="shared" si="14"/>
        <v>50482.39</v>
      </c>
      <c r="D142" s="36" t="str">
        <f t="shared" si="15"/>
        <v>vis</v>
      </c>
      <c r="E142" s="120">
        <f>VLOOKUP(C142,'Active 1'!C$21:E$970,3,FALSE)</f>
        <v>2275.0504957550529</v>
      </c>
      <c r="F142" s="5" t="s">
        <v>331</v>
      </c>
      <c r="G142" s="36" t="str">
        <f t="shared" si="16"/>
        <v>50482.390</v>
      </c>
      <c r="H142" s="8">
        <f t="shared" si="17"/>
        <v>-611</v>
      </c>
      <c r="I142" s="121" t="s">
        <v>1496</v>
      </c>
      <c r="J142" s="122" t="s">
        <v>1497</v>
      </c>
      <c r="K142" s="121">
        <v>-611</v>
      </c>
      <c r="L142" s="121" t="s">
        <v>1498</v>
      </c>
      <c r="M142" s="122" t="s">
        <v>452</v>
      </c>
      <c r="N142" s="122"/>
      <c r="O142" s="123" t="s">
        <v>1333</v>
      </c>
      <c r="P142" s="123" t="s">
        <v>1499</v>
      </c>
    </row>
    <row r="143" spans="1:16" ht="13.5" thickBot="1" x14ac:dyDescent="0.25">
      <c r="A143" s="8" t="str">
        <f t="shared" si="12"/>
        <v> BBS 113 </v>
      </c>
      <c r="B143" s="5" t="str">
        <f t="shared" si="13"/>
        <v>I</v>
      </c>
      <c r="C143" s="8">
        <f t="shared" si="14"/>
        <v>50482.392999999996</v>
      </c>
      <c r="D143" s="36" t="str">
        <f t="shared" si="15"/>
        <v>vis</v>
      </c>
      <c r="E143" s="120">
        <f>VLOOKUP(C143,'Active 1'!C$21:E$970,3,FALSE)</f>
        <v>2275.0514032991759</v>
      </c>
      <c r="F143" s="5" t="s">
        <v>331</v>
      </c>
      <c r="G143" s="36" t="str">
        <f t="shared" si="16"/>
        <v>50482.393</v>
      </c>
      <c r="H143" s="8">
        <f t="shared" si="17"/>
        <v>-611</v>
      </c>
      <c r="I143" s="121" t="s">
        <v>1500</v>
      </c>
      <c r="J143" s="122" t="s">
        <v>1501</v>
      </c>
      <c r="K143" s="121">
        <v>-611</v>
      </c>
      <c r="L143" s="121" t="s">
        <v>1426</v>
      </c>
      <c r="M143" s="122" t="s">
        <v>452</v>
      </c>
      <c r="N143" s="122"/>
      <c r="O143" s="123" t="s">
        <v>1115</v>
      </c>
      <c r="P143" s="123" t="s">
        <v>1492</v>
      </c>
    </row>
    <row r="144" spans="1:16" ht="13.5" thickBot="1" x14ac:dyDescent="0.25">
      <c r="A144" s="8" t="str">
        <f t="shared" si="12"/>
        <v> BBS 116 </v>
      </c>
      <c r="B144" s="5" t="str">
        <f t="shared" si="13"/>
        <v>I</v>
      </c>
      <c r="C144" s="8">
        <f t="shared" si="14"/>
        <v>50700.557999999997</v>
      </c>
      <c r="D144" s="36" t="str">
        <f t="shared" si="15"/>
        <v>vis</v>
      </c>
      <c r="E144" s="120">
        <f>VLOOKUP(C144,'Active 1'!C$21:E$970,3,FALSE)</f>
        <v>2341.049524561834</v>
      </c>
      <c r="F144" s="5" t="s">
        <v>331</v>
      </c>
      <c r="G144" s="36" t="str">
        <f t="shared" si="16"/>
        <v>50700.558</v>
      </c>
      <c r="H144" s="8">
        <f t="shared" si="17"/>
        <v>-545</v>
      </c>
      <c r="I144" s="121" t="s">
        <v>1513</v>
      </c>
      <c r="J144" s="122" t="s">
        <v>1514</v>
      </c>
      <c r="K144" s="121">
        <v>-545</v>
      </c>
      <c r="L144" s="121" t="s">
        <v>1515</v>
      </c>
      <c r="M144" s="122" t="s">
        <v>452</v>
      </c>
      <c r="N144" s="122"/>
      <c r="O144" s="123" t="s">
        <v>1115</v>
      </c>
      <c r="P144" s="123" t="s">
        <v>1516</v>
      </c>
    </row>
    <row r="145" spans="1:16" ht="13.5" thickBot="1" x14ac:dyDescent="0.25">
      <c r="A145" s="8" t="str">
        <f t="shared" si="12"/>
        <v> BBS 117 </v>
      </c>
      <c r="B145" s="5" t="str">
        <f t="shared" si="13"/>
        <v>I</v>
      </c>
      <c r="C145" s="8">
        <f t="shared" si="14"/>
        <v>50882.387999999999</v>
      </c>
      <c r="D145" s="36" t="str">
        <f t="shared" si="15"/>
        <v>vis</v>
      </c>
      <c r="E145" s="120">
        <f>VLOOKUP(C145,'Active 1'!C$21:E$970,3,FALSE)</f>
        <v>2396.0557739106716</v>
      </c>
      <c r="F145" s="5" t="s">
        <v>331</v>
      </c>
      <c r="G145" s="36" t="str">
        <f t="shared" si="16"/>
        <v>50882.388</v>
      </c>
      <c r="H145" s="8">
        <f t="shared" si="17"/>
        <v>-490</v>
      </c>
      <c r="I145" s="121" t="s">
        <v>1530</v>
      </c>
      <c r="J145" s="122" t="s">
        <v>1531</v>
      </c>
      <c r="K145" s="121">
        <v>-490</v>
      </c>
      <c r="L145" s="121" t="s">
        <v>1512</v>
      </c>
      <c r="M145" s="122" t="s">
        <v>452</v>
      </c>
      <c r="N145" s="122"/>
      <c r="O145" s="123" t="s">
        <v>1115</v>
      </c>
      <c r="P145" s="123" t="s">
        <v>1532</v>
      </c>
    </row>
    <row r="146" spans="1:16" ht="13.5" thickBot="1" x14ac:dyDescent="0.25">
      <c r="A146" s="8" t="str">
        <f t="shared" si="12"/>
        <v> BBS 118 </v>
      </c>
      <c r="B146" s="5" t="str">
        <f t="shared" si="13"/>
        <v>I</v>
      </c>
      <c r="C146" s="8">
        <f t="shared" si="14"/>
        <v>51034.455000000002</v>
      </c>
      <c r="D146" s="36" t="str">
        <f t="shared" si="15"/>
        <v>vis</v>
      </c>
      <c r="E146" s="120">
        <f>VLOOKUP(C146,'Active 1'!C$21:E$970,3,FALSE)</f>
        <v>2442.0582780064187</v>
      </c>
      <c r="F146" s="5" t="s">
        <v>331</v>
      </c>
      <c r="G146" s="36" t="str">
        <f t="shared" si="16"/>
        <v>51034.455</v>
      </c>
      <c r="H146" s="8">
        <f t="shared" si="17"/>
        <v>-444</v>
      </c>
      <c r="I146" s="121" t="s">
        <v>1536</v>
      </c>
      <c r="J146" s="122" t="s">
        <v>1537</v>
      </c>
      <c r="K146" s="121">
        <v>-444</v>
      </c>
      <c r="L146" s="121" t="s">
        <v>1535</v>
      </c>
      <c r="M146" s="122" t="s">
        <v>452</v>
      </c>
      <c r="N146" s="122"/>
      <c r="O146" s="123" t="s">
        <v>1115</v>
      </c>
      <c r="P146" s="123" t="s">
        <v>1538</v>
      </c>
    </row>
    <row r="147" spans="1:16" ht="13.5" thickBot="1" x14ac:dyDescent="0.25">
      <c r="A147" s="8" t="str">
        <f t="shared" si="12"/>
        <v>IBVS 4967 </v>
      </c>
      <c r="B147" s="5" t="str">
        <f t="shared" si="13"/>
        <v>I</v>
      </c>
      <c r="C147" s="8">
        <f t="shared" si="14"/>
        <v>51133.619400000003</v>
      </c>
      <c r="D147" s="36" t="str">
        <f t="shared" si="15"/>
        <v>vis</v>
      </c>
      <c r="E147" s="120">
        <f>VLOOKUP(C147,'Active 1'!C$21:E$970,3,FALSE)</f>
        <v>2472.0569675127044</v>
      </c>
      <c r="F147" s="5" t="s">
        <v>331</v>
      </c>
      <c r="G147" s="36" t="str">
        <f t="shared" si="16"/>
        <v>51133.6194</v>
      </c>
      <c r="H147" s="8">
        <f t="shared" si="17"/>
        <v>-414</v>
      </c>
      <c r="I147" s="121" t="s">
        <v>1539</v>
      </c>
      <c r="J147" s="122" t="s">
        <v>1540</v>
      </c>
      <c r="K147" s="121">
        <v>-414</v>
      </c>
      <c r="L147" s="121" t="s">
        <v>1541</v>
      </c>
      <c r="M147" s="122" t="s">
        <v>949</v>
      </c>
      <c r="N147" s="122" t="s">
        <v>307</v>
      </c>
      <c r="O147" s="123" t="s">
        <v>1528</v>
      </c>
      <c r="P147" s="124" t="s">
        <v>1542</v>
      </c>
    </row>
    <row r="148" spans="1:16" ht="13.5" thickBot="1" x14ac:dyDescent="0.25">
      <c r="A148" s="8" t="str">
        <f t="shared" si="12"/>
        <v> BBS 119 </v>
      </c>
      <c r="B148" s="5" t="str">
        <f t="shared" si="13"/>
        <v>I</v>
      </c>
      <c r="C148" s="8">
        <f t="shared" si="14"/>
        <v>51140.243999999999</v>
      </c>
      <c r="D148" s="36" t="str">
        <f t="shared" si="15"/>
        <v>vis</v>
      </c>
      <c r="E148" s="120">
        <f>VLOOKUP(C148,'Active 1'!C$21:E$970,3,FALSE)</f>
        <v>2474.061006447072</v>
      </c>
      <c r="F148" s="5" t="s">
        <v>331</v>
      </c>
      <c r="G148" s="36" t="str">
        <f t="shared" si="16"/>
        <v>51140.244</v>
      </c>
      <c r="H148" s="8">
        <f t="shared" si="17"/>
        <v>-412</v>
      </c>
      <c r="I148" s="121" t="s">
        <v>1543</v>
      </c>
      <c r="J148" s="122" t="s">
        <v>1544</v>
      </c>
      <c r="K148" s="121">
        <v>-412</v>
      </c>
      <c r="L148" s="121" t="s">
        <v>1426</v>
      </c>
      <c r="M148" s="122" t="s">
        <v>452</v>
      </c>
      <c r="N148" s="122"/>
      <c r="O148" s="123" t="s">
        <v>1115</v>
      </c>
      <c r="P148" s="123" t="s">
        <v>1545</v>
      </c>
    </row>
    <row r="149" spans="1:16" ht="13.5" thickBot="1" x14ac:dyDescent="0.25">
      <c r="A149" s="8" t="str">
        <f t="shared" si="12"/>
        <v> BBS 119 </v>
      </c>
      <c r="B149" s="5" t="str">
        <f t="shared" si="13"/>
        <v>I</v>
      </c>
      <c r="C149" s="8">
        <f t="shared" si="14"/>
        <v>51196.428</v>
      </c>
      <c r="D149" s="36" t="str">
        <f t="shared" si="15"/>
        <v>vis</v>
      </c>
      <c r="E149" s="120">
        <f>VLOOKUP(C149,'Active 1'!C$21:E$970,3,FALSE)</f>
        <v>2491.0574927992425</v>
      </c>
      <c r="F149" s="5" t="s">
        <v>331</v>
      </c>
      <c r="G149" s="36" t="str">
        <f t="shared" si="16"/>
        <v>51196.428</v>
      </c>
      <c r="H149" s="8">
        <f t="shared" si="17"/>
        <v>-395</v>
      </c>
      <c r="I149" s="121" t="s">
        <v>1546</v>
      </c>
      <c r="J149" s="122" t="s">
        <v>1547</v>
      </c>
      <c r="K149" s="121">
        <v>-395</v>
      </c>
      <c r="L149" s="121" t="s">
        <v>1548</v>
      </c>
      <c r="M149" s="122" t="s">
        <v>452</v>
      </c>
      <c r="N149" s="122"/>
      <c r="O149" s="123" t="s">
        <v>1333</v>
      </c>
      <c r="P149" s="123" t="s">
        <v>1545</v>
      </c>
    </row>
    <row r="150" spans="1:16" ht="13.5" thickBot="1" x14ac:dyDescent="0.25">
      <c r="A150" s="8" t="str">
        <f t="shared" si="12"/>
        <v>IBVS 4967 </v>
      </c>
      <c r="B150" s="5" t="str">
        <f t="shared" si="13"/>
        <v>I</v>
      </c>
      <c r="C150" s="8">
        <f t="shared" si="14"/>
        <v>51315.4352</v>
      </c>
      <c r="D150" s="36" t="str">
        <f t="shared" si="15"/>
        <v>vis</v>
      </c>
      <c r="E150" s="120">
        <f>VLOOKUP(C150,'Active 1'!C$21:E$970,3,FALSE)</f>
        <v>2527.0589211526876</v>
      </c>
      <c r="F150" s="5" t="s">
        <v>331</v>
      </c>
      <c r="G150" s="36" t="str">
        <f t="shared" si="16"/>
        <v>51315.4352</v>
      </c>
      <c r="H150" s="8">
        <f t="shared" si="17"/>
        <v>-359</v>
      </c>
      <c r="I150" s="121" t="s">
        <v>1549</v>
      </c>
      <c r="J150" s="122" t="s">
        <v>1550</v>
      </c>
      <c r="K150" s="121">
        <v>-359</v>
      </c>
      <c r="L150" s="121" t="s">
        <v>1551</v>
      </c>
      <c r="M150" s="122" t="s">
        <v>949</v>
      </c>
      <c r="N150" s="122" t="s">
        <v>950</v>
      </c>
      <c r="O150" s="123" t="s">
        <v>1528</v>
      </c>
      <c r="P150" s="124" t="s">
        <v>1542</v>
      </c>
    </row>
    <row r="151" spans="1:16" ht="13.5" thickBot="1" x14ac:dyDescent="0.25">
      <c r="A151" s="8" t="str">
        <f t="shared" si="12"/>
        <v> BBS 128 </v>
      </c>
      <c r="B151" s="5" t="str">
        <f t="shared" si="13"/>
        <v>I</v>
      </c>
      <c r="C151" s="8">
        <f t="shared" si="14"/>
        <v>52505.504000000001</v>
      </c>
      <c r="D151" s="36" t="str">
        <f t="shared" si="15"/>
        <v>vis</v>
      </c>
      <c r="E151" s="120">
        <f>VLOOKUP(C151,'Active 1'!C$21:E$970,3,FALSE)</f>
        <v>2887.0722366400732</v>
      </c>
      <c r="F151" s="5" t="s">
        <v>331</v>
      </c>
      <c r="G151" s="36" t="str">
        <f t="shared" si="16"/>
        <v>52505.504</v>
      </c>
      <c r="H151" s="8">
        <f t="shared" si="17"/>
        <v>1</v>
      </c>
      <c r="I151" s="121" t="s">
        <v>1579</v>
      </c>
      <c r="J151" s="122" t="s">
        <v>1580</v>
      </c>
      <c r="K151" s="121">
        <v>1</v>
      </c>
      <c r="L151" s="121" t="s">
        <v>1562</v>
      </c>
      <c r="M151" s="122" t="s">
        <v>452</v>
      </c>
      <c r="N151" s="122"/>
      <c r="O151" s="123" t="s">
        <v>1115</v>
      </c>
      <c r="P151" s="123" t="s">
        <v>1581</v>
      </c>
    </row>
    <row r="152" spans="1:16" ht="13.5" thickBot="1" x14ac:dyDescent="0.25">
      <c r="A152" s="8" t="str">
        <f t="shared" si="12"/>
        <v>IBVS 5835 </v>
      </c>
      <c r="B152" s="5" t="str">
        <f t="shared" si="13"/>
        <v>I</v>
      </c>
      <c r="C152" s="8">
        <f t="shared" si="14"/>
        <v>52558.3989</v>
      </c>
      <c r="D152" s="36" t="str">
        <f t="shared" si="15"/>
        <v>vis</v>
      </c>
      <c r="E152" s="120">
        <f>VLOOKUP(C152,'Active 1'!C$21:E$970,3,FALSE)</f>
        <v>2903.0737218662834</v>
      </c>
      <c r="F152" s="5" t="s">
        <v>331</v>
      </c>
      <c r="G152" s="36" t="str">
        <f t="shared" si="16"/>
        <v>52558.3989</v>
      </c>
      <c r="H152" s="8">
        <f t="shared" si="17"/>
        <v>17</v>
      </c>
      <c r="I152" s="121" t="s">
        <v>1582</v>
      </c>
      <c r="J152" s="122" t="s">
        <v>1583</v>
      </c>
      <c r="K152" s="121">
        <v>17</v>
      </c>
      <c r="L152" s="121" t="s">
        <v>1584</v>
      </c>
      <c r="M152" s="122" t="s">
        <v>1522</v>
      </c>
      <c r="N152" s="122" t="s">
        <v>331</v>
      </c>
      <c r="O152" s="123" t="s">
        <v>1585</v>
      </c>
      <c r="P152" s="124" t="s">
        <v>1586</v>
      </c>
    </row>
    <row r="153" spans="1:16" ht="13.5" thickBot="1" x14ac:dyDescent="0.25">
      <c r="A153" s="8" t="str">
        <f t="shared" si="12"/>
        <v> BBS 129 </v>
      </c>
      <c r="B153" s="5" t="str">
        <f t="shared" si="13"/>
        <v>I</v>
      </c>
      <c r="C153" s="8">
        <f t="shared" si="14"/>
        <v>52647.648999999998</v>
      </c>
      <c r="D153" s="36" t="str">
        <f t="shared" si="15"/>
        <v>vis</v>
      </c>
      <c r="E153" s="120">
        <f>VLOOKUP(C153,'Active 1'!C$21:E$970,3,FALSE)</f>
        <v>2930.0731898034142</v>
      </c>
      <c r="F153" s="5" t="s">
        <v>331</v>
      </c>
      <c r="G153" s="36" t="str">
        <f t="shared" si="16"/>
        <v>52647.649</v>
      </c>
      <c r="H153" s="8">
        <f t="shared" si="17"/>
        <v>44</v>
      </c>
      <c r="I153" s="121" t="s">
        <v>1587</v>
      </c>
      <c r="J153" s="122" t="s">
        <v>1588</v>
      </c>
      <c r="K153" s="121">
        <v>44</v>
      </c>
      <c r="L153" s="121" t="s">
        <v>1589</v>
      </c>
      <c r="M153" s="122" t="s">
        <v>452</v>
      </c>
      <c r="N153" s="122"/>
      <c r="O153" s="123" t="s">
        <v>1115</v>
      </c>
      <c r="P153" s="123" t="s">
        <v>1590</v>
      </c>
    </row>
    <row r="154" spans="1:16" ht="13.5" thickBot="1" x14ac:dyDescent="0.25">
      <c r="A154" s="8" t="str">
        <f t="shared" si="12"/>
        <v>IBVS 5835 </v>
      </c>
      <c r="B154" s="5" t="str">
        <f t="shared" si="13"/>
        <v>I</v>
      </c>
      <c r="C154" s="8">
        <f t="shared" si="14"/>
        <v>52687.322999999997</v>
      </c>
      <c r="D154" s="36" t="str">
        <f t="shared" si="15"/>
        <v>vis</v>
      </c>
      <c r="E154" s="120">
        <f>VLOOKUP(C154,'Active 1'!C$21:E$970,3,FALSE)</f>
        <v>2942.0751583271217</v>
      </c>
      <c r="F154" s="5" t="s">
        <v>331</v>
      </c>
      <c r="G154" s="36" t="str">
        <f t="shared" si="16"/>
        <v>52687.3230</v>
      </c>
      <c r="H154" s="8">
        <f t="shared" si="17"/>
        <v>56</v>
      </c>
      <c r="I154" s="121" t="s">
        <v>1591</v>
      </c>
      <c r="J154" s="122" t="s">
        <v>1592</v>
      </c>
      <c r="K154" s="121">
        <v>56</v>
      </c>
      <c r="L154" s="121" t="s">
        <v>1593</v>
      </c>
      <c r="M154" s="122" t="s">
        <v>1522</v>
      </c>
      <c r="N154" s="122" t="s">
        <v>331</v>
      </c>
      <c r="O154" s="123" t="s">
        <v>1585</v>
      </c>
      <c r="P154" s="124" t="s">
        <v>1586</v>
      </c>
    </row>
    <row r="155" spans="1:16" ht="13.5" thickBot="1" x14ac:dyDescent="0.25">
      <c r="A155" s="8" t="str">
        <f t="shared" si="12"/>
        <v> BBS 130 </v>
      </c>
      <c r="B155" s="5" t="str">
        <f t="shared" si="13"/>
        <v>I</v>
      </c>
      <c r="C155" s="8">
        <f t="shared" si="14"/>
        <v>52862.519</v>
      </c>
      <c r="D155" s="36" t="str">
        <f t="shared" si="15"/>
        <v>vis</v>
      </c>
      <c r="E155" s="120">
        <f>VLOOKUP(C155,'Active 1'!C$21:E$970,3,FALSE)</f>
        <v>2995.0745251033359</v>
      </c>
      <c r="F155" s="5" t="s">
        <v>331</v>
      </c>
      <c r="G155" s="36" t="str">
        <f t="shared" si="16"/>
        <v>52862.519</v>
      </c>
      <c r="H155" s="8">
        <f t="shared" si="17"/>
        <v>109</v>
      </c>
      <c r="I155" s="121" t="s">
        <v>1594</v>
      </c>
      <c r="J155" s="122" t="s">
        <v>1595</v>
      </c>
      <c r="K155" s="121">
        <v>109</v>
      </c>
      <c r="L155" s="121" t="s">
        <v>1596</v>
      </c>
      <c r="M155" s="122" t="s">
        <v>452</v>
      </c>
      <c r="N155" s="122"/>
      <c r="O155" s="123" t="s">
        <v>1115</v>
      </c>
      <c r="P155" s="123" t="s">
        <v>1597</v>
      </c>
    </row>
    <row r="156" spans="1:16" ht="13.5" thickBot="1" x14ac:dyDescent="0.25">
      <c r="A156" s="8" t="str">
        <f t="shared" si="12"/>
        <v>OEJV 0003 </v>
      </c>
      <c r="B156" s="5" t="str">
        <f t="shared" si="13"/>
        <v>I</v>
      </c>
      <c r="C156" s="8">
        <f t="shared" si="14"/>
        <v>53282.347000000002</v>
      </c>
      <c r="D156" s="36" t="str">
        <f t="shared" si="15"/>
        <v>vis</v>
      </c>
      <c r="E156" s="120">
        <f>VLOOKUP(C156,'Active 1'!C$21:E$970,3,FALSE)</f>
        <v>3122.0786699178529</v>
      </c>
      <c r="F156" s="5" t="s">
        <v>331</v>
      </c>
      <c r="G156" s="36" t="str">
        <f t="shared" si="16"/>
        <v>53282.347</v>
      </c>
      <c r="H156" s="8">
        <f t="shared" si="17"/>
        <v>236</v>
      </c>
      <c r="I156" s="121" t="s">
        <v>1598</v>
      </c>
      <c r="J156" s="122" t="s">
        <v>1599</v>
      </c>
      <c r="K156" s="121">
        <v>236</v>
      </c>
      <c r="L156" s="121" t="s">
        <v>1600</v>
      </c>
      <c r="M156" s="122" t="s">
        <v>452</v>
      </c>
      <c r="N156" s="122"/>
      <c r="O156" s="123" t="s">
        <v>1115</v>
      </c>
      <c r="P156" s="124" t="s">
        <v>1601</v>
      </c>
    </row>
    <row r="157" spans="1:16" ht="13.5" thickBot="1" x14ac:dyDescent="0.25">
      <c r="A157" s="8" t="str">
        <f t="shared" si="12"/>
        <v>BAVM 173 </v>
      </c>
      <c r="B157" s="5" t="str">
        <f t="shared" si="13"/>
        <v>II</v>
      </c>
      <c r="C157" s="8">
        <f t="shared" si="14"/>
        <v>53462.527199999997</v>
      </c>
      <c r="D157" s="36" t="str">
        <f t="shared" si="15"/>
        <v>vis</v>
      </c>
      <c r="E157" s="120">
        <f>VLOOKUP(C157,'Active 1'!C$21:E$970,3,FALSE)</f>
        <v>3176.5858305014922</v>
      </c>
      <c r="F157" s="5" t="s">
        <v>331</v>
      </c>
      <c r="G157" s="36" t="str">
        <f t="shared" si="16"/>
        <v>53462.5272</v>
      </c>
      <c r="H157" s="8">
        <f t="shared" si="17"/>
        <v>290.5</v>
      </c>
      <c r="I157" s="121" t="s">
        <v>1607</v>
      </c>
      <c r="J157" s="122" t="s">
        <v>1608</v>
      </c>
      <c r="K157" s="121">
        <v>290.5</v>
      </c>
      <c r="L157" s="121" t="s">
        <v>1609</v>
      </c>
      <c r="M157" s="122" t="s">
        <v>949</v>
      </c>
      <c r="N157" s="122" t="s">
        <v>1610</v>
      </c>
      <c r="O157" s="123" t="s">
        <v>1611</v>
      </c>
      <c r="P157" s="124" t="s">
        <v>1612</v>
      </c>
    </row>
    <row r="158" spans="1:16" ht="13.5" thickBot="1" x14ac:dyDescent="0.25">
      <c r="A158" s="8" t="str">
        <f t="shared" si="12"/>
        <v>BAVM 186 </v>
      </c>
      <c r="B158" s="5" t="str">
        <f t="shared" si="13"/>
        <v>I</v>
      </c>
      <c r="C158" s="8">
        <f t="shared" si="14"/>
        <v>53758.391100000001</v>
      </c>
      <c r="D158" s="36" t="str">
        <f t="shared" si="15"/>
        <v>vis</v>
      </c>
      <c r="E158" s="120">
        <f>VLOOKUP(C158,'Active 1'!C$21:E$970,3,FALSE)</f>
        <v>3266.089011806665</v>
      </c>
      <c r="F158" s="5" t="s">
        <v>331</v>
      </c>
      <c r="G158" s="36" t="str">
        <f t="shared" si="16"/>
        <v>53758.3911</v>
      </c>
      <c r="H158" s="8">
        <f t="shared" si="17"/>
        <v>380</v>
      </c>
      <c r="I158" s="121" t="s">
        <v>1617</v>
      </c>
      <c r="J158" s="122" t="s">
        <v>1618</v>
      </c>
      <c r="K158" s="121" t="s">
        <v>1619</v>
      </c>
      <c r="L158" s="121" t="s">
        <v>1620</v>
      </c>
      <c r="M158" s="122" t="s">
        <v>1522</v>
      </c>
      <c r="N158" s="122" t="s">
        <v>1610</v>
      </c>
      <c r="O158" s="123" t="s">
        <v>1621</v>
      </c>
      <c r="P158" s="124" t="s">
        <v>1622</v>
      </c>
    </row>
    <row r="159" spans="1:16" ht="13.5" thickBot="1" x14ac:dyDescent="0.25">
      <c r="A159" s="8" t="str">
        <f t="shared" si="12"/>
        <v>IBVS 5753 </v>
      </c>
      <c r="B159" s="5" t="str">
        <f t="shared" si="13"/>
        <v>I</v>
      </c>
      <c r="C159" s="8">
        <f t="shared" si="14"/>
        <v>53824.5101</v>
      </c>
      <c r="D159" s="36" t="str">
        <f t="shared" si="15"/>
        <v>vis</v>
      </c>
      <c r="E159" s="120">
        <f>VLOOKUP(C159,'Active 1'!C$21:E$970,3,FALSE)</f>
        <v>3286.0909817824431</v>
      </c>
      <c r="F159" s="5" t="s">
        <v>331</v>
      </c>
      <c r="G159" s="36" t="str">
        <f t="shared" si="16"/>
        <v>53824.5101</v>
      </c>
      <c r="H159" s="8">
        <f t="shared" si="17"/>
        <v>400</v>
      </c>
      <c r="I159" s="121" t="s">
        <v>1623</v>
      </c>
      <c r="J159" s="122" t="s">
        <v>1624</v>
      </c>
      <c r="K159" s="121" t="s">
        <v>1625</v>
      </c>
      <c r="L159" s="121" t="s">
        <v>1609</v>
      </c>
      <c r="M159" s="122" t="s">
        <v>949</v>
      </c>
      <c r="N159" s="122" t="s">
        <v>950</v>
      </c>
      <c r="O159" s="123" t="s">
        <v>1626</v>
      </c>
      <c r="P159" s="124" t="s">
        <v>1627</v>
      </c>
    </row>
    <row r="160" spans="1:16" ht="13.5" thickBot="1" x14ac:dyDescent="0.25">
      <c r="A160" s="8" t="str">
        <f t="shared" si="12"/>
        <v>BAVM 178 </v>
      </c>
      <c r="B160" s="5" t="str">
        <f t="shared" si="13"/>
        <v>I</v>
      </c>
      <c r="C160" s="8">
        <f t="shared" si="14"/>
        <v>53867.483999999997</v>
      </c>
      <c r="D160" s="36" t="str">
        <f t="shared" si="15"/>
        <v>vis</v>
      </c>
      <c r="E160" s="120">
        <f>VLOOKUP(C160,'Active 1'!C$21:E$970,3,FALSE)</f>
        <v>3299.0912185909556</v>
      </c>
      <c r="F160" s="5" t="s">
        <v>331</v>
      </c>
      <c r="G160" s="36" t="str">
        <f t="shared" si="16"/>
        <v>53867.4840</v>
      </c>
      <c r="H160" s="8">
        <f t="shared" si="17"/>
        <v>413</v>
      </c>
      <c r="I160" s="121" t="s">
        <v>1628</v>
      </c>
      <c r="J160" s="122" t="s">
        <v>1629</v>
      </c>
      <c r="K160" s="121" t="s">
        <v>1630</v>
      </c>
      <c r="L160" s="121" t="s">
        <v>1631</v>
      </c>
      <c r="M160" s="122" t="s">
        <v>1522</v>
      </c>
      <c r="N160" s="122" t="s">
        <v>1610</v>
      </c>
      <c r="O160" s="123" t="s">
        <v>1611</v>
      </c>
      <c r="P160" s="124" t="s">
        <v>1632</v>
      </c>
    </row>
    <row r="161" spans="1:16" ht="13.5" thickBot="1" x14ac:dyDescent="0.25">
      <c r="A161" s="8" t="str">
        <f t="shared" si="12"/>
        <v>IBVS 5753 </v>
      </c>
      <c r="B161" s="5" t="str">
        <f t="shared" si="13"/>
        <v>I</v>
      </c>
      <c r="C161" s="8">
        <f t="shared" si="14"/>
        <v>54039.383999999998</v>
      </c>
      <c r="D161" s="36" t="str">
        <f t="shared" si="15"/>
        <v>vis</v>
      </c>
      <c r="E161" s="120">
        <f>VLOOKUP(C161,'Active 1'!C$21:E$970,3,FALSE)</f>
        <v>3351.0934968897245</v>
      </c>
      <c r="F161" s="5" t="s">
        <v>331</v>
      </c>
      <c r="G161" s="36" t="str">
        <f t="shared" si="16"/>
        <v>54039.3840</v>
      </c>
      <c r="H161" s="8">
        <f t="shared" si="17"/>
        <v>465</v>
      </c>
      <c r="I161" s="121" t="s">
        <v>1633</v>
      </c>
      <c r="J161" s="122" t="s">
        <v>1634</v>
      </c>
      <c r="K161" s="121" t="s">
        <v>1635</v>
      </c>
      <c r="L161" s="121" t="s">
        <v>1636</v>
      </c>
      <c r="M161" s="122" t="s">
        <v>949</v>
      </c>
      <c r="N161" s="122" t="s">
        <v>950</v>
      </c>
      <c r="O161" s="123" t="s">
        <v>1626</v>
      </c>
      <c r="P161" s="124" t="s">
        <v>1627</v>
      </c>
    </row>
    <row r="162" spans="1:16" ht="13.5" thickBot="1" x14ac:dyDescent="0.25">
      <c r="A162" s="8" t="str">
        <f t="shared" si="12"/>
        <v>OEJV 0074 </v>
      </c>
      <c r="B162" s="5" t="str">
        <f t="shared" si="13"/>
        <v>I</v>
      </c>
      <c r="C162" s="8">
        <f t="shared" si="14"/>
        <v>54085.665710000001</v>
      </c>
      <c r="D162" s="36" t="str">
        <f t="shared" si="15"/>
        <v>vis</v>
      </c>
      <c r="E162" s="120">
        <f>VLOOKUP(C162,'Active 1'!C$21:E$970,3,FALSE)</f>
        <v>3365.0943948743848</v>
      </c>
      <c r="F162" s="5" t="s">
        <v>331</v>
      </c>
      <c r="G162" s="36" t="str">
        <f t="shared" si="16"/>
        <v>54085.66571</v>
      </c>
      <c r="H162" s="8">
        <f t="shared" si="17"/>
        <v>479</v>
      </c>
      <c r="I162" s="121" t="s">
        <v>1637</v>
      </c>
      <c r="J162" s="122" t="s">
        <v>1638</v>
      </c>
      <c r="K162" s="121" t="s">
        <v>1639</v>
      </c>
      <c r="L162" s="121" t="s">
        <v>1640</v>
      </c>
      <c r="M162" s="122" t="s">
        <v>1522</v>
      </c>
      <c r="N162" s="122" t="s">
        <v>307</v>
      </c>
      <c r="O162" s="123" t="s">
        <v>1641</v>
      </c>
      <c r="P162" s="124" t="s">
        <v>1642</v>
      </c>
    </row>
    <row r="163" spans="1:16" ht="13.5" thickBot="1" x14ac:dyDescent="0.25">
      <c r="A163" s="8" t="str">
        <f t="shared" si="12"/>
        <v>IBVS 5893 </v>
      </c>
      <c r="B163" s="5" t="str">
        <f t="shared" si="13"/>
        <v>I</v>
      </c>
      <c r="C163" s="8">
        <f t="shared" si="14"/>
        <v>54201.3678</v>
      </c>
      <c r="D163" s="36" t="str">
        <f t="shared" si="15"/>
        <v>vis</v>
      </c>
      <c r="E163" s="120">
        <f>VLOOKUP(C163,'Active 1'!C$21:E$970,3,FALSE)</f>
        <v>3400.0959788413952</v>
      </c>
      <c r="F163" s="5" t="s">
        <v>331</v>
      </c>
      <c r="G163" s="36" t="str">
        <f t="shared" si="16"/>
        <v>54201.3678</v>
      </c>
      <c r="H163" s="8">
        <f t="shared" si="17"/>
        <v>514</v>
      </c>
      <c r="I163" s="121" t="s">
        <v>1643</v>
      </c>
      <c r="J163" s="122" t="s">
        <v>1644</v>
      </c>
      <c r="K163" s="121" t="s">
        <v>1645</v>
      </c>
      <c r="L163" s="121" t="s">
        <v>1631</v>
      </c>
      <c r="M163" s="122" t="s">
        <v>1522</v>
      </c>
      <c r="N163" s="122" t="s">
        <v>128</v>
      </c>
      <c r="O163" s="123" t="s">
        <v>1646</v>
      </c>
      <c r="P163" s="124" t="s">
        <v>1647</v>
      </c>
    </row>
    <row r="164" spans="1:16" ht="13.5" thickBot="1" x14ac:dyDescent="0.25">
      <c r="A164" s="8" t="str">
        <f t="shared" si="12"/>
        <v>IBVS 5893 </v>
      </c>
      <c r="B164" s="5" t="str">
        <f t="shared" si="13"/>
        <v>I</v>
      </c>
      <c r="C164" s="8">
        <f t="shared" si="14"/>
        <v>54224.508699999998</v>
      </c>
      <c r="D164" s="36" t="str">
        <f t="shared" si="15"/>
        <v>vis</v>
      </c>
      <c r="E164" s="120">
        <f>VLOOKUP(C164,'Active 1'!C$21:E$970,3,FALSE)</f>
        <v>3407.0964414468863</v>
      </c>
      <c r="F164" s="5" t="s">
        <v>331</v>
      </c>
      <c r="G164" s="36" t="str">
        <f t="shared" si="16"/>
        <v>54224.5087</v>
      </c>
      <c r="H164" s="8">
        <f t="shared" si="17"/>
        <v>521</v>
      </c>
      <c r="I164" s="121" t="s">
        <v>1650</v>
      </c>
      <c r="J164" s="122" t="s">
        <v>1651</v>
      </c>
      <c r="K164" s="121" t="s">
        <v>1652</v>
      </c>
      <c r="L164" s="121" t="s">
        <v>1653</v>
      </c>
      <c r="M164" s="122" t="s">
        <v>1522</v>
      </c>
      <c r="N164" s="122" t="s">
        <v>331</v>
      </c>
      <c r="O164" s="123" t="s">
        <v>1646</v>
      </c>
      <c r="P164" s="124" t="s">
        <v>1647</v>
      </c>
    </row>
    <row r="165" spans="1:16" ht="26.25" thickBot="1" x14ac:dyDescent="0.25">
      <c r="A165" s="8" t="str">
        <f t="shared" si="12"/>
        <v>JAAVSO 36(2);171 </v>
      </c>
      <c r="B165" s="5" t="str">
        <f t="shared" si="13"/>
        <v>I</v>
      </c>
      <c r="C165" s="8">
        <f t="shared" si="14"/>
        <v>54366.655100000004</v>
      </c>
      <c r="D165" s="36" t="str">
        <f t="shared" si="15"/>
        <v>vis</v>
      </c>
      <c r="E165" s="120">
        <f>VLOOKUP(C165,'Active 1'!C$21:E$970,3,FALSE)</f>
        <v>3450.0978181308205</v>
      </c>
      <c r="F165" s="5" t="s">
        <v>331</v>
      </c>
      <c r="G165" s="36" t="str">
        <f t="shared" si="16"/>
        <v>54366.6551</v>
      </c>
      <c r="H165" s="8">
        <f t="shared" si="17"/>
        <v>564</v>
      </c>
      <c r="I165" s="121" t="s">
        <v>1654</v>
      </c>
      <c r="J165" s="122" t="s">
        <v>1655</v>
      </c>
      <c r="K165" s="121" t="s">
        <v>1656</v>
      </c>
      <c r="L165" s="121" t="s">
        <v>1657</v>
      </c>
      <c r="M165" s="122" t="s">
        <v>1522</v>
      </c>
      <c r="N165" s="122" t="s">
        <v>1523</v>
      </c>
      <c r="O165" s="123" t="s">
        <v>1150</v>
      </c>
      <c r="P165" s="124" t="s">
        <v>1658</v>
      </c>
    </row>
    <row r="166" spans="1:16" ht="26.25" thickBot="1" x14ac:dyDescent="0.25">
      <c r="A166" s="8" t="str">
        <f t="shared" si="12"/>
        <v>JAAVSO 36(2);171 </v>
      </c>
      <c r="B166" s="5" t="str">
        <f t="shared" si="13"/>
        <v>I</v>
      </c>
      <c r="C166" s="8">
        <f t="shared" si="14"/>
        <v>54452.608200000002</v>
      </c>
      <c r="D166" s="36" t="str">
        <f t="shared" si="15"/>
        <v>vis</v>
      </c>
      <c r="E166" s="120">
        <f>VLOOKUP(C166,'Active 1'!C$21:E$970,3,FALSE)</f>
        <v>3476.0998950757994</v>
      </c>
      <c r="F166" s="5" t="s">
        <v>331</v>
      </c>
      <c r="G166" s="36" t="str">
        <f t="shared" si="16"/>
        <v>54452.6082</v>
      </c>
      <c r="H166" s="8">
        <f t="shared" si="17"/>
        <v>590</v>
      </c>
      <c r="I166" s="121" t="s">
        <v>1659</v>
      </c>
      <c r="J166" s="122" t="s">
        <v>1660</v>
      </c>
      <c r="K166" s="121" t="s">
        <v>1661</v>
      </c>
      <c r="L166" s="121" t="s">
        <v>1662</v>
      </c>
      <c r="M166" s="122" t="s">
        <v>1522</v>
      </c>
      <c r="N166" s="122" t="s">
        <v>1523</v>
      </c>
      <c r="O166" s="123" t="s">
        <v>1150</v>
      </c>
      <c r="P166" s="124" t="s">
        <v>1658</v>
      </c>
    </row>
    <row r="167" spans="1:16" ht="26.25" thickBot="1" x14ac:dyDescent="0.25">
      <c r="A167" s="8" t="str">
        <f t="shared" si="12"/>
        <v>JAAVSO 36(2);186 </v>
      </c>
      <c r="B167" s="5" t="str">
        <f t="shared" si="13"/>
        <v>I</v>
      </c>
      <c r="C167" s="8">
        <f t="shared" si="14"/>
        <v>54561.6996</v>
      </c>
      <c r="D167" s="36" t="str">
        <f t="shared" si="15"/>
        <v>vis</v>
      </c>
      <c r="E167" s="120">
        <f>VLOOKUP(C167,'Active 1'!C$21:E$970,3,FALSE)</f>
        <v>3509.1016480880285</v>
      </c>
      <c r="F167" s="5" t="s">
        <v>331</v>
      </c>
      <c r="G167" s="36" t="str">
        <f t="shared" si="16"/>
        <v>54561.6996</v>
      </c>
      <c r="H167" s="8">
        <f t="shared" si="17"/>
        <v>623</v>
      </c>
      <c r="I167" s="121" t="s">
        <v>1663</v>
      </c>
      <c r="J167" s="122" t="s">
        <v>1664</v>
      </c>
      <c r="K167" s="121" t="s">
        <v>1665</v>
      </c>
      <c r="L167" s="121" t="s">
        <v>1666</v>
      </c>
      <c r="M167" s="122" t="s">
        <v>1522</v>
      </c>
      <c r="N167" s="122" t="s">
        <v>1667</v>
      </c>
      <c r="O167" s="123" t="s">
        <v>1150</v>
      </c>
      <c r="P167" s="124" t="s">
        <v>1668</v>
      </c>
    </row>
    <row r="168" spans="1:16" ht="26.25" thickBot="1" x14ac:dyDescent="0.25">
      <c r="A168" s="8" t="str">
        <f t="shared" si="12"/>
        <v>JAAVSO 36(2);186 </v>
      </c>
      <c r="B168" s="5" t="str">
        <f t="shared" si="13"/>
        <v>I</v>
      </c>
      <c r="C168" s="8">
        <f t="shared" si="14"/>
        <v>54670.791499999999</v>
      </c>
      <c r="D168" s="36" t="str">
        <f t="shared" si="15"/>
        <v>vis</v>
      </c>
      <c r="E168" s="120">
        <f>VLOOKUP(C168,'Active 1'!C$21:E$970,3,FALSE)</f>
        <v>3542.103552357612</v>
      </c>
      <c r="F168" s="5" t="s">
        <v>331</v>
      </c>
      <c r="G168" s="36" t="str">
        <f t="shared" si="16"/>
        <v>54670.7915</v>
      </c>
      <c r="H168" s="8">
        <f t="shared" si="17"/>
        <v>656</v>
      </c>
      <c r="I168" s="121" t="s">
        <v>1669</v>
      </c>
      <c r="J168" s="122" t="s">
        <v>1670</v>
      </c>
      <c r="K168" s="121" t="s">
        <v>1671</v>
      </c>
      <c r="L168" s="121" t="s">
        <v>1672</v>
      </c>
      <c r="M168" s="122" t="s">
        <v>1522</v>
      </c>
      <c r="N168" s="122" t="s">
        <v>1667</v>
      </c>
      <c r="O168" s="123" t="s">
        <v>1150</v>
      </c>
      <c r="P168" s="124" t="s">
        <v>1668</v>
      </c>
    </row>
    <row r="169" spans="1:16" ht="13.5" thickBot="1" x14ac:dyDescent="0.25">
      <c r="A169" s="8" t="str">
        <f t="shared" si="12"/>
        <v> JAAVSO 37;44 </v>
      </c>
      <c r="B169" s="5" t="str">
        <f t="shared" si="13"/>
        <v>I</v>
      </c>
      <c r="C169" s="8">
        <f t="shared" si="14"/>
        <v>54799.7163</v>
      </c>
      <c r="D169" s="36" t="str">
        <f t="shared" si="15"/>
        <v>vis</v>
      </c>
      <c r="E169" s="120">
        <f>VLOOKUP(C169,'Active 1'!C$21:E$970,3,FALSE)</f>
        <v>3581.1052005787469</v>
      </c>
      <c r="F169" s="5" t="s">
        <v>331</v>
      </c>
      <c r="G169" s="36" t="str">
        <f t="shared" si="16"/>
        <v>54799.7163</v>
      </c>
      <c r="H169" s="8">
        <f t="shared" si="17"/>
        <v>695</v>
      </c>
      <c r="I169" s="121" t="s">
        <v>1673</v>
      </c>
      <c r="J169" s="122" t="s">
        <v>1674</v>
      </c>
      <c r="K169" s="121" t="s">
        <v>1675</v>
      </c>
      <c r="L169" s="121" t="s">
        <v>1676</v>
      </c>
      <c r="M169" s="122" t="s">
        <v>1522</v>
      </c>
      <c r="N169" s="122" t="s">
        <v>1523</v>
      </c>
      <c r="O169" s="123" t="s">
        <v>1150</v>
      </c>
      <c r="P169" s="123" t="s">
        <v>1677</v>
      </c>
    </row>
    <row r="170" spans="1:16" ht="13.5" thickBot="1" x14ac:dyDescent="0.25">
      <c r="A170" s="8" t="str">
        <f t="shared" si="12"/>
        <v>BAVM 209 </v>
      </c>
      <c r="B170" s="5" t="str">
        <f t="shared" si="13"/>
        <v>II</v>
      </c>
      <c r="C170" s="8">
        <f t="shared" si="14"/>
        <v>54844.344100000002</v>
      </c>
      <c r="D170" s="36" t="str">
        <f t="shared" si="15"/>
        <v>vis</v>
      </c>
      <c r="E170" s="120">
        <f>VLOOKUP(C170,'Active 1'!C$21:E$970,3,FALSE)</f>
        <v>3594.6057664627601</v>
      </c>
      <c r="F170" s="5" t="s">
        <v>331</v>
      </c>
      <c r="G170" s="36" t="str">
        <f t="shared" si="16"/>
        <v>54844.3441</v>
      </c>
      <c r="H170" s="8">
        <f t="shared" si="17"/>
        <v>708.5</v>
      </c>
      <c r="I170" s="121" t="s">
        <v>1678</v>
      </c>
      <c r="J170" s="122" t="s">
        <v>1679</v>
      </c>
      <c r="K170" s="121" t="s">
        <v>1680</v>
      </c>
      <c r="L170" s="121" t="s">
        <v>1681</v>
      </c>
      <c r="M170" s="122" t="s">
        <v>1522</v>
      </c>
      <c r="N170" s="122" t="s">
        <v>1610</v>
      </c>
      <c r="O170" s="123" t="s">
        <v>1611</v>
      </c>
      <c r="P170" s="124" t="s">
        <v>1682</v>
      </c>
    </row>
    <row r="171" spans="1:16" ht="13.5" thickBot="1" x14ac:dyDescent="0.25">
      <c r="A171" s="8" t="str">
        <f t="shared" si="12"/>
        <v>IBVS 5893 </v>
      </c>
      <c r="B171" s="5" t="str">
        <f t="shared" si="13"/>
        <v>I</v>
      </c>
      <c r="C171" s="8">
        <f t="shared" si="14"/>
        <v>54925.335599999999</v>
      </c>
      <c r="D171" s="36" t="str">
        <f t="shared" si="15"/>
        <v>vis</v>
      </c>
      <c r="E171" s="120">
        <f>VLOOKUP(C171,'Active 1'!C$21:E$970,3,FALSE)</f>
        <v>3619.1068864327108</v>
      </c>
      <c r="F171" s="5" t="s">
        <v>331</v>
      </c>
      <c r="G171" s="36" t="str">
        <f t="shared" si="16"/>
        <v>54925.3356</v>
      </c>
      <c r="H171" s="8">
        <f t="shared" si="17"/>
        <v>733</v>
      </c>
      <c r="I171" s="121" t="s">
        <v>1683</v>
      </c>
      <c r="J171" s="122" t="s">
        <v>1684</v>
      </c>
      <c r="K171" s="121" t="s">
        <v>1685</v>
      </c>
      <c r="L171" s="121" t="s">
        <v>1686</v>
      </c>
      <c r="M171" s="122" t="s">
        <v>1522</v>
      </c>
      <c r="N171" s="122" t="s">
        <v>128</v>
      </c>
      <c r="O171" s="123" t="s">
        <v>1646</v>
      </c>
      <c r="P171" s="124" t="s">
        <v>1647</v>
      </c>
    </row>
    <row r="172" spans="1:16" ht="13.5" thickBot="1" x14ac:dyDescent="0.25">
      <c r="A172" s="8" t="str">
        <f t="shared" si="12"/>
        <v>IBVS 5893 </v>
      </c>
      <c r="B172" s="5" t="str">
        <f t="shared" si="13"/>
        <v>I</v>
      </c>
      <c r="C172" s="8">
        <f t="shared" si="14"/>
        <v>54991.4519</v>
      </c>
      <c r="D172" s="36" t="str">
        <f t="shared" si="15"/>
        <v>vis</v>
      </c>
      <c r="E172" s="120">
        <f>VLOOKUP(C172,'Active 1'!C$21:E$970,3,FALSE)</f>
        <v>3639.1080396187781</v>
      </c>
      <c r="F172" s="5" t="s">
        <v>331</v>
      </c>
      <c r="G172" s="36" t="str">
        <f t="shared" si="16"/>
        <v>54991.4519</v>
      </c>
      <c r="H172" s="8">
        <f t="shared" si="17"/>
        <v>753</v>
      </c>
      <c r="I172" s="121" t="s">
        <v>1687</v>
      </c>
      <c r="J172" s="122" t="s">
        <v>1688</v>
      </c>
      <c r="K172" s="121" t="s">
        <v>1689</v>
      </c>
      <c r="L172" s="121" t="s">
        <v>1690</v>
      </c>
      <c r="M172" s="122" t="s">
        <v>1522</v>
      </c>
      <c r="N172" s="122" t="s">
        <v>128</v>
      </c>
      <c r="O172" s="123" t="s">
        <v>1646</v>
      </c>
      <c r="P172" s="124" t="s">
        <v>1647</v>
      </c>
    </row>
    <row r="173" spans="1:16" ht="13.5" thickBot="1" x14ac:dyDescent="0.25">
      <c r="A173" s="8" t="str">
        <f t="shared" si="12"/>
        <v> JAAVSO 38;120 </v>
      </c>
      <c r="B173" s="5" t="str">
        <f t="shared" si="13"/>
        <v>I</v>
      </c>
      <c r="C173" s="8">
        <f t="shared" si="14"/>
        <v>55123.6826</v>
      </c>
      <c r="D173" s="36" t="str">
        <f t="shared" si="15"/>
        <v>vis</v>
      </c>
      <c r="E173" s="120">
        <f>VLOOKUP(C173,'Active 1'!C$21:E$970,3,FALSE)</f>
        <v>3679.1097712129667</v>
      </c>
      <c r="F173" s="5" t="s">
        <v>331</v>
      </c>
      <c r="G173" s="36" t="str">
        <f t="shared" si="16"/>
        <v>55123.6826</v>
      </c>
      <c r="H173" s="8">
        <f t="shared" si="17"/>
        <v>793</v>
      </c>
      <c r="I173" s="121" t="s">
        <v>1691</v>
      </c>
      <c r="J173" s="122" t="s">
        <v>1692</v>
      </c>
      <c r="K173" s="121" t="s">
        <v>1693</v>
      </c>
      <c r="L173" s="121" t="s">
        <v>1694</v>
      </c>
      <c r="M173" s="122" t="s">
        <v>1522</v>
      </c>
      <c r="N173" s="122" t="s">
        <v>1523</v>
      </c>
      <c r="O173" s="123" t="s">
        <v>1150</v>
      </c>
      <c r="P173" s="123" t="s">
        <v>1695</v>
      </c>
    </row>
    <row r="174" spans="1:16" ht="13.5" thickBot="1" x14ac:dyDescent="0.25">
      <c r="A174" s="8" t="str">
        <f t="shared" si="12"/>
        <v> JAAVSO 39;94 </v>
      </c>
      <c r="B174" s="5" t="str">
        <f t="shared" si="13"/>
        <v>I</v>
      </c>
      <c r="C174" s="8">
        <f t="shared" si="14"/>
        <v>55275.751300000004</v>
      </c>
      <c r="D174" s="36" t="str">
        <f t="shared" si="15"/>
        <v>vis</v>
      </c>
      <c r="E174" s="120">
        <f>VLOOKUP(C174,'Active 1'!C$21:E$970,3,FALSE)</f>
        <v>3725.1127895837176</v>
      </c>
      <c r="F174" s="5" t="s">
        <v>331</v>
      </c>
      <c r="G174" s="36" t="str">
        <f t="shared" si="16"/>
        <v>55275.7513</v>
      </c>
      <c r="H174" s="8">
        <f t="shared" si="17"/>
        <v>839</v>
      </c>
      <c r="I174" s="121" t="s">
        <v>1696</v>
      </c>
      <c r="J174" s="122" t="s">
        <v>1697</v>
      </c>
      <c r="K174" s="121" t="s">
        <v>1698</v>
      </c>
      <c r="L174" s="121" t="s">
        <v>1699</v>
      </c>
      <c r="M174" s="122" t="s">
        <v>1522</v>
      </c>
      <c r="N174" s="122" t="s">
        <v>1523</v>
      </c>
      <c r="O174" s="123" t="s">
        <v>1700</v>
      </c>
      <c r="P174" s="123" t="s">
        <v>1701</v>
      </c>
    </row>
    <row r="175" spans="1:16" ht="13.5" thickBot="1" x14ac:dyDescent="0.25">
      <c r="A175" s="8" t="str">
        <f t="shared" si="12"/>
        <v>IBVS 5988 </v>
      </c>
      <c r="B175" s="5" t="str">
        <f t="shared" si="13"/>
        <v>I</v>
      </c>
      <c r="C175" s="8">
        <f t="shared" si="14"/>
        <v>55424.509400000003</v>
      </c>
      <c r="D175" s="36" t="str">
        <f t="shared" si="15"/>
        <v>vis</v>
      </c>
      <c r="E175" s="120">
        <f>VLOOKUP(C175,'Active 1'!C$21:E$970,3,FALSE)</f>
        <v>3770.1143027622866</v>
      </c>
      <c r="F175" s="5" t="s">
        <v>331</v>
      </c>
      <c r="G175" s="36" t="str">
        <f t="shared" si="16"/>
        <v>55424.5094</v>
      </c>
      <c r="H175" s="8">
        <f t="shared" si="17"/>
        <v>884</v>
      </c>
      <c r="I175" s="121" t="s">
        <v>1702</v>
      </c>
      <c r="J175" s="122" t="s">
        <v>1703</v>
      </c>
      <c r="K175" s="121" t="s">
        <v>1704</v>
      </c>
      <c r="L175" s="121" t="s">
        <v>1705</v>
      </c>
      <c r="M175" s="122" t="s">
        <v>1522</v>
      </c>
      <c r="N175" s="122" t="s">
        <v>1706</v>
      </c>
      <c r="O175" s="123" t="s">
        <v>1646</v>
      </c>
      <c r="P175" s="124" t="s">
        <v>1707</v>
      </c>
    </row>
    <row r="176" spans="1:16" ht="13.5" thickBot="1" x14ac:dyDescent="0.25">
      <c r="A176" s="8" t="str">
        <f t="shared" si="12"/>
        <v>IBVS 5988 </v>
      </c>
      <c r="B176" s="5" t="str">
        <f t="shared" si="13"/>
        <v>I</v>
      </c>
      <c r="C176" s="8">
        <f t="shared" si="14"/>
        <v>55573.268400000001</v>
      </c>
      <c r="D176" s="36" t="str">
        <f t="shared" si="15"/>
        <v>vis</v>
      </c>
      <c r="E176" s="120">
        <f>VLOOKUP(C176,'Active 1'!C$21:E$970,3,FALSE)</f>
        <v>3815.1160882040926</v>
      </c>
      <c r="F176" s="5" t="s">
        <v>331</v>
      </c>
      <c r="G176" s="36" t="str">
        <f t="shared" si="16"/>
        <v>55573.2684</v>
      </c>
      <c r="H176" s="8">
        <f t="shared" si="17"/>
        <v>929</v>
      </c>
      <c r="I176" s="121" t="s">
        <v>1708</v>
      </c>
      <c r="J176" s="122" t="s">
        <v>1709</v>
      </c>
      <c r="K176" s="121" t="s">
        <v>1710</v>
      </c>
      <c r="L176" s="121" t="s">
        <v>1711</v>
      </c>
      <c r="M176" s="122" t="s">
        <v>1522</v>
      </c>
      <c r="N176" s="122" t="s">
        <v>1706</v>
      </c>
      <c r="O176" s="123" t="s">
        <v>1646</v>
      </c>
      <c r="P176" s="124" t="s">
        <v>1707</v>
      </c>
    </row>
    <row r="177" spans="1:16" ht="13.5" thickBot="1" x14ac:dyDescent="0.25">
      <c r="A177" s="8" t="str">
        <f t="shared" si="12"/>
        <v>BAVM 220 </v>
      </c>
      <c r="B177" s="5" t="str">
        <f t="shared" si="13"/>
        <v>II</v>
      </c>
      <c r="C177" s="8">
        <f t="shared" si="14"/>
        <v>55624.531999999999</v>
      </c>
      <c r="D177" s="36" t="str">
        <f t="shared" si="15"/>
        <v>vis</v>
      </c>
      <c r="E177" s="120">
        <f>VLOOKUP(C177,'Active 1'!C$21:E$970,3,FALSE)</f>
        <v>3830.624081187203</v>
      </c>
      <c r="F177" s="5" t="s">
        <v>331</v>
      </c>
      <c r="G177" s="36" t="str">
        <f t="shared" si="16"/>
        <v>55624.5320</v>
      </c>
      <c r="H177" s="8">
        <f t="shared" si="17"/>
        <v>944.5</v>
      </c>
      <c r="I177" s="121" t="s">
        <v>1712</v>
      </c>
      <c r="J177" s="122" t="s">
        <v>1713</v>
      </c>
      <c r="K177" s="121" t="s">
        <v>1714</v>
      </c>
      <c r="L177" s="121" t="s">
        <v>1715</v>
      </c>
      <c r="M177" s="122" t="s">
        <v>1522</v>
      </c>
      <c r="N177" s="122" t="s">
        <v>1610</v>
      </c>
      <c r="O177" s="123" t="s">
        <v>1611</v>
      </c>
      <c r="P177" s="124" t="s">
        <v>1716</v>
      </c>
    </row>
    <row r="178" spans="1:16" ht="13.5" thickBot="1" x14ac:dyDescent="0.25">
      <c r="A178" s="8" t="str">
        <f t="shared" si="12"/>
        <v> JAAVSO 40;975 </v>
      </c>
      <c r="B178" s="5" t="str">
        <f t="shared" si="13"/>
        <v>I</v>
      </c>
      <c r="C178" s="8">
        <f t="shared" si="14"/>
        <v>55923.678099999997</v>
      </c>
      <c r="D178" s="36" t="str">
        <f t="shared" si="15"/>
        <v>vis</v>
      </c>
      <c r="E178" s="120">
        <f>VLOOKUP(C178,'Active 1'!C$21:E$970,3,FALSE)</f>
        <v>3921.1201762668488</v>
      </c>
      <c r="F178" s="5" t="s">
        <v>331</v>
      </c>
      <c r="G178" s="36" t="str">
        <f t="shared" si="16"/>
        <v>55923.6781</v>
      </c>
      <c r="H178" s="8">
        <f t="shared" si="17"/>
        <v>1035</v>
      </c>
      <c r="I178" s="121" t="s">
        <v>1717</v>
      </c>
      <c r="J178" s="122" t="s">
        <v>1718</v>
      </c>
      <c r="K178" s="121" t="s">
        <v>1719</v>
      </c>
      <c r="L178" s="121" t="s">
        <v>1720</v>
      </c>
      <c r="M178" s="122" t="s">
        <v>1522</v>
      </c>
      <c r="N178" s="122" t="s">
        <v>331</v>
      </c>
      <c r="O178" s="123" t="s">
        <v>1150</v>
      </c>
      <c r="P178" s="123" t="s">
        <v>1721</v>
      </c>
    </row>
    <row r="179" spans="1:16" ht="13.5" thickBot="1" x14ac:dyDescent="0.25">
      <c r="A179" s="8" t="str">
        <f t="shared" si="12"/>
        <v> JAAVSO 41;122 </v>
      </c>
      <c r="B179" s="5" t="str">
        <f t="shared" si="13"/>
        <v>I</v>
      </c>
      <c r="C179" s="8">
        <f t="shared" si="14"/>
        <v>55966.655400000003</v>
      </c>
      <c r="D179" s="36" t="str">
        <f t="shared" si="15"/>
        <v>vis</v>
      </c>
      <c r="E179" s="120">
        <f>VLOOKUP(C179,'Active 1'!C$21:E$970,3,FALSE)</f>
        <v>3934.1214416253711</v>
      </c>
      <c r="F179" s="5" t="s">
        <v>331</v>
      </c>
      <c r="G179" s="36" t="str">
        <f t="shared" si="16"/>
        <v>55966.6554</v>
      </c>
      <c r="H179" s="8">
        <f t="shared" si="17"/>
        <v>1048</v>
      </c>
      <c r="I179" s="121" t="s">
        <v>1722</v>
      </c>
      <c r="J179" s="122" t="s">
        <v>1723</v>
      </c>
      <c r="K179" s="121" t="s">
        <v>1724</v>
      </c>
      <c r="L179" s="121" t="s">
        <v>1662</v>
      </c>
      <c r="M179" s="122" t="s">
        <v>1522</v>
      </c>
      <c r="N179" s="122" t="s">
        <v>331</v>
      </c>
      <c r="O179" s="123" t="s">
        <v>1150</v>
      </c>
      <c r="P179" s="123" t="s">
        <v>1725</v>
      </c>
    </row>
    <row r="180" spans="1:16" ht="13.5" thickBot="1" x14ac:dyDescent="0.25">
      <c r="A180" s="8" t="str">
        <f t="shared" si="12"/>
        <v>BAVM 231 </v>
      </c>
      <c r="B180" s="5" t="str">
        <f t="shared" si="13"/>
        <v>I</v>
      </c>
      <c r="C180" s="8">
        <f t="shared" si="14"/>
        <v>56019.5478</v>
      </c>
      <c r="D180" s="36" t="str">
        <f t="shared" si="15"/>
        <v>vis</v>
      </c>
      <c r="E180" s="120">
        <f>VLOOKUP(C180,'Active 1'!C$21:E$970,3,FALSE)</f>
        <v>3950.1221705648109</v>
      </c>
      <c r="F180" s="5" t="s">
        <v>331</v>
      </c>
      <c r="G180" s="36" t="str">
        <f t="shared" si="16"/>
        <v>56019.5478</v>
      </c>
      <c r="H180" s="8">
        <f t="shared" si="17"/>
        <v>1064</v>
      </c>
      <c r="I180" s="121" t="s">
        <v>1726</v>
      </c>
      <c r="J180" s="122" t="s">
        <v>1727</v>
      </c>
      <c r="K180" s="121" t="s">
        <v>1728</v>
      </c>
      <c r="L180" s="121" t="s">
        <v>1729</v>
      </c>
      <c r="M180" s="122" t="s">
        <v>1522</v>
      </c>
      <c r="N180" s="122" t="s">
        <v>1610</v>
      </c>
      <c r="O180" s="123" t="s">
        <v>1611</v>
      </c>
      <c r="P180" s="124" t="s">
        <v>1730</v>
      </c>
    </row>
    <row r="181" spans="1:16" ht="13.5" thickBot="1" x14ac:dyDescent="0.25">
      <c r="A181" s="8" t="str">
        <f t="shared" si="12"/>
        <v> JAAVSO 41;328 </v>
      </c>
      <c r="B181" s="5" t="str">
        <f t="shared" si="13"/>
        <v>I</v>
      </c>
      <c r="C181" s="8">
        <f t="shared" si="14"/>
        <v>56541.856299999999</v>
      </c>
      <c r="D181" s="36" t="str">
        <f t="shared" si="15"/>
        <v>vis</v>
      </c>
      <c r="E181" s="120">
        <f>VLOOKUP(C181,'Active 1'!C$21:E$970,3,FALSE)</f>
        <v>4108.1281739086871</v>
      </c>
      <c r="F181" s="5" t="s">
        <v>331</v>
      </c>
      <c r="G181" s="36" t="str">
        <f t="shared" si="16"/>
        <v>56541.8563</v>
      </c>
      <c r="H181" s="8">
        <f t="shared" si="17"/>
        <v>1222</v>
      </c>
      <c r="I181" s="121" t="s">
        <v>1737</v>
      </c>
      <c r="J181" s="122" t="s">
        <v>1738</v>
      </c>
      <c r="K181" s="121" t="s">
        <v>1739</v>
      </c>
      <c r="L181" s="121" t="s">
        <v>1740</v>
      </c>
      <c r="M181" s="122" t="s">
        <v>1522</v>
      </c>
      <c r="N181" s="122" t="s">
        <v>331</v>
      </c>
      <c r="O181" s="123" t="s">
        <v>1150</v>
      </c>
      <c r="P181" s="123" t="s">
        <v>1741</v>
      </c>
    </row>
    <row r="182" spans="1:16" ht="12.75" customHeight="1" thickBot="1" x14ac:dyDescent="0.25">
      <c r="A182" s="8" t="str">
        <f t="shared" si="12"/>
        <v> HA 84.37 </v>
      </c>
      <c r="B182" s="5" t="str">
        <f t="shared" si="13"/>
        <v>I</v>
      </c>
      <c r="C182" s="8">
        <f t="shared" si="14"/>
        <v>11420.653</v>
      </c>
      <c r="D182" s="36" t="str">
        <f t="shared" si="15"/>
        <v>vis</v>
      </c>
      <c r="E182" s="120">
        <f>VLOOKUP(C182,'Active 1'!C$21:E$970,3,FALSE)</f>
        <v>-9541.6994653113034</v>
      </c>
      <c r="F182" s="5" t="s">
        <v>331</v>
      </c>
      <c r="G182" s="36" t="str">
        <f t="shared" si="16"/>
        <v>11420.653</v>
      </c>
      <c r="H182" s="8">
        <f t="shared" si="17"/>
        <v>-12428</v>
      </c>
      <c r="I182" s="121" t="s">
        <v>373</v>
      </c>
      <c r="J182" s="122" t="s">
        <v>374</v>
      </c>
      <c r="K182" s="121">
        <v>-12428</v>
      </c>
      <c r="L182" s="121" t="s">
        <v>375</v>
      </c>
      <c r="M182" s="122" t="s">
        <v>376</v>
      </c>
      <c r="N182" s="122"/>
      <c r="O182" s="123" t="s">
        <v>377</v>
      </c>
      <c r="P182" s="123" t="s">
        <v>378</v>
      </c>
    </row>
    <row r="183" spans="1:16" ht="12.75" customHeight="1" thickBot="1" x14ac:dyDescent="0.25">
      <c r="A183" s="8" t="str">
        <f t="shared" si="12"/>
        <v> HA 84.37 </v>
      </c>
      <c r="B183" s="5" t="str">
        <f t="shared" si="13"/>
        <v>I</v>
      </c>
      <c r="C183" s="8">
        <f t="shared" si="14"/>
        <v>12491.674999999999</v>
      </c>
      <c r="D183" s="36" t="str">
        <f t="shared" si="15"/>
        <v>vis</v>
      </c>
      <c r="E183" s="120">
        <f>VLOOKUP(C183,'Active 1'!C$21:E$970,3,FALSE)</f>
        <v>-9217.6995577597991</v>
      </c>
      <c r="F183" s="5" t="s">
        <v>331</v>
      </c>
      <c r="G183" s="36" t="str">
        <f t="shared" si="16"/>
        <v>12491.675</v>
      </c>
      <c r="H183" s="8">
        <f t="shared" si="17"/>
        <v>-12104</v>
      </c>
      <c r="I183" s="121" t="s">
        <v>379</v>
      </c>
      <c r="J183" s="122" t="s">
        <v>380</v>
      </c>
      <c r="K183" s="121">
        <v>-12104</v>
      </c>
      <c r="L183" s="121" t="s">
        <v>381</v>
      </c>
      <c r="M183" s="122" t="s">
        <v>376</v>
      </c>
      <c r="N183" s="122"/>
      <c r="O183" s="123" t="s">
        <v>377</v>
      </c>
      <c r="P183" s="123" t="s">
        <v>378</v>
      </c>
    </row>
    <row r="184" spans="1:16" ht="12.75" customHeight="1" thickBot="1" x14ac:dyDescent="0.25">
      <c r="A184" s="8" t="str">
        <f t="shared" si="12"/>
        <v> HA 84.37 </v>
      </c>
      <c r="B184" s="5" t="str">
        <f t="shared" si="13"/>
        <v>I</v>
      </c>
      <c r="C184" s="8">
        <f t="shared" si="14"/>
        <v>12521.455</v>
      </c>
      <c r="D184" s="36" t="str">
        <f t="shared" si="15"/>
        <v>vis</v>
      </c>
      <c r="E184" s="120">
        <f>VLOOKUP(C184,'Active 1'!C$21:E$970,3,FALSE)</f>
        <v>-9208.6906697566719</v>
      </c>
      <c r="F184" s="5" t="s">
        <v>331</v>
      </c>
      <c r="G184" s="36" t="str">
        <f t="shared" si="16"/>
        <v>12521.455</v>
      </c>
      <c r="H184" s="8">
        <f t="shared" si="17"/>
        <v>-12095</v>
      </c>
      <c r="I184" s="121" t="s">
        <v>382</v>
      </c>
      <c r="J184" s="122" t="s">
        <v>383</v>
      </c>
      <c r="K184" s="121">
        <v>-12095</v>
      </c>
      <c r="L184" s="121" t="s">
        <v>384</v>
      </c>
      <c r="M184" s="122" t="s">
        <v>376</v>
      </c>
      <c r="N184" s="122"/>
      <c r="O184" s="123" t="s">
        <v>377</v>
      </c>
      <c r="P184" s="123" t="s">
        <v>378</v>
      </c>
    </row>
    <row r="185" spans="1:16" ht="12.75" customHeight="1" thickBot="1" x14ac:dyDescent="0.25">
      <c r="A185" s="8" t="str">
        <f t="shared" si="12"/>
        <v> HA 84.37 </v>
      </c>
      <c r="B185" s="5" t="str">
        <f t="shared" si="13"/>
        <v>I</v>
      </c>
      <c r="C185" s="8">
        <f t="shared" si="14"/>
        <v>13919.73</v>
      </c>
      <c r="D185" s="36" t="str">
        <f t="shared" si="15"/>
        <v>vis</v>
      </c>
      <c r="E185" s="120">
        <f>VLOOKUP(C185,'Active 1'!C$21:E$970,3,FALSE)</f>
        <v>-8785.6919164802875</v>
      </c>
      <c r="F185" s="5" t="s">
        <v>331</v>
      </c>
      <c r="G185" s="36" t="str">
        <f t="shared" si="16"/>
        <v>13919.730</v>
      </c>
      <c r="H185" s="8">
        <f t="shared" si="17"/>
        <v>-11672</v>
      </c>
      <c r="I185" s="121" t="s">
        <v>385</v>
      </c>
      <c r="J185" s="122" t="s">
        <v>386</v>
      </c>
      <c r="K185" s="121">
        <v>-11672</v>
      </c>
      <c r="L185" s="121" t="s">
        <v>387</v>
      </c>
      <c r="M185" s="122" t="s">
        <v>376</v>
      </c>
      <c r="N185" s="122"/>
      <c r="O185" s="123" t="s">
        <v>377</v>
      </c>
      <c r="P185" s="123" t="s">
        <v>378</v>
      </c>
    </row>
    <row r="186" spans="1:16" ht="12.75" customHeight="1" thickBot="1" x14ac:dyDescent="0.25">
      <c r="A186" s="8" t="str">
        <f t="shared" si="12"/>
        <v> HA 84.37 </v>
      </c>
      <c r="B186" s="5" t="str">
        <f t="shared" si="13"/>
        <v>I</v>
      </c>
      <c r="C186" s="8">
        <f t="shared" si="14"/>
        <v>14237.078</v>
      </c>
      <c r="D186" s="36" t="str">
        <f t="shared" si="15"/>
        <v>vis</v>
      </c>
      <c r="E186" s="120">
        <f>VLOOKUP(C186,'Active 1'!C$21:E$970,3,FALSE)</f>
        <v>-8689.6894789377766</v>
      </c>
      <c r="F186" s="5" t="s">
        <v>331</v>
      </c>
      <c r="G186" s="36" t="str">
        <f t="shared" si="16"/>
        <v>14237.078</v>
      </c>
      <c r="H186" s="8">
        <f t="shared" si="17"/>
        <v>-11576</v>
      </c>
      <c r="I186" s="121" t="s">
        <v>388</v>
      </c>
      <c r="J186" s="122" t="s">
        <v>389</v>
      </c>
      <c r="K186" s="121">
        <v>-11576</v>
      </c>
      <c r="L186" s="121" t="s">
        <v>390</v>
      </c>
      <c r="M186" s="122" t="s">
        <v>376</v>
      </c>
      <c r="N186" s="122"/>
      <c r="O186" s="123" t="s">
        <v>377</v>
      </c>
      <c r="P186" s="123" t="s">
        <v>378</v>
      </c>
    </row>
    <row r="187" spans="1:16" ht="12.75" customHeight="1" thickBot="1" x14ac:dyDescent="0.25">
      <c r="A187" s="8" t="str">
        <f t="shared" si="12"/>
        <v> HA 84.37 </v>
      </c>
      <c r="B187" s="5" t="str">
        <f t="shared" si="13"/>
        <v>I</v>
      </c>
      <c r="C187" s="8">
        <f t="shared" si="14"/>
        <v>14246.994000000001</v>
      </c>
      <c r="D187" s="36" t="str">
        <f t="shared" si="15"/>
        <v>vis</v>
      </c>
      <c r="E187" s="120">
        <f>VLOOKUP(C187,'Active 1'!C$21:E$970,3,FALSE)</f>
        <v>-8686.6897430936187</v>
      </c>
      <c r="F187" s="5" t="s">
        <v>331</v>
      </c>
      <c r="G187" s="36" t="str">
        <f t="shared" si="16"/>
        <v>14246.994</v>
      </c>
      <c r="H187" s="8">
        <f t="shared" si="17"/>
        <v>-11573</v>
      </c>
      <c r="I187" s="121" t="s">
        <v>391</v>
      </c>
      <c r="J187" s="122" t="s">
        <v>392</v>
      </c>
      <c r="K187" s="121">
        <v>-11573</v>
      </c>
      <c r="L187" s="121" t="s">
        <v>393</v>
      </c>
      <c r="M187" s="122" t="s">
        <v>376</v>
      </c>
      <c r="N187" s="122"/>
      <c r="O187" s="123" t="s">
        <v>377</v>
      </c>
      <c r="P187" s="123" t="s">
        <v>378</v>
      </c>
    </row>
    <row r="188" spans="1:16" ht="12.75" customHeight="1" thickBot="1" x14ac:dyDescent="0.25">
      <c r="A188" s="8" t="str">
        <f t="shared" si="12"/>
        <v> AN 163.91 </v>
      </c>
      <c r="B188" s="5" t="str">
        <f t="shared" si="13"/>
        <v>I</v>
      </c>
      <c r="C188" s="8">
        <f t="shared" si="14"/>
        <v>14392.56</v>
      </c>
      <c r="D188" s="36" t="str">
        <f t="shared" si="15"/>
        <v>vis</v>
      </c>
      <c r="E188" s="120">
        <f>VLOOKUP(C188,'Active 1'!C$21:E$970,3,FALSE)</f>
        <v>-8642.6538871143384</v>
      </c>
      <c r="F188" s="5" t="s">
        <v>331</v>
      </c>
      <c r="G188" s="36" t="str">
        <f t="shared" si="16"/>
        <v>14392.56</v>
      </c>
      <c r="H188" s="8">
        <f t="shared" si="17"/>
        <v>-11529</v>
      </c>
      <c r="I188" s="121" t="s">
        <v>394</v>
      </c>
      <c r="J188" s="122" t="s">
        <v>395</v>
      </c>
      <c r="K188" s="121">
        <v>-11529</v>
      </c>
      <c r="L188" s="121" t="s">
        <v>396</v>
      </c>
      <c r="M188" s="122" t="s">
        <v>376</v>
      </c>
      <c r="N188" s="122"/>
      <c r="O188" s="123" t="s">
        <v>397</v>
      </c>
      <c r="P188" s="123" t="s">
        <v>398</v>
      </c>
    </row>
    <row r="189" spans="1:16" ht="13.5" thickBot="1" x14ac:dyDescent="0.25">
      <c r="A189" s="8" t="str">
        <f t="shared" si="12"/>
        <v> HA 84.37 </v>
      </c>
      <c r="B189" s="5" t="str">
        <f t="shared" si="13"/>
        <v>I</v>
      </c>
      <c r="C189" s="8">
        <f t="shared" si="14"/>
        <v>14706.504000000001</v>
      </c>
      <c r="D189" s="36" t="str">
        <f t="shared" si="15"/>
        <v>vis</v>
      </c>
      <c r="E189" s="120">
        <f>VLOOKUP(C189,'Active 1'!C$21:E$970,3,FALSE)</f>
        <v>-8547.6812096377307</v>
      </c>
      <c r="F189" s="5" t="s">
        <v>331</v>
      </c>
      <c r="G189" s="36" t="str">
        <f t="shared" si="16"/>
        <v>14706.504</v>
      </c>
      <c r="H189" s="8">
        <f t="shared" si="17"/>
        <v>-11434</v>
      </c>
      <c r="I189" s="121" t="s">
        <v>399</v>
      </c>
      <c r="J189" s="122" t="s">
        <v>400</v>
      </c>
      <c r="K189" s="121">
        <v>-11434</v>
      </c>
      <c r="L189" s="121" t="s">
        <v>401</v>
      </c>
      <c r="M189" s="122" t="s">
        <v>376</v>
      </c>
      <c r="N189" s="122"/>
      <c r="O189" s="123" t="s">
        <v>377</v>
      </c>
      <c r="P189" s="123" t="s">
        <v>378</v>
      </c>
    </row>
    <row r="190" spans="1:16" ht="13.5" thickBot="1" x14ac:dyDescent="0.25">
      <c r="A190" s="8" t="str">
        <f t="shared" si="12"/>
        <v> HA 84.37 </v>
      </c>
      <c r="B190" s="5" t="str">
        <f t="shared" si="13"/>
        <v>I</v>
      </c>
      <c r="C190" s="8">
        <f t="shared" si="14"/>
        <v>14709.781999999999</v>
      </c>
      <c r="D190" s="36" t="str">
        <f t="shared" si="15"/>
        <v>vis</v>
      </c>
      <c r="E190" s="120">
        <f>VLOOKUP(C190,'Active 1'!C$21:E$970,3,FALSE)</f>
        <v>-8546.6895664250296</v>
      </c>
      <c r="F190" s="5" t="s">
        <v>331</v>
      </c>
      <c r="G190" s="36" t="str">
        <f t="shared" si="16"/>
        <v>14709.782</v>
      </c>
      <c r="H190" s="8">
        <f t="shared" si="17"/>
        <v>-11433</v>
      </c>
      <c r="I190" s="121" t="s">
        <v>402</v>
      </c>
      <c r="J190" s="122" t="s">
        <v>403</v>
      </c>
      <c r="K190" s="121">
        <v>-11433</v>
      </c>
      <c r="L190" s="121" t="s">
        <v>404</v>
      </c>
      <c r="M190" s="122" t="s">
        <v>376</v>
      </c>
      <c r="N190" s="122"/>
      <c r="O190" s="123" t="s">
        <v>377</v>
      </c>
      <c r="P190" s="123" t="s">
        <v>378</v>
      </c>
    </row>
    <row r="191" spans="1:16" ht="13.5" thickBot="1" x14ac:dyDescent="0.25">
      <c r="A191" s="8" t="str">
        <f t="shared" si="12"/>
        <v> HA 84.37 </v>
      </c>
      <c r="B191" s="5" t="str">
        <f t="shared" si="13"/>
        <v>I</v>
      </c>
      <c r="C191" s="8">
        <f t="shared" si="14"/>
        <v>15096.549000000001</v>
      </c>
      <c r="D191" s="36" t="str">
        <f t="shared" si="15"/>
        <v>vis</v>
      </c>
      <c r="E191" s="120">
        <f>VLOOKUP(C191,'Active 1'!C$21:E$970,3,FALSE)</f>
        <v>-8429.6868603704643</v>
      </c>
      <c r="F191" s="5" t="s">
        <v>331</v>
      </c>
      <c r="G191" s="36" t="str">
        <f t="shared" si="16"/>
        <v>15096.549</v>
      </c>
      <c r="H191" s="8">
        <f t="shared" si="17"/>
        <v>-11316</v>
      </c>
      <c r="I191" s="121" t="s">
        <v>405</v>
      </c>
      <c r="J191" s="122" t="s">
        <v>406</v>
      </c>
      <c r="K191" s="121">
        <v>-11316</v>
      </c>
      <c r="L191" s="121" t="s">
        <v>407</v>
      </c>
      <c r="M191" s="122" t="s">
        <v>376</v>
      </c>
      <c r="N191" s="122"/>
      <c r="O191" s="123" t="s">
        <v>377</v>
      </c>
      <c r="P191" s="123" t="s">
        <v>378</v>
      </c>
    </row>
    <row r="192" spans="1:16" ht="13.5" thickBot="1" x14ac:dyDescent="0.25">
      <c r="A192" s="8" t="str">
        <f t="shared" si="12"/>
        <v> HA 84.37 </v>
      </c>
      <c r="B192" s="5" t="str">
        <f t="shared" si="13"/>
        <v>I</v>
      </c>
      <c r="C192" s="8">
        <f t="shared" si="14"/>
        <v>15347.755999999999</v>
      </c>
      <c r="D192" s="36" t="str">
        <f t="shared" si="15"/>
        <v>vis</v>
      </c>
      <c r="E192" s="120">
        <f>VLOOKUP(C192,'Active 1'!C$21:E$970,3,FALSE)</f>
        <v>-8353.6930481273066</v>
      </c>
      <c r="F192" s="5" t="s">
        <v>331</v>
      </c>
      <c r="G192" s="36" t="str">
        <f t="shared" si="16"/>
        <v>15347.756</v>
      </c>
      <c r="H192" s="8">
        <f t="shared" si="17"/>
        <v>-11240</v>
      </c>
      <c r="I192" s="121" t="s">
        <v>408</v>
      </c>
      <c r="J192" s="122" t="s">
        <v>409</v>
      </c>
      <c r="K192" s="121">
        <v>-11240</v>
      </c>
      <c r="L192" s="121" t="s">
        <v>410</v>
      </c>
      <c r="M192" s="122" t="s">
        <v>376</v>
      </c>
      <c r="N192" s="122"/>
      <c r="O192" s="123" t="s">
        <v>377</v>
      </c>
      <c r="P192" s="123" t="s">
        <v>378</v>
      </c>
    </row>
    <row r="193" spans="1:16" ht="13.5" thickBot="1" x14ac:dyDescent="0.25">
      <c r="A193" s="8" t="str">
        <f t="shared" si="12"/>
        <v> HA 84.37 </v>
      </c>
      <c r="B193" s="5" t="str">
        <f t="shared" si="13"/>
        <v>I</v>
      </c>
      <c r="C193" s="8">
        <f t="shared" si="14"/>
        <v>15403.991</v>
      </c>
      <c r="D193" s="36" t="str">
        <f t="shared" si="15"/>
        <v>vis</v>
      </c>
      <c r="E193" s="120">
        <f>VLOOKUP(C193,'Active 1'!C$21:E$970,3,FALSE)</f>
        <v>-8336.6811335250295</v>
      </c>
      <c r="F193" s="5" t="s">
        <v>331</v>
      </c>
      <c r="G193" s="36" t="str">
        <f t="shared" si="16"/>
        <v>15403.991</v>
      </c>
      <c r="H193" s="8">
        <f t="shared" si="17"/>
        <v>-11223</v>
      </c>
      <c r="I193" s="121" t="s">
        <v>411</v>
      </c>
      <c r="J193" s="122" t="s">
        <v>412</v>
      </c>
      <c r="K193" s="121">
        <v>-11223</v>
      </c>
      <c r="L193" s="121" t="s">
        <v>413</v>
      </c>
      <c r="M193" s="122" t="s">
        <v>376</v>
      </c>
      <c r="N193" s="122"/>
      <c r="O193" s="123" t="s">
        <v>377</v>
      </c>
      <c r="P193" s="123" t="s">
        <v>378</v>
      </c>
    </row>
    <row r="194" spans="1:16" ht="13.5" thickBot="1" x14ac:dyDescent="0.25">
      <c r="A194" s="8" t="str">
        <f t="shared" si="12"/>
        <v> HA 84.37 </v>
      </c>
      <c r="B194" s="5" t="str">
        <f t="shared" si="13"/>
        <v>I</v>
      </c>
      <c r="C194" s="8">
        <f t="shared" si="14"/>
        <v>15506.451999999999</v>
      </c>
      <c r="D194" s="36" t="str">
        <f t="shared" si="15"/>
        <v>vis</v>
      </c>
      <c r="E194" s="120">
        <f>VLOOKUP(C194,'Active 1'!C$21:E$970,3,FALSE)</f>
        <v>-8305.6851740324764</v>
      </c>
      <c r="F194" s="5" t="s">
        <v>331</v>
      </c>
      <c r="G194" s="36" t="str">
        <f t="shared" si="16"/>
        <v>15506.452</v>
      </c>
      <c r="H194" s="8">
        <f t="shared" si="17"/>
        <v>-11192</v>
      </c>
      <c r="I194" s="121" t="s">
        <v>414</v>
      </c>
      <c r="J194" s="122" t="s">
        <v>415</v>
      </c>
      <c r="K194" s="121">
        <v>-11192</v>
      </c>
      <c r="L194" s="121" t="s">
        <v>416</v>
      </c>
      <c r="M194" s="122" t="s">
        <v>376</v>
      </c>
      <c r="N194" s="122"/>
      <c r="O194" s="123" t="s">
        <v>377</v>
      </c>
      <c r="P194" s="123" t="s">
        <v>378</v>
      </c>
    </row>
    <row r="195" spans="1:16" ht="13.5" thickBot="1" x14ac:dyDescent="0.25">
      <c r="A195" s="8" t="str">
        <f t="shared" si="12"/>
        <v> HA 84.37 </v>
      </c>
      <c r="B195" s="5" t="str">
        <f t="shared" si="13"/>
        <v>I</v>
      </c>
      <c r="C195" s="8">
        <f t="shared" si="14"/>
        <v>15717.989</v>
      </c>
      <c r="D195" s="36" t="str">
        <f t="shared" si="15"/>
        <v>vis</v>
      </c>
      <c r="E195" s="120">
        <f>VLOOKUP(C195,'Active 1'!C$21:E$970,3,FALSE)</f>
        <v>-8241.6921202541944</v>
      </c>
      <c r="F195" s="5" t="s">
        <v>331</v>
      </c>
      <c r="G195" s="36" t="str">
        <f t="shared" si="16"/>
        <v>15717.989</v>
      </c>
      <c r="H195" s="8">
        <f t="shared" si="17"/>
        <v>-11128</v>
      </c>
      <c r="I195" s="121" t="s">
        <v>417</v>
      </c>
      <c r="J195" s="122" t="s">
        <v>418</v>
      </c>
      <c r="K195" s="121">
        <v>-11128</v>
      </c>
      <c r="L195" s="121" t="s">
        <v>419</v>
      </c>
      <c r="M195" s="122" t="s">
        <v>376</v>
      </c>
      <c r="N195" s="122"/>
      <c r="O195" s="123" t="s">
        <v>377</v>
      </c>
      <c r="P195" s="123" t="s">
        <v>378</v>
      </c>
    </row>
    <row r="196" spans="1:16" ht="13.5" thickBot="1" x14ac:dyDescent="0.25">
      <c r="A196" s="8" t="str">
        <f t="shared" si="12"/>
        <v> HA 84.37 </v>
      </c>
      <c r="B196" s="5" t="str">
        <f t="shared" si="13"/>
        <v>I</v>
      </c>
      <c r="C196" s="8">
        <f t="shared" si="14"/>
        <v>15737.841</v>
      </c>
      <c r="D196" s="36" t="str">
        <f t="shared" si="15"/>
        <v>vis</v>
      </c>
      <c r="E196" s="120">
        <f>VLOOKUP(C196,'Active 1'!C$21:E$970,3,FALSE)</f>
        <v>-8235.6865982717209</v>
      </c>
      <c r="F196" s="5" t="s">
        <v>331</v>
      </c>
      <c r="G196" s="36" t="str">
        <f t="shared" si="16"/>
        <v>15737.841</v>
      </c>
      <c r="H196" s="8">
        <f t="shared" si="17"/>
        <v>-11122</v>
      </c>
      <c r="I196" s="121" t="s">
        <v>420</v>
      </c>
      <c r="J196" s="122" t="s">
        <v>421</v>
      </c>
      <c r="K196" s="121">
        <v>-11122</v>
      </c>
      <c r="L196" s="121" t="s">
        <v>422</v>
      </c>
      <c r="M196" s="122" t="s">
        <v>376</v>
      </c>
      <c r="N196" s="122"/>
      <c r="O196" s="123" t="s">
        <v>377</v>
      </c>
      <c r="P196" s="123" t="s">
        <v>378</v>
      </c>
    </row>
    <row r="197" spans="1:16" ht="13.5" thickBot="1" x14ac:dyDescent="0.25">
      <c r="A197" s="8" t="str">
        <f t="shared" si="12"/>
        <v> HA 84.37 </v>
      </c>
      <c r="B197" s="5" t="str">
        <f t="shared" si="13"/>
        <v>I</v>
      </c>
      <c r="C197" s="8">
        <f t="shared" si="14"/>
        <v>15780.805</v>
      </c>
      <c r="D197" s="36" t="str">
        <f t="shared" si="15"/>
        <v>vis</v>
      </c>
      <c r="E197" s="120">
        <f>VLOOKUP(C197,'Active 1'!C$21:E$970,3,FALSE)</f>
        <v>-8222.6893563588164</v>
      </c>
      <c r="F197" s="5" t="s">
        <v>331</v>
      </c>
      <c r="G197" s="36" t="str">
        <f t="shared" si="16"/>
        <v>15780.805</v>
      </c>
      <c r="H197" s="8">
        <f t="shared" si="17"/>
        <v>-11109</v>
      </c>
      <c r="I197" s="121" t="s">
        <v>423</v>
      </c>
      <c r="J197" s="122" t="s">
        <v>424</v>
      </c>
      <c r="K197" s="121">
        <v>-11109</v>
      </c>
      <c r="L197" s="121" t="s">
        <v>425</v>
      </c>
      <c r="M197" s="122" t="s">
        <v>376</v>
      </c>
      <c r="N197" s="122"/>
      <c r="O197" s="123" t="s">
        <v>377</v>
      </c>
      <c r="P197" s="123" t="s">
        <v>378</v>
      </c>
    </row>
    <row r="198" spans="1:16" ht="13.5" thickBot="1" x14ac:dyDescent="0.25">
      <c r="A198" s="8" t="str">
        <f t="shared" si="12"/>
        <v> HA 84.37 </v>
      </c>
      <c r="B198" s="5" t="str">
        <f t="shared" si="13"/>
        <v>I</v>
      </c>
      <c r="C198" s="8">
        <f t="shared" si="14"/>
        <v>15800.615</v>
      </c>
      <c r="D198" s="36" t="str">
        <f t="shared" si="15"/>
        <v>vis</v>
      </c>
      <c r="E198" s="120">
        <f>VLOOKUP(C198,'Active 1'!C$21:E$970,3,FALSE)</f>
        <v>-8216.6965399940782</v>
      </c>
      <c r="F198" s="5" t="s">
        <v>331</v>
      </c>
      <c r="G198" s="36" t="str">
        <f t="shared" si="16"/>
        <v>15800.615</v>
      </c>
      <c r="H198" s="8">
        <f t="shared" si="17"/>
        <v>-11103</v>
      </c>
      <c r="I198" s="121" t="s">
        <v>426</v>
      </c>
      <c r="J198" s="122" t="s">
        <v>427</v>
      </c>
      <c r="K198" s="121">
        <v>-11103</v>
      </c>
      <c r="L198" s="121" t="s">
        <v>428</v>
      </c>
      <c r="M198" s="122" t="s">
        <v>376</v>
      </c>
      <c r="N198" s="122"/>
      <c r="O198" s="123" t="s">
        <v>377</v>
      </c>
      <c r="P198" s="123" t="s">
        <v>378</v>
      </c>
    </row>
    <row r="199" spans="1:16" ht="13.5" thickBot="1" x14ac:dyDescent="0.25">
      <c r="A199" s="8" t="str">
        <f t="shared" si="12"/>
        <v> HA 84.37 </v>
      </c>
      <c r="B199" s="5" t="str">
        <f t="shared" si="13"/>
        <v>I</v>
      </c>
      <c r="C199" s="8">
        <f t="shared" si="14"/>
        <v>15843.630999999999</v>
      </c>
      <c r="D199" s="36" t="str">
        <f t="shared" si="15"/>
        <v>vis</v>
      </c>
      <c r="E199" s="120">
        <f>VLOOKUP(C199,'Active 1'!C$21:E$970,3,FALSE)</f>
        <v>-8203.6835673163587</v>
      </c>
      <c r="F199" s="5" t="s">
        <v>331</v>
      </c>
      <c r="G199" s="36" t="str">
        <f t="shared" si="16"/>
        <v>15843.631</v>
      </c>
      <c r="H199" s="8">
        <f t="shared" si="17"/>
        <v>-11090</v>
      </c>
      <c r="I199" s="121" t="s">
        <v>429</v>
      </c>
      <c r="J199" s="122" t="s">
        <v>430</v>
      </c>
      <c r="K199" s="121">
        <v>-11090</v>
      </c>
      <c r="L199" s="121" t="s">
        <v>431</v>
      </c>
      <c r="M199" s="122" t="s">
        <v>376</v>
      </c>
      <c r="N199" s="122"/>
      <c r="O199" s="123" t="s">
        <v>377</v>
      </c>
      <c r="P199" s="123" t="s">
        <v>378</v>
      </c>
    </row>
    <row r="200" spans="1:16" ht="13.5" thickBot="1" x14ac:dyDescent="0.25">
      <c r="A200" s="8" t="str">
        <f t="shared" si="12"/>
        <v> HA 84.37 </v>
      </c>
      <c r="B200" s="5" t="str">
        <f t="shared" si="13"/>
        <v>I</v>
      </c>
      <c r="C200" s="8">
        <f t="shared" si="14"/>
        <v>16114.68</v>
      </c>
      <c r="D200" s="36" t="str">
        <f t="shared" si="15"/>
        <v>vis</v>
      </c>
      <c r="E200" s="120">
        <f>VLOOKUP(C200,'Active 1'!C$21:E$970,3,FALSE)</f>
        <v>-8121.6872582378082</v>
      </c>
      <c r="F200" s="5" t="s">
        <v>331</v>
      </c>
      <c r="G200" s="36" t="str">
        <f t="shared" si="16"/>
        <v>16114.680</v>
      </c>
      <c r="H200" s="8">
        <f t="shared" si="17"/>
        <v>-11008</v>
      </c>
      <c r="I200" s="121" t="s">
        <v>432</v>
      </c>
      <c r="J200" s="122" t="s">
        <v>433</v>
      </c>
      <c r="K200" s="121">
        <v>-11008</v>
      </c>
      <c r="L200" s="121" t="s">
        <v>434</v>
      </c>
      <c r="M200" s="122" t="s">
        <v>376</v>
      </c>
      <c r="N200" s="122"/>
      <c r="O200" s="123" t="s">
        <v>377</v>
      </c>
      <c r="P200" s="123" t="s">
        <v>378</v>
      </c>
    </row>
    <row r="201" spans="1:16" ht="13.5" thickBot="1" x14ac:dyDescent="0.25">
      <c r="A201" s="8" t="str">
        <f t="shared" si="12"/>
        <v> HA 84.37 </v>
      </c>
      <c r="B201" s="5" t="str">
        <f t="shared" si="13"/>
        <v>I</v>
      </c>
      <c r="C201" s="8">
        <f t="shared" si="14"/>
        <v>16180.782999999999</v>
      </c>
      <c r="D201" s="36" t="str">
        <f t="shared" si="15"/>
        <v>vis</v>
      </c>
      <c r="E201" s="120">
        <f>VLOOKUP(C201,'Active 1'!C$21:E$970,3,FALSE)</f>
        <v>-8101.6901284973574</v>
      </c>
      <c r="F201" s="5" t="s">
        <v>331</v>
      </c>
      <c r="G201" s="36" t="str">
        <f t="shared" si="16"/>
        <v>16180.783</v>
      </c>
      <c r="H201" s="8">
        <f t="shared" si="17"/>
        <v>-10988</v>
      </c>
      <c r="I201" s="121" t="s">
        <v>435</v>
      </c>
      <c r="J201" s="122" t="s">
        <v>436</v>
      </c>
      <c r="K201" s="121">
        <v>-10988</v>
      </c>
      <c r="L201" s="121" t="s">
        <v>437</v>
      </c>
      <c r="M201" s="122" t="s">
        <v>376</v>
      </c>
      <c r="N201" s="122"/>
      <c r="O201" s="123" t="s">
        <v>377</v>
      </c>
      <c r="P201" s="123" t="s">
        <v>378</v>
      </c>
    </row>
    <row r="202" spans="1:16" ht="13.5" thickBot="1" x14ac:dyDescent="0.25">
      <c r="A202" s="8" t="str">
        <f t="shared" si="12"/>
        <v> HA 84.37 </v>
      </c>
      <c r="B202" s="5" t="str">
        <f t="shared" si="13"/>
        <v>I</v>
      </c>
      <c r="C202" s="8">
        <f t="shared" si="14"/>
        <v>16210.565000000001</v>
      </c>
      <c r="D202" s="36" t="str">
        <f t="shared" si="15"/>
        <v>vis</v>
      </c>
      <c r="E202" s="120">
        <f>VLOOKUP(C202,'Active 1'!C$21:E$970,3,FALSE)</f>
        <v>-8092.6806354648143</v>
      </c>
      <c r="F202" s="5" t="s">
        <v>331</v>
      </c>
      <c r="G202" s="36" t="str">
        <f t="shared" si="16"/>
        <v>16210.565</v>
      </c>
      <c r="H202" s="8">
        <f t="shared" si="17"/>
        <v>-10979</v>
      </c>
      <c r="I202" s="121" t="s">
        <v>438</v>
      </c>
      <c r="J202" s="122" t="s">
        <v>439</v>
      </c>
      <c r="K202" s="121">
        <v>-10979</v>
      </c>
      <c r="L202" s="121" t="s">
        <v>440</v>
      </c>
      <c r="M202" s="122" t="s">
        <v>376</v>
      </c>
      <c r="N202" s="122"/>
      <c r="O202" s="123" t="s">
        <v>377</v>
      </c>
      <c r="P202" s="123" t="s">
        <v>378</v>
      </c>
    </row>
    <row r="203" spans="1:16" ht="13.5" thickBot="1" x14ac:dyDescent="0.25">
      <c r="A203" s="8" t="str">
        <f t="shared" ref="A203:A266" si="18">P203</f>
        <v> HA 84.37 </v>
      </c>
      <c r="B203" s="5" t="str">
        <f t="shared" ref="B203:B266" si="19">IF(H203=INT(H203),"I","II")</f>
        <v>I</v>
      </c>
      <c r="C203" s="8">
        <f t="shared" ref="C203:C266" si="20">1*G203</f>
        <v>16223.759</v>
      </c>
      <c r="D203" s="36" t="str">
        <f t="shared" ref="D203:D266" si="21">VLOOKUP(F203,I$1:J$5,2,FALSE)</f>
        <v>vis</v>
      </c>
      <c r="E203" s="120">
        <f>VLOOKUP(C203,'Active 1'!C$21:E$970,3,FALSE)</f>
        <v>-8088.6892564079571</v>
      </c>
      <c r="F203" s="5" t="s">
        <v>331</v>
      </c>
      <c r="G203" s="36" t="str">
        <f t="shared" ref="G203:G266" si="22">MID(I203,3,LEN(I203)-3)</f>
        <v>16223.759</v>
      </c>
      <c r="H203" s="8">
        <f t="shared" ref="H203:H266" si="23">1*K203</f>
        <v>-10975</v>
      </c>
      <c r="I203" s="121" t="s">
        <v>441</v>
      </c>
      <c r="J203" s="122" t="s">
        <v>442</v>
      </c>
      <c r="K203" s="121">
        <v>-10975</v>
      </c>
      <c r="L203" s="121" t="s">
        <v>437</v>
      </c>
      <c r="M203" s="122" t="s">
        <v>376</v>
      </c>
      <c r="N203" s="122"/>
      <c r="O203" s="123" t="s">
        <v>377</v>
      </c>
      <c r="P203" s="123" t="s">
        <v>378</v>
      </c>
    </row>
    <row r="204" spans="1:16" ht="13.5" thickBot="1" x14ac:dyDescent="0.25">
      <c r="A204" s="8" t="str">
        <f t="shared" si="18"/>
        <v> AN 163.91 </v>
      </c>
      <c r="B204" s="5" t="str">
        <f t="shared" si="19"/>
        <v>I</v>
      </c>
      <c r="C204" s="8">
        <f t="shared" si="20"/>
        <v>16230.39</v>
      </c>
      <c r="D204" s="36" t="str">
        <f t="shared" si="21"/>
        <v>vis</v>
      </c>
      <c r="E204" s="120">
        <f>VLOOKUP(C204,'Active 1'!C$21:E$970,3,FALSE)</f>
        <v>-8086.6832813794572</v>
      </c>
      <c r="F204" s="5" t="s">
        <v>331</v>
      </c>
      <c r="G204" s="36" t="str">
        <f t="shared" si="22"/>
        <v>16230.39</v>
      </c>
      <c r="H204" s="8">
        <f t="shared" si="23"/>
        <v>-10973</v>
      </c>
      <c r="I204" s="121" t="s">
        <v>443</v>
      </c>
      <c r="J204" s="122" t="s">
        <v>444</v>
      </c>
      <c r="K204" s="121">
        <v>-10973</v>
      </c>
      <c r="L204" s="121" t="s">
        <v>445</v>
      </c>
      <c r="M204" s="122" t="s">
        <v>376</v>
      </c>
      <c r="N204" s="122"/>
      <c r="O204" s="123" t="s">
        <v>397</v>
      </c>
      <c r="P204" s="123" t="s">
        <v>398</v>
      </c>
    </row>
    <row r="205" spans="1:16" ht="13.5" thickBot="1" x14ac:dyDescent="0.25">
      <c r="A205" s="8" t="str">
        <f t="shared" si="18"/>
        <v> HA 84.37 </v>
      </c>
      <c r="B205" s="5" t="str">
        <f t="shared" si="19"/>
        <v>I</v>
      </c>
      <c r="C205" s="8">
        <f t="shared" si="20"/>
        <v>16266.698</v>
      </c>
      <c r="D205" s="36" t="str">
        <f t="shared" si="21"/>
        <v>vis</v>
      </c>
      <c r="E205" s="120">
        <f>VLOOKUP(C205,'Active 1'!C$21:E$970,3,FALSE)</f>
        <v>-8075.6995773627514</v>
      </c>
      <c r="F205" s="5" t="s">
        <v>331</v>
      </c>
      <c r="G205" s="36" t="str">
        <f t="shared" si="22"/>
        <v>16266.698</v>
      </c>
      <c r="H205" s="8">
        <f t="shared" si="23"/>
        <v>-10962</v>
      </c>
      <c r="I205" s="121" t="s">
        <v>446</v>
      </c>
      <c r="J205" s="122" t="s">
        <v>447</v>
      </c>
      <c r="K205" s="121">
        <v>-10962</v>
      </c>
      <c r="L205" s="121" t="s">
        <v>448</v>
      </c>
      <c r="M205" s="122" t="s">
        <v>376</v>
      </c>
      <c r="N205" s="122"/>
      <c r="O205" s="123" t="s">
        <v>377</v>
      </c>
      <c r="P205" s="123" t="s">
        <v>378</v>
      </c>
    </row>
    <row r="206" spans="1:16" ht="13.5" thickBot="1" x14ac:dyDescent="0.25">
      <c r="A206" s="8" t="str">
        <f t="shared" si="18"/>
        <v> AN 177.119 </v>
      </c>
      <c r="B206" s="5" t="str">
        <f t="shared" si="19"/>
        <v>I</v>
      </c>
      <c r="C206" s="8">
        <f t="shared" si="20"/>
        <v>16306.388999999999</v>
      </c>
      <c r="D206" s="36" t="str">
        <f t="shared" si="21"/>
        <v>vis</v>
      </c>
      <c r="E206" s="120">
        <f>VLOOKUP(C206,'Active 1'!C$21:E$970,3,FALSE)</f>
        <v>-8063.692466089009</v>
      </c>
      <c r="F206" s="5" t="s">
        <v>331</v>
      </c>
      <c r="G206" s="36" t="str">
        <f t="shared" si="22"/>
        <v>16306.389</v>
      </c>
      <c r="H206" s="8">
        <f t="shared" si="23"/>
        <v>-10950</v>
      </c>
      <c r="I206" s="121" t="s">
        <v>449</v>
      </c>
      <c r="J206" s="122" t="s">
        <v>450</v>
      </c>
      <c r="K206" s="121">
        <v>-10950</v>
      </c>
      <c r="L206" s="121" t="s">
        <v>451</v>
      </c>
      <c r="M206" s="122" t="s">
        <v>452</v>
      </c>
      <c r="N206" s="122"/>
      <c r="O206" s="123" t="s">
        <v>397</v>
      </c>
      <c r="P206" s="123" t="s">
        <v>453</v>
      </c>
    </row>
    <row r="207" spans="1:16" ht="13.5" thickBot="1" x14ac:dyDescent="0.25">
      <c r="A207" s="8" t="str">
        <f t="shared" si="18"/>
        <v> AN 177.119 </v>
      </c>
      <c r="B207" s="5" t="str">
        <f t="shared" si="19"/>
        <v>I</v>
      </c>
      <c r="C207" s="8">
        <f t="shared" si="20"/>
        <v>16316.312</v>
      </c>
      <c r="D207" s="36" t="str">
        <f t="shared" si="21"/>
        <v>vis</v>
      </c>
      <c r="E207" s="120">
        <f>VLOOKUP(C207,'Active 1'!C$21:E$970,3,FALSE)</f>
        <v>-8060.6906126418962</v>
      </c>
      <c r="F207" s="5" t="s">
        <v>331</v>
      </c>
      <c r="G207" s="36" t="str">
        <f t="shared" si="22"/>
        <v>16316.312</v>
      </c>
      <c r="H207" s="8">
        <f t="shared" si="23"/>
        <v>-10947</v>
      </c>
      <c r="I207" s="121" t="s">
        <v>454</v>
      </c>
      <c r="J207" s="122" t="s">
        <v>455</v>
      </c>
      <c r="K207" s="121">
        <v>-10947</v>
      </c>
      <c r="L207" s="121" t="s">
        <v>456</v>
      </c>
      <c r="M207" s="122" t="s">
        <v>452</v>
      </c>
      <c r="N207" s="122"/>
      <c r="O207" s="123" t="s">
        <v>397</v>
      </c>
      <c r="P207" s="123" t="s">
        <v>453</v>
      </c>
    </row>
    <row r="208" spans="1:16" ht="13.5" thickBot="1" x14ac:dyDescent="0.25">
      <c r="A208" s="8" t="str">
        <f t="shared" si="18"/>
        <v> AN 177.119 </v>
      </c>
      <c r="B208" s="5" t="str">
        <f t="shared" si="19"/>
        <v>I</v>
      </c>
      <c r="C208" s="8">
        <f t="shared" si="20"/>
        <v>16326.234</v>
      </c>
      <c r="D208" s="36" t="str">
        <f t="shared" si="21"/>
        <v>vis</v>
      </c>
      <c r="E208" s="120">
        <f>VLOOKUP(C208,'Active 1'!C$21:E$970,3,FALSE)</f>
        <v>-8057.6890617094905</v>
      </c>
      <c r="F208" s="5" t="s">
        <v>331</v>
      </c>
      <c r="G208" s="36" t="str">
        <f t="shared" si="22"/>
        <v>16326.234</v>
      </c>
      <c r="H208" s="8">
        <f t="shared" si="23"/>
        <v>-10944</v>
      </c>
      <c r="I208" s="121" t="s">
        <v>457</v>
      </c>
      <c r="J208" s="122" t="s">
        <v>458</v>
      </c>
      <c r="K208" s="121">
        <v>-10944</v>
      </c>
      <c r="L208" s="121" t="s">
        <v>428</v>
      </c>
      <c r="M208" s="122" t="s">
        <v>452</v>
      </c>
      <c r="N208" s="122"/>
      <c r="O208" s="123" t="s">
        <v>397</v>
      </c>
      <c r="P208" s="123" t="s">
        <v>453</v>
      </c>
    </row>
    <row r="209" spans="1:16" ht="13.5" thickBot="1" x14ac:dyDescent="0.25">
      <c r="A209" s="8" t="str">
        <f t="shared" si="18"/>
        <v> AN 177.119 </v>
      </c>
      <c r="B209" s="5" t="str">
        <f t="shared" si="19"/>
        <v>I</v>
      </c>
      <c r="C209" s="8">
        <f t="shared" si="20"/>
        <v>16329.521000000001</v>
      </c>
      <c r="D209" s="36" t="str">
        <f t="shared" si="21"/>
        <v>vis</v>
      </c>
      <c r="E209" s="120">
        <f>VLOOKUP(C209,'Active 1'!C$21:E$970,3,FALSE)</f>
        <v>-8056.6946958644176</v>
      </c>
      <c r="F209" s="5" t="s">
        <v>331</v>
      </c>
      <c r="G209" s="36" t="str">
        <f t="shared" si="22"/>
        <v>16329.521</v>
      </c>
      <c r="H209" s="8">
        <f t="shared" si="23"/>
        <v>-10943</v>
      </c>
      <c r="I209" s="121" t="s">
        <v>459</v>
      </c>
      <c r="J209" s="122" t="s">
        <v>460</v>
      </c>
      <c r="K209" s="121">
        <v>-10943</v>
      </c>
      <c r="L209" s="121" t="s">
        <v>461</v>
      </c>
      <c r="M209" s="122" t="s">
        <v>452</v>
      </c>
      <c r="N209" s="122"/>
      <c r="O209" s="123" t="s">
        <v>397</v>
      </c>
      <c r="P209" s="123" t="s">
        <v>453</v>
      </c>
    </row>
    <row r="210" spans="1:16" ht="13.5" thickBot="1" x14ac:dyDescent="0.25">
      <c r="A210" s="8" t="str">
        <f t="shared" si="18"/>
        <v> AN 177.119 </v>
      </c>
      <c r="B210" s="5" t="str">
        <f t="shared" si="19"/>
        <v>I</v>
      </c>
      <c r="C210" s="8">
        <f t="shared" si="20"/>
        <v>16339.436</v>
      </c>
      <c r="D210" s="36" t="str">
        <f t="shared" si="21"/>
        <v>vis</v>
      </c>
      <c r="E210" s="120">
        <f>VLOOKUP(C210,'Active 1'!C$21:E$970,3,FALSE)</f>
        <v>-8053.6952625349686</v>
      </c>
      <c r="F210" s="5" t="s">
        <v>331</v>
      </c>
      <c r="G210" s="36" t="str">
        <f t="shared" si="22"/>
        <v>16339.436</v>
      </c>
      <c r="H210" s="8">
        <f t="shared" si="23"/>
        <v>-10940</v>
      </c>
      <c r="I210" s="121" t="s">
        <v>462</v>
      </c>
      <c r="J210" s="122" t="s">
        <v>463</v>
      </c>
      <c r="K210" s="121">
        <v>-10940</v>
      </c>
      <c r="L210" s="121" t="s">
        <v>464</v>
      </c>
      <c r="M210" s="122" t="s">
        <v>452</v>
      </c>
      <c r="N210" s="122"/>
      <c r="O210" s="123" t="s">
        <v>397</v>
      </c>
      <c r="P210" s="123" t="s">
        <v>453</v>
      </c>
    </row>
    <row r="211" spans="1:16" ht="13.5" thickBot="1" x14ac:dyDescent="0.25">
      <c r="A211" s="8" t="str">
        <f t="shared" si="18"/>
        <v> AN 177.119 </v>
      </c>
      <c r="B211" s="5" t="str">
        <f t="shared" si="19"/>
        <v>I</v>
      </c>
      <c r="C211" s="8">
        <f t="shared" si="20"/>
        <v>16349.36</v>
      </c>
      <c r="D211" s="36" t="str">
        <f t="shared" si="21"/>
        <v>vis</v>
      </c>
      <c r="E211" s="120">
        <f>VLOOKUP(C211,'Active 1'!C$21:E$970,3,FALSE)</f>
        <v>-8050.6931065731478</v>
      </c>
      <c r="F211" s="5" t="s">
        <v>331</v>
      </c>
      <c r="G211" s="36" t="str">
        <f t="shared" si="22"/>
        <v>16349.360</v>
      </c>
      <c r="H211" s="8">
        <f t="shared" si="23"/>
        <v>-10937</v>
      </c>
      <c r="I211" s="121" t="s">
        <v>465</v>
      </c>
      <c r="J211" s="122" t="s">
        <v>466</v>
      </c>
      <c r="K211" s="121">
        <v>-10937</v>
      </c>
      <c r="L211" s="121" t="s">
        <v>467</v>
      </c>
      <c r="M211" s="122" t="s">
        <v>452</v>
      </c>
      <c r="N211" s="122"/>
      <c r="O211" s="123" t="s">
        <v>397</v>
      </c>
      <c r="P211" s="123" t="s">
        <v>453</v>
      </c>
    </row>
    <row r="212" spans="1:16" ht="13.5" thickBot="1" x14ac:dyDescent="0.25">
      <c r="A212" s="8" t="str">
        <f t="shared" si="18"/>
        <v> AN 177.119 </v>
      </c>
      <c r="B212" s="5" t="str">
        <f t="shared" si="19"/>
        <v>I</v>
      </c>
      <c r="C212" s="8">
        <f t="shared" si="20"/>
        <v>16382.424000000001</v>
      </c>
      <c r="D212" s="36" t="str">
        <f t="shared" si="21"/>
        <v>vis</v>
      </c>
      <c r="E212" s="120">
        <f>VLOOKUP(C212,'Active 1'!C$21:E$970,3,FALSE)</f>
        <v>-8040.6907602690735</v>
      </c>
      <c r="F212" s="5" t="s">
        <v>331</v>
      </c>
      <c r="G212" s="36" t="str">
        <f t="shared" si="22"/>
        <v>16382.424</v>
      </c>
      <c r="H212" s="8">
        <f t="shared" si="23"/>
        <v>-10927</v>
      </c>
      <c r="I212" s="121" t="s">
        <v>468</v>
      </c>
      <c r="J212" s="122" t="s">
        <v>469</v>
      </c>
      <c r="K212" s="121">
        <v>-10927</v>
      </c>
      <c r="L212" s="121" t="s">
        <v>470</v>
      </c>
      <c r="M212" s="122" t="s">
        <v>452</v>
      </c>
      <c r="N212" s="122"/>
      <c r="O212" s="123" t="s">
        <v>397</v>
      </c>
      <c r="P212" s="123" t="s">
        <v>453</v>
      </c>
    </row>
    <row r="213" spans="1:16" ht="13.5" thickBot="1" x14ac:dyDescent="0.25">
      <c r="A213" s="8" t="str">
        <f t="shared" si="18"/>
        <v> AN 177.119 </v>
      </c>
      <c r="B213" s="5" t="str">
        <f t="shared" si="19"/>
        <v>I</v>
      </c>
      <c r="C213" s="8">
        <f t="shared" si="20"/>
        <v>16422.083999999999</v>
      </c>
      <c r="D213" s="36" t="str">
        <f t="shared" si="21"/>
        <v>vis</v>
      </c>
      <c r="E213" s="120">
        <f>VLOOKUP(C213,'Active 1'!C$21:E$970,3,FALSE)</f>
        <v>-8028.6930269512777</v>
      </c>
      <c r="F213" s="5" t="s">
        <v>331</v>
      </c>
      <c r="G213" s="36" t="str">
        <f t="shared" si="22"/>
        <v>16422.084</v>
      </c>
      <c r="H213" s="8">
        <f t="shared" si="23"/>
        <v>-10915</v>
      </c>
      <c r="I213" s="121" t="s">
        <v>471</v>
      </c>
      <c r="J213" s="122" t="s">
        <v>472</v>
      </c>
      <c r="K213" s="121">
        <v>-10915</v>
      </c>
      <c r="L213" s="121" t="s">
        <v>473</v>
      </c>
      <c r="M213" s="122" t="s">
        <v>452</v>
      </c>
      <c r="N213" s="122"/>
      <c r="O213" s="123" t="s">
        <v>397</v>
      </c>
      <c r="P213" s="123" t="s">
        <v>453</v>
      </c>
    </row>
    <row r="214" spans="1:16" ht="13.5" thickBot="1" x14ac:dyDescent="0.25">
      <c r="A214" s="8" t="str">
        <f t="shared" si="18"/>
        <v> HA 84.37 </v>
      </c>
      <c r="B214" s="5" t="str">
        <f t="shared" si="19"/>
        <v>I</v>
      </c>
      <c r="C214" s="8">
        <f t="shared" si="20"/>
        <v>16428.682000000001</v>
      </c>
      <c r="D214" s="36" t="str">
        <f t="shared" si="21"/>
        <v>vis</v>
      </c>
      <c r="E214" s="120">
        <f>VLOOKUP(C214,'Active 1'!C$21:E$970,3,FALSE)</f>
        <v>-8026.6970349081394</v>
      </c>
      <c r="F214" s="5" t="s">
        <v>331</v>
      </c>
      <c r="G214" s="36" t="str">
        <f t="shared" si="22"/>
        <v>16428.682</v>
      </c>
      <c r="H214" s="8">
        <f t="shared" si="23"/>
        <v>-10913</v>
      </c>
      <c r="I214" s="121" t="s">
        <v>474</v>
      </c>
      <c r="J214" s="122" t="s">
        <v>475</v>
      </c>
      <c r="K214" s="121">
        <v>-10913</v>
      </c>
      <c r="L214" s="121" t="s">
        <v>476</v>
      </c>
      <c r="M214" s="122" t="s">
        <v>376</v>
      </c>
      <c r="N214" s="122"/>
      <c r="O214" s="123" t="s">
        <v>377</v>
      </c>
      <c r="P214" s="123" t="s">
        <v>378</v>
      </c>
    </row>
    <row r="215" spans="1:16" ht="13.5" thickBot="1" x14ac:dyDescent="0.25">
      <c r="A215" s="8" t="str">
        <f t="shared" si="18"/>
        <v> HA 84.37 </v>
      </c>
      <c r="B215" s="5" t="str">
        <f t="shared" si="19"/>
        <v>I</v>
      </c>
      <c r="C215" s="8">
        <f t="shared" si="20"/>
        <v>16438.624</v>
      </c>
      <c r="D215" s="36" t="str">
        <f t="shared" si="21"/>
        <v>vis</v>
      </c>
      <c r="E215" s="120">
        <f>VLOOKUP(C215,'Active 1'!C$21:E$970,3,FALSE)</f>
        <v>-8023.6894336815758</v>
      </c>
      <c r="F215" s="5" t="s">
        <v>331</v>
      </c>
      <c r="G215" s="36" t="str">
        <f t="shared" si="22"/>
        <v>16438.624</v>
      </c>
      <c r="H215" s="8">
        <f t="shared" si="23"/>
        <v>-10910</v>
      </c>
      <c r="I215" s="121" t="s">
        <v>477</v>
      </c>
      <c r="J215" s="122" t="s">
        <v>478</v>
      </c>
      <c r="K215" s="121">
        <v>-10910</v>
      </c>
      <c r="L215" s="121" t="s">
        <v>479</v>
      </c>
      <c r="M215" s="122" t="s">
        <v>376</v>
      </c>
      <c r="N215" s="122"/>
      <c r="O215" s="123" t="s">
        <v>377</v>
      </c>
      <c r="P215" s="123" t="s">
        <v>378</v>
      </c>
    </row>
    <row r="216" spans="1:16" ht="13.5" thickBot="1" x14ac:dyDescent="0.25">
      <c r="A216" s="8" t="str">
        <f t="shared" si="18"/>
        <v> HA 84.37 </v>
      </c>
      <c r="B216" s="5" t="str">
        <f t="shared" si="19"/>
        <v>I</v>
      </c>
      <c r="C216" s="8">
        <f t="shared" si="20"/>
        <v>16471.681</v>
      </c>
      <c r="D216" s="36" t="str">
        <f t="shared" si="21"/>
        <v>vis</v>
      </c>
      <c r="E216" s="120">
        <f>VLOOKUP(C216,'Active 1'!C$21:E$970,3,FALSE)</f>
        <v>-8013.6892049804565</v>
      </c>
      <c r="F216" s="5" t="s">
        <v>331</v>
      </c>
      <c r="G216" s="36" t="str">
        <f t="shared" si="22"/>
        <v>16471.681</v>
      </c>
      <c r="H216" s="8">
        <f t="shared" si="23"/>
        <v>-10900</v>
      </c>
      <c r="I216" s="121" t="s">
        <v>480</v>
      </c>
      <c r="J216" s="122" t="s">
        <v>481</v>
      </c>
      <c r="K216" s="121">
        <v>-10900</v>
      </c>
      <c r="L216" s="121" t="s">
        <v>482</v>
      </c>
      <c r="M216" s="122" t="s">
        <v>376</v>
      </c>
      <c r="N216" s="122"/>
      <c r="O216" s="123" t="s">
        <v>377</v>
      </c>
      <c r="P216" s="123" t="s">
        <v>378</v>
      </c>
    </row>
    <row r="217" spans="1:16" ht="13.5" thickBot="1" x14ac:dyDescent="0.25">
      <c r="A217" s="8" t="str">
        <f t="shared" si="18"/>
        <v> HA 84.37 </v>
      </c>
      <c r="B217" s="5" t="str">
        <f t="shared" si="19"/>
        <v>I</v>
      </c>
      <c r="C217" s="8">
        <f t="shared" si="20"/>
        <v>16517.923999999999</v>
      </c>
      <c r="D217" s="36" t="str">
        <f t="shared" si="21"/>
        <v>vis</v>
      </c>
      <c r="E217" s="120">
        <f>VLOOKUP(C217,'Active 1'!C$21:E$970,3,FALSE)</f>
        <v>-7999.7000173401429</v>
      </c>
      <c r="F217" s="5" t="s">
        <v>331</v>
      </c>
      <c r="G217" s="36" t="str">
        <f t="shared" si="22"/>
        <v>16517.924</v>
      </c>
      <c r="H217" s="8">
        <f t="shared" si="23"/>
        <v>-10886</v>
      </c>
      <c r="I217" s="121" t="s">
        <v>483</v>
      </c>
      <c r="J217" s="122" t="s">
        <v>484</v>
      </c>
      <c r="K217" s="121">
        <v>-10886</v>
      </c>
      <c r="L217" s="121" t="s">
        <v>485</v>
      </c>
      <c r="M217" s="122" t="s">
        <v>376</v>
      </c>
      <c r="N217" s="122"/>
      <c r="O217" s="123" t="s">
        <v>377</v>
      </c>
      <c r="P217" s="123" t="s">
        <v>378</v>
      </c>
    </row>
    <row r="218" spans="1:16" ht="13.5" thickBot="1" x14ac:dyDescent="0.25">
      <c r="A218" s="8" t="str">
        <f t="shared" si="18"/>
        <v> AN 177.119 </v>
      </c>
      <c r="B218" s="5" t="str">
        <f t="shared" si="19"/>
        <v>I</v>
      </c>
      <c r="C218" s="8">
        <f t="shared" si="20"/>
        <v>16564.223000000002</v>
      </c>
      <c r="D218" s="36" t="str">
        <f t="shared" si="21"/>
        <v>vis</v>
      </c>
      <c r="E218" s="120">
        <f>VLOOKUP(C218,'Active 1'!C$21:E$970,3,FALSE)</f>
        <v>-7985.6938888761824</v>
      </c>
      <c r="F218" s="5" t="s">
        <v>331</v>
      </c>
      <c r="G218" s="36" t="str">
        <f t="shared" si="22"/>
        <v>16564.223</v>
      </c>
      <c r="H218" s="8">
        <f t="shared" si="23"/>
        <v>-10872</v>
      </c>
      <c r="I218" s="121" t="s">
        <v>486</v>
      </c>
      <c r="J218" s="122" t="s">
        <v>487</v>
      </c>
      <c r="K218" s="121">
        <v>-10872</v>
      </c>
      <c r="L218" s="121" t="s">
        <v>488</v>
      </c>
      <c r="M218" s="122" t="s">
        <v>452</v>
      </c>
      <c r="N218" s="122"/>
      <c r="O218" s="123" t="s">
        <v>397</v>
      </c>
      <c r="P218" s="123" t="s">
        <v>453</v>
      </c>
    </row>
    <row r="219" spans="1:16" ht="13.5" thickBot="1" x14ac:dyDescent="0.25">
      <c r="A219" s="8" t="str">
        <f t="shared" si="18"/>
        <v> HA 84.37 </v>
      </c>
      <c r="B219" s="5" t="str">
        <f t="shared" si="19"/>
        <v>I</v>
      </c>
      <c r="C219" s="8">
        <f t="shared" si="20"/>
        <v>16587.400000000001</v>
      </c>
      <c r="D219" s="36" t="str">
        <f t="shared" si="21"/>
        <v>vis</v>
      </c>
      <c r="E219" s="120">
        <f>VLOOKUP(C219,'Active 1'!C$21:E$970,3,FALSE)</f>
        <v>-7978.6825054897336</v>
      </c>
      <c r="F219" s="5" t="s">
        <v>331</v>
      </c>
      <c r="G219" s="36" t="str">
        <f t="shared" si="22"/>
        <v>16587.400</v>
      </c>
      <c r="H219" s="8">
        <f t="shared" si="23"/>
        <v>-10865</v>
      </c>
      <c r="I219" s="121" t="s">
        <v>489</v>
      </c>
      <c r="J219" s="122" t="s">
        <v>490</v>
      </c>
      <c r="K219" s="121">
        <v>-10865</v>
      </c>
      <c r="L219" s="121" t="s">
        <v>491</v>
      </c>
      <c r="M219" s="122" t="s">
        <v>376</v>
      </c>
      <c r="N219" s="122"/>
      <c r="O219" s="123" t="s">
        <v>377</v>
      </c>
      <c r="P219" s="123" t="s">
        <v>378</v>
      </c>
    </row>
    <row r="220" spans="1:16" ht="13.5" thickBot="1" x14ac:dyDescent="0.25">
      <c r="A220" s="8" t="str">
        <f t="shared" si="18"/>
        <v> AN 177.119 </v>
      </c>
      <c r="B220" s="5" t="str">
        <f t="shared" si="19"/>
        <v>I</v>
      </c>
      <c r="C220" s="8">
        <f t="shared" si="20"/>
        <v>16620.413</v>
      </c>
      <c r="D220" s="36" t="str">
        <f t="shared" si="21"/>
        <v>vis</v>
      </c>
      <c r="E220" s="120">
        <f>VLOOKUP(C220,'Active 1'!C$21:E$970,3,FALSE)</f>
        <v>-7968.6955874357654</v>
      </c>
      <c r="F220" s="5" t="s">
        <v>331</v>
      </c>
      <c r="G220" s="36" t="str">
        <f t="shared" si="22"/>
        <v>16620.413</v>
      </c>
      <c r="H220" s="8">
        <f t="shared" si="23"/>
        <v>-10855</v>
      </c>
      <c r="I220" s="121" t="s">
        <v>492</v>
      </c>
      <c r="J220" s="122" t="s">
        <v>493</v>
      </c>
      <c r="K220" s="121">
        <v>-10855</v>
      </c>
      <c r="L220" s="121" t="s">
        <v>494</v>
      </c>
      <c r="M220" s="122" t="s">
        <v>452</v>
      </c>
      <c r="N220" s="122"/>
      <c r="O220" s="123" t="s">
        <v>397</v>
      </c>
      <c r="P220" s="123" t="s">
        <v>453</v>
      </c>
    </row>
    <row r="221" spans="1:16" ht="13.5" thickBot="1" x14ac:dyDescent="0.25">
      <c r="A221" s="8" t="str">
        <f t="shared" si="18"/>
        <v> AN 177.119 </v>
      </c>
      <c r="B221" s="5" t="str">
        <f t="shared" si="19"/>
        <v>I</v>
      </c>
      <c r="C221" s="8">
        <f t="shared" si="20"/>
        <v>16729.493999999999</v>
      </c>
      <c r="D221" s="36" t="str">
        <f t="shared" si="21"/>
        <v>vis</v>
      </c>
      <c r="E221" s="120">
        <f>VLOOKUP(C221,'Active 1'!C$21:E$970,3,FALSE)</f>
        <v>-7935.6969805764984</v>
      </c>
      <c r="F221" s="5" t="s">
        <v>331</v>
      </c>
      <c r="G221" s="36" t="str">
        <f t="shared" si="22"/>
        <v>16729.494</v>
      </c>
      <c r="H221" s="8">
        <f t="shared" si="23"/>
        <v>-10822</v>
      </c>
      <c r="I221" s="121" t="s">
        <v>495</v>
      </c>
      <c r="J221" s="122" t="s">
        <v>496</v>
      </c>
      <c r="K221" s="121">
        <v>-10822</v>
      </c>
      <c r="L221" s="121" t="s">
        <v>485</v>
      </c>
      <c r="M221" s="122" t="s">
        <v>452</v>
      </c>
      <c r="N221" s="122"/>
      <c r="O221" s="123" t="s">
        <v>397</v>
      </c>
      <c r="P221" s="123" t="s">
        <v>453</v>
      </c>
    </row>
    <row r="222" spans="1:16" ht="13.5" thickBot="1" x14ac:dyDescent="0.25">
      <c r="A222" s="8" t="str">
        <f t="shared" si="18"/>
        <v> AN 177.119 </v>
      </c>
      <c r="B222" s="5" t="str">
        <f t="shared" si="19"/>
        <v>I</v>
      </c>
      <c r="C222" s="8">
        <f t="shared" si="20"/>
        <v>16749.337</v>
      </c>
      <c r="D222" s="36" t="str">
        <f t="shared" si="21"/>
        <v>vis</v>
      </c>
      <c r="E222" s="120">
        <f>VLOOKUP(C222,'Active 1'!C$21:E$970,3,FALSE)</f>
        <v>-7929.6941812263967</v>
      </c>
      <c r="F222" s="5" t="s">
        <v>331</v>
      </c>
      <c r="G222" s="36" t="str">
        <f t="shared" si="22"/>
        <v>16749.337</v>
      </c>
      <c r="H222" s="8">
        <f t="shared" si="23"/>
        <v>-10816</v>
      </c>
      <c r="I222" s="121" t="s">
        <v>497</v>
      </c>
      <c r="J222" s="122" t="s">
        <v>498</v>
      </c>
      <c r="K222" s="121">
        <v>-10816</v>
      </c>
      <c r="L222" s="121" t="s">
        <v>499</v>
      </c>
      <c r="M222" s="122" t="s">
        <v>452</v>
      </c>
      <c r="N222" s="122"/>
      <c r="O222" s="123" t="s">
        <v>397</v>
      </c>
      <c r="P222" s="123" t="s">
        <v>453</v>
      </c>
    </row>
    <row r="223" spans="1:16" ht="13.5" thickBot="1" x14ac:dyDescent="0.25">
      <c r="A223" s="8" t="str">
        <f t="shared" si="18"/>
        <v> HA 84.37 </v>
      </c>
      <c r="B223" s="5" t="str">
        <f t="shared" si="19"/>
        <v>I</v>
      </c>
      <c r="C223" s="8">
        <f t="shared" si="20"/>
        <v>16874.902999999998</v>
      </c>
      <c r="D223" s="36" t="str">
        <f t="shared" si="21"/>
        <v>vis</v>
      </c>
      <c r="E223" s="120">
        <f>VLOOKUP(C223,'Active 1'!C$21:E$970,3,FALSE)</f>
        <v>-7891.7086194063668</v>
      </c>
      <c r="F223" s="5" t="s">
        <v>331</v>
      </c>
      <c r="G223" s="36" t="str">
        <f t="shared" si="22"/>
        <v>16874.903</v>
      </c>
      <c r="H223" s="8">
        <f t="shared" si="23"/>
        <v>-10778</v>
      </c>
      <c r="I223" s="121" t="s">
        <v>500</v>
      </c>
      <c r="J223" s="122" t="s">
        <v>501</v>
      </c>
      <c r="K223" s="121">
        <v>-10778</v>
      </c>
      <c r="L223" s="121" t="s">
        <v>502</v>
      </c>
      <c r="M223" s="122" t="s">
        <v>376</v>
      </c>
      <c r="N223" s="122"/>
      <c r="O223" s="123" t="s">
        <v>377</v>
      </c>
      <c r="P223" s="123" t="s">
        <v>378</v>
      </c>
    </row>
    <row r="224" spans="1:16" ht="13.5" thickBot="1" x14ac:dyDescent="0.25">
      <c r="A224" s="8" t="str">
        <f t="shared" si="18"/>
        <v> HA 69.151 </v>
      </c>
      <c r="B224" s="5" t="str">
        <f t="shared" si="19"/>
        <v>I</v>
      </c>
      <c r="C224" s="8">
        <f t="shared" si="20"/>
        <v>16881.545999999998</v>
      </c>
      <c r="D224" s="36" t="str">
        <f t="shared" si="21"/>
        <v>vis</v>
      </c>
      <c r="E224" s="120">
        <f>VLOOKUP(C224,'Active 1'!C$21:E$970,3,FALSE)</f>
        <v>-7889.6990142013719</v>
      </c>
      <c r="F224" s="5" t="s">
        <v>331</v>
      </c>
      <c r="G224" s="36" t="str">
        <f t="shared" si="22"/>
        <v>16881.546</v>
      </c>
      <c r="H224" s="8">
        <f t="shared" si="23"/>
        <v>-10776</v>
      </c>
      <c r="I224" s="121" t="s">
        <v>503</v>
      </c>
      <c r="J224" s="122" t="s">
        <v>504</v>
      </c>
      <c r="K224" s="121">
        <v>-10776</v>
      </c>
      <c r="L224" s="121" t="s">
        <v>505</v>
      </c>
      <c r="M224" s="122" t="s">
        <v>452</v>
      </c>
      <c r="N224" s="122"/>
      <c r="O224" s="123" t="s">
        <v>506</v>
      </c>
      <c r="P224" s="123" t="s">
        <v>507</v>
      </c>
    </row>
    <row r="225" spans="1:16" ht="13.5" thickBot="1" x14ac:dyDescent="0.25">
      <c r="A225" s="8" t="str">
        <f t="shared" si="18"/>
        <v> HA 84.37 </v>
      </c>
      <c r="B225" s="5" t="str">
        <f t="shared" si="19"/>
        <v>I</v>
      </c>
      <c r="C225" s="8">
        <f t="shared" si="20"/>
        <v>16927.814999999999</v>
      </c>
      <c r="D225" s="36" t="str">
        <f t="shared" si="21"/>
        <v>vis</v>
      </c>
      <c r="E225" s="120">
        <f>VLOOKUP(C225,'Active 1'!C$21:E$970,3,FALSE)</f>
        <v>-7875.7019611786509</v>
      </c>
      <c r="F225" s="5" t="s">
        <v>331</v>
      </c>
      <c r="G225" s="36" t="str">
        <f t="shared" si="22"/>
        <v>16927.815</v>
      </c>
      <c r="H225" s="8">
        <f t="shared" si="23"/>
        <v>-10762</v>
      </c>
      <c r="I225" s="121" t="s">
        <v>508</v>
      </c>
      <c r="J225" s="122" t="s">
        <v>509</v>
      </c>
      <c r="K225" s="121">
        <v>-10762</v>
      </c>
      <c r="L225" s="121" t="s">
        <v>510</v>
      </c>
      <c r="M225" s="122" t="s">
        <v>376</v>
      </c>
      <c r="N225" s="122"/>
      <c r="O225" s="123" t="s">
        <v>377</v>
      </c>
      <c r="P225" s="123" t="s">
        <v>378</v>
      </c>
    </row>
    <row r="226" spans="1:16" ht="13.5" thickBot="1" x14ac:dyDescent="0.25">
      <c r="A226" s="8" t="str">
        <f t="shared" si="18"/>
        <v> AN 177.119 </v>
      </c>
      <c r="B226" s="5" t="str">
        <f t="shared" si="19"/>
        <v>I</v>
      </c>
      <c r="C226" s="8">
        <f t="shared" si="20"/>
        <v>16944.368999999999</v>
      </c>
      <c r="D226" s="36" t="str">
        <f t="shared" si="21"/>
        <v>vis</v>
      </c>
      <c r="E226" s="120">
        <f>VLOOKUP(C226,'Active 1'!C$21:E$970,3,FALSE)</f>
        <v>-7870.6941327030381</v>
      </c>
      <c r="F226" s="5" t="s">
        <v>331</v>
      </c>
      <c r="G226" s="36" t="str">
        <f t="shared" si="22"/>
        <v>16944.369</v>
      </c>
      <c r="H226" s="8">
        <f t="shared" si="23"/>
        <v>-10757</v>
      </c>
      <c r="I226" s="121" t="s">
        <v>511</v>
      </c>
      <c r="J226" s="122" t="s">
        <v>512</v>
      </c>
      <c r="K226" s="121">
        <v>-10757</v>
      </c>
      <c r="L226" s="121" t="s">
        <v>513</v>
      </c>
      <c r="M226" s="122" t="s">
        <v>452</v>
      </c>
      <c r="N226" s="122"/>
      <c r="O226" s="123" t="s">
        <v>397</v>
      </c>
      <c r="P226" s="123" t="s">
        <v>453</v>
      </c>
    </row>
    <row r="227" spans="1:16" ht="13.5" thickBot="1" x14ac:dyDescent="0.25">
      <c r="A227" s="8" t="str">
        <f t="shared" si="18"/>
        <v> AN 176.169 </v>
      </c>
      <c r="B227" s="5" t="str">
        <f t="shared" si="19"/>
        <v>I</v>
      </c>
      <c r="C227" s="8">
        <f t="shared" si="20"/>
        <v>16944.37</v>
      </c>
      <c r="D227" s="36" t="str">
        <f t="shared" si="21"/>
        <v>vis</v>
      </c>
      <c r="E227" s="120">
        <f>VLOOKUP(C227,'Active 1'!C$21:E$970,3,FALSE)</f>
        <v>-7870.6938301883301</v>
      </c>
      <c r="F227" s="5" t="s">
        <v>331</v>
      </c>
      <c r="G227" s="36" t="str">
        <f t="shared" si="22"/>
        <v>16944.370</v>
      </c>
      <c r="H227" s="8">
        <f t="shared" si="23"/>
        <v>-10757</v>
      </c>
      <c r="I227" s="121" t="s">
        <v>514</v>
      </c>
      <c r="J227" s="122" t="s">
        <v>515</v>
      </c>
      <c r="K227" s="121">
        <v>-10757</v>
      </c>
      <c r="L227" s="121" t="s">
        <v>485</v>
      </c>
      <c r="M227" s="122" t="s">
        <v>452</v>
      </c>
      <c r="N227" s="122"/>
      <c r="O227" s="123" t="s">
        <v>516</v>
      </c>
      <c r="P227" s="123" t="s">
        <v>517</v>
      </c>
    </row>
    <row r="228" spans="1:16" ht="13.5" thickBot="1" x14ac:dyDescent="0.25">
      <c r="A228" s="8" t="str">
        <f t="shared" si="18"/>
        <v> AN 176.169 </v>
      </c>
      <c r="B228" s="5" t="str">
        <f t="shared" si="19"/>
        <v>I</v>
      </c>
      <c r="C228" s="8">
        <f t="shared" si="20"/>
        <v>17010.473000000002</v>
      </c>
      <c r="D228" s="36" t="str">
        <f t="shared" si="21"/>
        <v>vis</v>
      </c>
      <c r="E228" s="120">
        <f>VLOOKUP(C228,'Active 1'!C$21:E$970,3,FALSE)</f>
        <v>-7850.6967004478784</v>
      </c>
      <c r="F228" s="5" t="s">
        <v>331</v>
      </c>
      <c r="G228" s="36" t="str">
        <f t="shared" si="22"/>
        <v>17010.473</v>
      </c>
      <c r="H228" s="8">
        <f t="shared" si="23"/>
        <v>-10737</v>
      </c>
      <c r="I228" s="121" t="s">
        <v>518</v>
      </c>
      <c r="J228" s="122" t="s">
        <v>519</v>
      </c>
      <c r="K228" s="121">
        <v>-10737</v>
      </c>
      <c r="L228" s="121" t="s">
        <v>520</v>
      </c>
      <c r="M228" s="122" t="s">
        <v>452</v>
      </c>
      <c r="N228" s="122"/>
      <c r="O228" s="123" t="s">
        <v>516</v>
      </c>
      <c r="P228" s="123" t="s">
        <v>517</v>
      </c>
    </row>
    <row r="229" spans="1:16" ht="13.5" thickBot="1" x14ac:dyDescent="0.25">
      <c r="A229" s="8" t="str">
        <f t="shared" si="18"/>
        <v> AN 177.119 </v>
      </c>
      <c r="B229" s="5" t="str">
        <f t="shared" si="19"/>
        <v>I</v>
      </c>
      <c r="C229" s="8">
        <f t="shared" si="20"/>
        <v>17063.36</v>
      </c>
      <c r="D229" s="36" t="str">
        <f t="shared" si="21"/>
        <v>vis</v>
      </c>
      <c r="E229" s="120">
        <f>VLOOKUP(C229,'Active 1'!C$21:E$970,3,FALSE)</f>
        <v>-7834.6976050878611</v>
      </c>
      <c r="F229" s="5" t="s">
        <v>331</v>
      </c>
      <c r="G229" s="36" t="str">
        <f t="shared" si="22"/>
        <v>17063.360</v>
      </c>
      <c r="H229" s="8">
        <f t="shared" si="23"/>
        <v>-10721</v>
      </c>
      <c r="I229" s="121" t="s">
        <v>521</v>
      </c>
      <c r="J229" s="122" t="s">
        <v>522</v>
      </c>
      <c r="K229" s="121">
        <v>-10721</v>
      </c>
      <c r="L229" s="121" t="s">
        <v>523</v>
      </c>
      <c r="M229" s="122" t="s">
        <v>452</v>
      </c>
      <c r="N229" s="122"/>
      <c r="O229" s="123" t="s">
        <v>397</v>
      </c>
      <c r="P229" s="123" t="s">
        <v>453</v>
      </c>
    </row>
    <row r="230" spans="1:16" ht="13.5" thickBot="1" x14ac:dyDescent="0.25">
      <c r="A230" s="8" t="str">
        <f t="shared" si="18"/>
        <v> AN 176.169 </v>
      </c>
      <c r="B230" s="5" t="str">
        <f t="shared" si="19"/>
        <v>I</v>
      </c>
      <c r="C230" s="8">
        <f t="shared" si="20"/>
        <v>17106.348999999998</v>
      </c>
      <c r="D230" s="36" t="str">
        <f t="shared" si="21"/>
        <v>vis</v>
      </c>
      <c r="E230" s="120">
        <f>VLOOKUP(C230,'Active 1'!C$21:E$970,3,FALSE)</f>
        <v>-7821.692800307258</v>
      </c>
      <c r="F230" s="5" t="s">
        <v>331</v>
      </c>
      <c r="G230" s="36" t="str">
        <f t="shared" si="22"/>
        <v>17106.349</v>
      </c>
      <c r="H230" s="8">
        <f t="shared" si="23"/>
        <v>-10708</v>
      </c>
      <c r="I230" s="121" t="s">
        <v>524</v>
      </c>
      <c r="J230" s="122" t="s">
        <v>525</v>
      </c>
      <c r="K230" s="121">
        <v>-10708</v>
      </c>
      <c r="L230" s="121" t="s">
        <v>526</v>
      </c>
      <c r="M230" s="122" t="s">
        <v>452</v>
      </c>
      <c r="N230" s="122"/>
      <c r="O230" s="123" t="s">
        <v>516</v>
      </c>
      <c r="P230" s="123" t="s">
        <v>517</v>
      </c>
    </row>
    <row r="231" spans="1:16" ht="13.5" thickBot="1" x14ac:dyDescent="0.25">
      <c r="A231" s="8" t="str">
        <f t="shared" si="18"/>
        <v> AN 176.169 </v>
      </c>
      <c r="B231" s="5" t="str">
        <f t="shared" si="19"/>
        <v>I</v>
      </c>
      <c r="C231" s="8">
        <f t="shared" si="20"/>
        <v>17129.46</v>
      </c>
      <c r="D231" s="36" t="str">
        <f t="shared" si="21"/>
        <v>vis</v>
      </c>
      <c r="E231" s="120">
        <f>VLOOKUP(C231,'Active 1'!C$21:E$970,3,FALSE)</f>
        <v>-7814.7013828915351</v>
      </c>
      <c r="F231" s="5" t="s">
        <v>331</v>
      </c>
      <c r="G231" s="36" t="str">
        <f t="shared" si="22"/>
        <v>17129.460</v>
      </c>
      <c r="H231" s="8">
        <f t="shared" si="23"/>
        <v>-10701</v>
      </c>
      <c r="I231" s="121" t="s">
        <v>527</v>
      </c>
      <c r="J231" s="122" t="s">
        <v>528</v>
      </c>
      <c r="K231" s="121">
        <v>-10701</v>
      </c>
      <c r="L231" s="121" t="s">
        <v>529</v>
      </c>
      <c r="M231" s="122" t="s">
        <v>452</v>
      </c>
      <c r="N231" s="122"/>
      <c r="O231" s="123" t="s">
        <v>516</v>
      </c>
      <c r="P231" s="123" t="s">
        <v>517</v>
      </c>
    </row>
    <row r="232" spans="1:16" ht="13.5" thickBot="1" x14ac:dyDescent="0.25">
      <c r="A232" s="8" t="str">
        <f t="shared" si="18"/>
        <v> HA 84.37 </v>
      </c>
      <c r="B232" s="5" t="str">
        <f t="shared" si="19"/>
        <v>I</v>
      </c>
      <c r="C232" s="8">
        <f t="shared" si="20"/>
        <v>17198.851999999999</v>
      </c>
      <c r="D232" s="36" t="str">
        <f t="shared" si="21"/>
        <v>vis</v>
      </c>
      <c r="E232" s="120">
        <f>VLOOKUP(C232,'Active 1'!C$21:E$970,3,FALSE)</f>
        <v>-7793.7092822765953</v>
      </c>
      <c r="F232" s="5" t="s">
        <v>331</v>
      </c>
      <c r="G232" s="36" t="str">
        <f t="shared" si="22"/>
        <v>17198.852</v>
      </c>
      <c r="H232" s="8">
        <f t="shared" si="23"/>
        <v>-10680</v>
      </c>
      <c r="I232" s="121" t="s">
        <v>530</v>
      </c>
      <c r="J232" s="122" t="s">
        <v>531</v>
      </c>
      <c r="K232" s="121">
        <v>-10680</v>
      </c>
      <c r="L232" s="121" t="s">
        <v>532</v>
      </c>
      <c r="M232" s="122" t="s">
        <v>376</v>
      </c>
      <c r="N232" s="122"/>
      <c r="O232" s="123" t="s">
        <v>377</v>
      </c>
      <c r="P232" s="123" t="s">
        <v>378</v>
      </c>
    </row>
    <row r="233" spans="1:16" ht="13.5" thickBot="1" x14ac:dyDescent="0.25">
      <c r="A233" s="8" t="str">
        <f t="shared" si="18"/>
        <v> HA 69.151 </v>
      </c>
      <c r="B233" s="5" t="str">
        <f t="shared" si="19"/>
        <v>I</v>
      </c>
      <c r="C233" s="8">
        <f t="shared" si="20"/>
        <v>17238.544000000002</v>
      </c>
      <c r="D233" s="36" t="str">
        <f t="shared" si="21"/>
        <v>vis</v>
      </c>
      <c r="E233" s="120">
        <f>VLOOKUP(C233,'Active 1'!C$21:E$970,3,FALSE)</f>
        <v>-7781.7018684881432</v>
      </c>
      <c r="F233" s="5" t="s">
        <v>331</v>
      </c>
      <c r="G233" s="36" t="str">
        <f t="shared" si="22"/>
        <v>17238.544</v>
      </c>
      <c r="H233" s="8">
        <f t="shared" si="23"/>
        <v>-10668</v>
      </c>
      <c r="I233" s="121" t="s">
        <v>533</v>
      </c>
      <c r="J233" s="122" t="s">
        <v>534</v>
      </c>
      <c r="K233" s="121">
        <v>-10668</v>
      </c>
      <c r="L233" s="121" t="s">
        <v>535</v>
      </c>
      <c r="M233" s="122" t="s">
        <v>452</v>
      </c>
      <c r="N233" s="122"/>
      <c r="O233" s="123" t="s">
        <v>506</v>
      </c>
      <c r="P233" s="123" t="s">
        <v>507</v>
      </c>
    </row>
    <row r="234" spans="1:16" ht="13.5" thickBot="1" x14ac:dyDescent="0.25">
      <c r="A234" s="8" t="str">
        <f t="shared" si="18"/>
        <v> HA 69.151 </v>
      </c>
      <c r="B234" s="5" t="str">
        <f t="shared" si="19"/>
        <v>I</v>
      </c>
      <c r="C234" s="8">
        <f t="shared" si="20"/>
        <v>17258.386999999999</v>
      </c>
      <c r="D234" s="36" t="str">
        <f t="shared" si="21"/>
        <v>vis</v>
      </c>
      <c r="E234" s="120">
        <f>VLOOKUP(C234,'Active 1'!C$21:E$970,3,FALSE)</f>
        <v>-7775.6990691380424</v>
      </c>
      <c r="F234" s="5" t="s">
        <v>331</v>
      </c>
      <c r="G234" s="36" t="str">
        <f t="shared" si="22"/>
        <v>17258.387</v>
      </c>
      <c r="H234" s="8">
        <f t="shared" si="23"/>
        <v>-10662</v>
      </c>
      <c r="I234" s="121" t="s">
        <v>536</v>
      </c>
      <c r="J234" s="122" t="s">
        <v>537</v>
      </c>
      <c r="K234" s="121">
        <v>-10662</v>
      </c>
      <c r="L234" s="121" t="s">
        <v>538</v>
      </c>
      <c r="M234" s="122" t="s">
        <v>452</v>
      </c>
      <c r="N234" s="122"/>
      <c r="O234" s="123" t="s">
        <v>506</v>
      </c>
      <c r="P234" s="123" t="s">
        <v>507</v>
      </c>
    </row>
    <row r="235" spans="1:16" ht="13.5" thickBot="1" x14ac:dyDescent="0.25">
      <c r="A235" s="8" t="str">
        <f t="shared" si="18"/>
        <v> HA 69.151 </v>
      </c>
      <c r="B235" s="5" t="str">
        <f t="shared" si="19"/>
        <v>I</v>
      </c>
      <c r="C235" s="8">
        <f t="shared" si="20"/>
        <v>17284.831999999999</v>
      </c>
      <c r="D235" s="36" t="str">
        <f t="shared" si="21"/>
        <v>vis</v>
      </c>
      <c r="E235" s="120">
        <f>VLOOKUP(C235,'Active 1'!C$21:E$970,3,FALSE)</f>
        <v>-7767.6990676859723</v>
      </c>
      <c r="F235" s="5" t="s">
        <v>331</v>
      </c>
      <c r="G235" s="36" t="str">
        <f t="shared" si="22"/>
        <v>17284.832</v>
      </c>
      <c r="H235" s="8">
        <f t="shared" si="23"/>
        <v>-10654</v>
      </c>
      <c r="I235" s="121" t="s">
        <v>539</v>
      </c>
      <c r="J235" s="122" t="s">
        <v>540</v>
      </c>
      <c r="K235" s="121">
        <v>-10654</v>
      </c>
      <c r="L235" s="121" t="s">
        <v>529</v>
      </c>
      <c r="M235" s="122" t="s">
        <v>452</v>
      </c>
      <c r="N235" s="122"/>
      <c r="O235" s="123" t="s">
        <v>506</v>
      </c>
      <c r="P235" s="123" t="s">
        <v>507</v>
      </c>
    </row>
    <row r="236" spans="1:16" ht="13.5" thickBot="1" x14ac:dyDescent="0.25">
      <c r="A236" s="8" t="str">
        <f t="shared" si="18"/>
        <v> HA 84.37 </v>
      </c>
      <c r="B236" s="5" t="str">
        <f t="shared" si="19"/>
        <v>I</v>
      </c>
      <c r="C236" s="8">
        <f t="shared" si="20"/>
        <v>17304.636999999999</v>
      </c>
      <c r="D236" s="36" t="str">
        <f t="shared" si="21"/>
        <v>vis</v>
      </c>
      <c r="E236" s="120">
        <f>VLOOKUP(C236,'Active 1'!C$21:E$970,3,FALSE)</f>
        <v>-7761.7077638947731</v>
      </c>
      <c r="F236" s="5" t="s">
        <v>331</v>
      </c>
      <c r="G236" s="36" t="str">
        <f t="shared" si="22"/>
        <v>17304.637</v>
      </c>
      <c r="H236" s="8">
        <f t="shared" si="23"/>
        <v>-10648</v>
      </c>
      <c r="I236" s="121" t="s">
        <v>541</v>
      </c>
      <c r="J236" s="122" t="s">
        <v>542</v>
      </c>
      <c r="K236" s="121">
        <v>-10648</v>
      </c>
      <c r="L236" s="121" t="s">
        <v>532</v>
      </c>
      <c r="M236" s="122" t="s">
        <v>376</v>
      </c>
      <c r="N236" s="122"/>
      <c r="O236" s="123" t="s">
        <v>377</v>
      </c>
      <c r="P236" s="123" t="s">
        <v>378</v>
      </c>
    </row>
    <row r="237" spans="1:16" ht="13.5" thickBot="1" x14ac:dyDescent="0.25">
      <c r="A237" s="8" t="str">
        <f t="shared" si="18"/>
        <v> AN 176.169 </v>
      </c>
      <c r="B237" s="5" t="str">
        <f t="shared" si="19"/>
        <v>I</v>
      </c>
      <c r="C237" s="8">
        <f t="shared" si="20"/>
        <v>17324.499</v>
      </c>
      <c r="D237" s="36" t="str">
        <f t="shared" si="21"/>
        <v>vis</v>
      </c>
      <c r="E237" s="120">
        <f>VLOOKUP(C237,'Active 1'!C$21:E$970,3,FALSE)</f>
        <v>-7755.6992167652197</v>
      </c>
      <c r="F237" s="5" t="s">
        <v>331</v>
      </c>
      <c r="G237" s="36" t="str">
        <f t="shared" si="22"/>
        <v>17324.499</v>
      </c>
      <c r="H237" s="8">
        <f t="shared" si="23"/>
        <v>-10642</v>
      </c>
      <c r="I237" s="121" t="s">
        <v>543</v>
      </c>
      <c r="J237" s="122" t="s">
        <v>544</v>
      </c>
      <c r="K237" s="121">
        <v>-10642</v>
      </c>
      <c r="L237" s="121" t="s">
        <v>545</v>
      </c>
      <c r="M237" s="122" t="s">
        <v>452</v>
      </c>
      <c r="N237" s="122"/>
      <c r="O237" s="123" t="s">
        <v>516</v>
      </c>
      <c r="P237" s="123" t="s">
        <v>517</v>
      </c>
    </row>
    <row r="238" spans="1:16" ht="13.5" thickBot="1" x14ac:dyDescent="0.25">
      <c r="A238" s="8" t="str">
        <f t="shared" si="18"/>
        <v> CPRI 6.51 </v>
      </c>
      <c r="B238" s="5" t="str">
        <f t="shared" si="19"/>
        <v>I</v>
      </c>
      <c r="C238" s="8">
        <f t="shared" si="20"/>
        <v>17327.8</v>
      </c>
      <c r="D238" s="36" t="str">
        <f t="shared" si="21"/>
        <v>vis</v>
      </c>
      <c r="E238" s="120">
        <f>VLOOKUP(C238,'Active 1'!C$21:E$970,3,FALSE)</f>
        <v>-7754.700615714235</v>
      </c>
      <c r="F238" s="5" t="s">
        <v>331</v>
      </c>
      <c r="G238" s="36" t="str">
        <f t="shared" si="22"/>
        <v>17327.800</v>
      </c>
      <c r="H238" s="8">
        <f t="shared" si="23"/>
        <v>-10641</v>
      </c>
      <c r="I238" s="121" t="s">
        <v>546</v>
      </c>
      <c r="J238" s="122" t="s">
        <v>547</v>
      </c>
      <c r="K238" s="121">
        <v>-10641</v>
      </c>
      <c r="L238" s="121" t="s">
        <v>535</v>
      </c>
      <c r="M238" s="122" t="s">
        <v>452</v>
      </c>
      <c r="N238" s="122"/>
      <c r="O238" s="123" t="s">
        <v>548</v>
      </c>
      <c r="P238" s="123" t="s">
        <v>549</v>
      </c>
    </row>
    <row r="239" spans="1:16" ht="13.5" thickBot="1" x14ac:dyDescent="0.25">
      <c r="A239" s="8" t="str">
        <f t="shared" si="18"/>
        <v> AN 176.169 </v>
      </c>
      <c r="B239" s="5" t="str">
        <f t="shared" si="19"/>
        <v>I</v>
      </c>
      <c r="C239" s="8">
        <f t="shared" si="20"/>
        <v>17367.474999999999</v>
      </c>
      <c r="D239" s="36" t="str">
        <f t="shared" si="21"/>
        <v>vis</v>
      </c>
      <c r="E239" s="120">
        <f>VLOOKUP(C239,'Active 1'!C$21:E$970,3,FALSE)</f>
        <v>-7742.6983446758195</v>
      </c>
      <c r="F239" s="5" t="s">
        <v>331</v>
      </c>
      <c r="G239" s="36" t="str">
        <f t="shared" si="22"/>
        <v>17367.475</v>
      </c>
      <c r="H239" s="8">
        <f t="shared" si="23"/>
        <v>-10629</v>
      </c>
      <c r="I239" s="121" t="s">
        <v>550</v>
      </c>
      <c r="J239" s="122" t="s">
        <v>551</v>
      </c>
      <c r="K239" s="121">
        <v>-10629</v>
      </c>
      <c r="L239" s="121" t="s">
        <v>552</v>
      </c>
      <c r="M239" s="122" t="s">
        <v>452</v>
      </c>
      <c r="N239" s="122"/>
      <c r="O239" s="123" t="s">
        <v>516</v>
      </c>
      <c r="P239" s="123" t="s">
        <v>517</v>
      </c>
    </row>
    <row r="240" spans="1:16" ht="13.5" thickBot="1" x14ac:dyDescent="0.25">
      <c r="A240" s="8" t="str">
        <f t="shared" si="18"/>
        <v> AN 176.169 </v>
      </c>
      <c r="B240" s="5" t="str">
        <f t="shared" si="19"/>
        <v>I</v>
      </c>
      <c r="C240" s="8">
        <f t="shared" si="20"/>
        <v>17410.45</v>
      </c>
      <c r="D240" s="36" t="str">
        <f t="shared" si="21"/>
        <v>vis</v>
      </c>
      <c r="E240" s="120">
        <f>VLOOKUP(C240,'Active 1'!C$21:E$970,3,FALSE)</f>
        <v>-7729.6977751011273</v>
      </c>
      <c r="F240" s="5" t="s">
        <v>331</v>
      </c>
      <c r="G240" s="36" t="str">
        <f t="shared" si="22"/>
        <v>17410.450</v>
      </c>
      <c r="H240" s="8">
        <f t="shared" si="23"/>
        <v>-10616</v>
      </c>
      <c r="I240" s="121" t="s">
        <v>553</v>
      </c>
      <c r="J240" s="122" t="s">
        <v>554</v>
      </c>
      <c r="K240" s="121">
        <v>-10616</v>
      </c>
      <c r="L240" s="121" t="s">
        <v>545</v>
      </c>
      <c r="M240" s="122" t="s">
        <v>452</v>
      </c>
      <c r="N240" s="122"/>
      <c r="O240" s="123" t="s">
        <v>516</v>
      </c>
      <c r="P240" s="123" t="s">
        <v>517</v>
      </c>
    </row>
    <row r="241" spans="1:16" ht="13.5" thickBot="1" x14ac:dyDescent="0.25">
      <c r="A241" s="8" t="str">
        <f t="shared" si="18"/>
        <v> AN 176.169 </v>
      </c>
      <c r="B241" s="5" t="str">
        <f t="shared" si="19"/>
        <v>I</v>
      </c>
      <c r="C241" s="8">
        <f t="shared" si="20"/>
        <v>17420.365000000002</v>
      </c>
      <c r="D241" s="36" t="str">
        <f t="shared" si="21"/>
        <v>vis</v>
      </c>
      <c r="E241" s="120">
        <f>VLOOKUP(C241,'Active 1'!C$21:E$970,3,FALSE)</f>
        <v>-7726.6983417716774</v>
      </c>
      <c r="F241" s="5" t="s">
        <v>331</v>
      </c>
      <c r="G241" s="36" t="str">
        <f t="shared" si="22"/>
        <v>17420.365</v>
      </c>
      <c r="H241" s="8">
        <f t="shared" si="23"/>
        <v>-10613</v>
      </c>
      <c r="I241" s="121" t="s">
        <v>555</v>
      </c>
      <c r="J241" s="122" t="s">
        <v>556</v>
      </c>
      <c r="K241" s="121">
        <v>-10613</v>
      </c>
      <c r="L241" s="121" t="s">
        <v>557</v>
      </c>
      <c r="M241" s="122" t="s">
        <v>452</v>
      </c>
      <c r="N241" s="122"/>
      <c r="O241" s="123" t="s">
        <v>516</v>
      </c>
      <c r="P241" s="123" t="s">
        <v>517</v>
      </c>
    </row>
    <row r="242" spans="1:16" ht="13.5" thickBot="1" x14ac:dyDescent="0.25">
      <c r="A242" s="8" t="str">
        <f t="shared" si="18"/>
        <v> AN 176.169 </v>
      </c>
      <c r="B242" s="5" t="str">
        <f t="shared" si="19"/>
        <v>I</v>
      </c>
      <c r="C242" s="8">
        <f t="shared" si="20"/>
        <v>17430.27</v>
      </c>
      <c r="D242" s="36" t="str">
        <f t="shared" si="21"/>
        <v>vis</v>
      </c>
      <c r="E242" s="120">
        <f>VLOOKUP(C242,'Active 1'!C$21:E$970,3,FALSE)</f>
        <v>-7723.7019335893083</v>
      </c>
      <c r="F242" s="5" t="s">
        <v>331</v>
      </c>
      <c r="G242" s="36" t="str">
        <f t="shared" si="22"/>
        <v>17430.270</v>
      </c>
      <c r="H242" s="8">
        <f t="shared" si="23"/>
        <v>-10610</v>
      </c>
      <c r="I242" s="121" t="s">
        <v>558</v>
      </c>
      <c r="J242" s="122" t="s">
        <v>559</v>
      </c>
      <c r="K242" s="121">
        <v>-10610</v>
      </c>
      <c r="L242" s="121" t="s">
        <v>560</v>
      </c>
      <c r="M242" s="122" t="s">
        <v>452</v>
      </c>
      <c r="N242" s="122"/>
      <c r="O242" s="123" t="s">
        <v>516</v>
      </c>
      <c r="P242" s="123" t="s">
        <v>517</v>
      </c>
    </row>
    <row r="243" spans="1:16" ht="13.5" thickBot="1" x14ac:dyDescent="0.25">
      <c r="A243" s="8" t="str">
        <f t="shared" si="18"/>
        <v> HA 84.37 </v>
      </c>
      <c r="B243" s="5" t="str">
        <f t="shared" si="19"/>
        <v>I</v>
      </c>
      <c r="C243" s="8">
        <f t="shared" si="20"/>
        <v>17469.947</v>
      </c>
      <c r="D243" s="36" t="str">
        <f t="shared" si="21"/>
        <v>vis</v>
      </c>
      <c r="E243" s="120">
        <f>VLOOKUP(C243,'Active 1'!C$21:E$970,3,FALSE)</f>
        <v>-7711.6990575214777</v>
      </c>
      <c r="F243" s="5" t="s">
        <v>331</v>
      </c>
      <c r="G243" s="36" t="str">
        <f t="shared" si="22"/>
        <v>17469.947</v>
      </c>
      <c r="H243" s="8">
        <f t="shared" si="23"/>
        <v>-10598</v>
      </c>
      <c r="I243" s="121" t="s">
        <v>561</v>
      </c>
      <c r="J243" s="122" t="s">
        <v>562</v>
      </c>
      <c r="K243" s="121">
        <v>-10598</v>
      </c>
      <c r="L243" s="121" t="s">
        <v>563</v>
      </c>
      <c r="M243" s="122" t="s">
        <v>376</v>
      </c>
      <c r="N243" s="122"/>
      <c r="O243" s="123" t="s">
        <v>377</v>
      </c>
      <c r="P243" s="123" t="s">
        <v>378</v>
      </c>
    </row>
    <row r="244" spans="1:16" ht="13.5" thickBot="1" x14ac:dyDescent="0.25">
      <c r="A244" s="8" t="str">
        <f t="shared" si="18"/>
        <v> AN 177.119 </v>
      </c>
      <c r="B244" s="5" t="str">
        <f t="shared" si="19"/>
        <v>I</v>
      </c>
      <c r="C244" s="8">
        <f t="shared" si="20"/>
        <v>17473.245999999999</v>
      </c>
      <c r="D244" s="36" t="str">
        <f t="shared" si="21"/>
        <v>vis</v>
      </c>
      <c r="E244" s="120">
        <f>VLOOKUP(C244,'Active 1'!C$21:E$970,3,FALSE)</f>
        <v>-7710.701061499909</v>
      </c>
      <c r="F244" s="5" t="s">
        <v>331</v>
      </c>
      <c r="G244" s="36" t="str">
        <f t="shared" si="22"/>
        <v>17473.246</v>
      </c>
      <c r="H244" s="8">
        <f t="shared" si="23"/>
        <v>-10597</v>
      </c>
      <c r="I244" s="121" t="s">
        <v>564</v>
      </c>
      <c r="J244" s="122" t="s">
        <v>565</v>
      </c>
      <c r="K244" s="121">
        <v>-10597</v>
      </c>
      <c r="L244" s="121" t="s">
        <v>566</v>
      </c>
      <c r="M244" s="122" t="s">
        <v>452</v>
      </c>
      <c r="N244" s="122"/>
      <c r="O244" s="123" t="s">
        <v>397</v>
      </c>
      <c r="P244" s="123" t="s">
        <v>453</v>
      </c>
    </row>
    <row r="245" spans="1:16" ht="13.5" thickBot="1" x14ac:dyDescent="0.25">
      <c r="A245" s="8" t="str">
        <f t="shared" si="18"/>
        <v> AN 176.169 </v>
      </c>
      <c r="B245" s="5" t="str">
        <f t="shared" si="19"/>
        <v>I</v>
      </c>
      <c r="C245" s="8">
        <f t="shared" si="20"/>
        <v>17483.175999999999</v>
      </c>
      <c r="D245" s="36" t="str">
        <f t="shared" si="21"/>
        <v>vis</v>
      </c>
      <c r="E245" s="120">
        <f>VLOOKUP(C245,'Active 1'!C$21:E$970,3,FALSE)</f>
        <v>-7707.6970904498403</v>
      </c>
      <c r="F245" s="5" t="s">
        <v>331</v>
      </c>
      <c r="G245" s="36" t="str">
        <f t="shared" si="22"/>
        <v>17483.176</v>
      </c>
      <c r="H245" s="8">
        <f t="shared" si="23"/>
        <v>-10594</v>
      </c>
      <c r="I245" s="121" t="s">
        <v>567</v>
      </c>
      <c r="J245" s="122" t="s">
        <v>568</v>
      </c>
      <c r="K245" s="121">
        <v>-10594</v>
      </c>
      <c r="L245" s="121" t="s">
        <v>569</v>
      </c>
      <c r="M245" s="122" t="s">
        <v>452</v>
      </c>
      <c r="N245" s="122"/>
      <c r="O245" s="123" t="s">
        <v>516</v>
      </c>
      <c r="P245" s="123" t="s">
        <v>517</v>
      </c>
    </row>
    <row r="246" spans="1:16" ht="13.5" thickBot="1" x14ac:dyDescent="0.25">
      <c r="A246" s="8" t="str">
        <f t="shared" si="18"/>
        <v> HA 84.37 </v>
      </c>
      <c r="B246" s="5" t="str">
        <f t="shared" si="19"/>
        <v>I</v>
      </c>
      <c r="C246" s="8">
        <f t="shared" si="20"/>
        <v>17509.638999999999</v>
      </c>
      <c r="D246" s="36" t="str">
        <f t="shared" si="21"/>
        <v>vis</v>
      </c>
      <c r="E246" s="120">
        <f>VLOOKUP(C246,'Active 1'!C$21:E$970,3,FALSE)</f>
        <v>-7699.6916437330265</v>
      </c>
      <c r="F246" s="5" t="s">
        <v>331</v>
      </c>
      <c r="G246" s="36" t="str">
        <f t="shared" si="22"/>
        <v>17509.639</v>
      </c>
      <c r="H246" s="8">
        <f t="shared" si="23"/>
        <v>-10586</v>
      </c>
      <c r="I246" s="121" t="s">
        <v>570</v>
      </c>
      <c r="J246" s="122" t="s">
        <v>571</v>
      </c>
      <c r="K246" s="121">
        <v>-10586</v>
      </c>
      <c r="L246" s="121" t="s">
        <v>572</v>
      </c>
      <c r="M246" s="122" t="s">
        <v>376</v>
      </c>
      <c r="N246" s="122"/>
      <c r="O246" s="123" t="s">
        <v>377</v>
      </c>
      <c r="P246" s="123" t="s">
        <v>378</v>
      </c>
    </row>
    <row r="247" spans="1:16" ht="13.5" thickBot="1" x14ac:dyDescent="0.25">
      <c r="A247" s="8" t="str">
        <f t="shared" si="18"/>
        <v> AN 176.169 </v>
      </c>
      <c r="B247" s="5" t="str">
        <f t="shared" si="19"/>
        <v>I</v>
      </c>
      <c r="C247" s="8">
        <f t="shared" si="20"/>
        <v>17549.280999999999</v>
      </c>
      <c r="D247" s="36" t="str">
        <f t="shared" si="21"/>
        <v>vis</v>
      </c>
      <c r="E247" s="120">
        <f>VLOOKUP(C247,'Active 1'!C$21:E$970,3,FALSE)</f>
        <v>-7687.6993556799735</v>
      </c>
      <c r="F247" s="5" t="s">
        <v>331</v>
      </c>
      <c r="G247" s="36" t="str">
        <f t="shared" si="22"/>
        <v>17549.281</v>
      </c>
      <c r="H247" s="8">
        <f t="shared" si="23"/>
        <v>-10574</v>
      </c>
      <c r="I247" s="121" t="s">
        <v>573</v>
      </c>
      <c r="J247" s="122" t="s">
        <v>574</v>
      </c>
      <c r="K247" s="121">
        <v>-10574</v>
      </c>
      <c r="L247" s="121" t="s">
        <v>575</v>
      </c>
      <c r="M247" s="122" t="s">
        <v>452</v>
      </c>
      <c r="N247" s="122"/>
      <c r="O247" s="123" t="s">
        <v>516</v>
      </c>
      <c r="P247" s="123" t="s">
        <v>517</v>
      </c>
    </row>
    <row r="248" spans="1:16" ht="13.5" thickBot="1" x14ac:dyDescent="0.25">
      <c r="A248" s="8" t="str">
        <f t="shared" si="18"/>
        <v> HA 69.151 </v>
      </c>
      <c r="B248" s="5" t="str">
        <f t="shared" si="19"/>
        <v>I</v>
      </c>
      <c r="C248" s="8">
        <f t="shared" si="20"/>
        <v>17552.579000000002</v>
      </c>
      <c r="D248" s="36" t="str">
        <f t="shared" si="21"/>
        <v>vis</v>
      </c>
      <c r="E248" s="120">
        <f>VLOOKUP(C248,'Active 1'!C$21:E$970,3,FALSE)</f>
        <v>-7686.7016621731127</v>
      </c>
      <c r="F248" s="5" t="s">
        <v>331</v>
      </c>
      <c r="G248" s="36" t="str">
        <f t="shared" si="22"/>
        <v>17552.579</v>
      </c>
      <c r="H248" s="8">
        <f t="shared" si="23"/>
        <v>-10573</v>
      </c>
      <c r="I248" s="121" t="s">
        <v>576</v>
      </c>
      <c r="J248" s="122" t="s">
        <v>577</v>
      </c>
      <c r="K248" s="121">
        <v>-10573</v>
      </c>
      <c r="L248" s="121" t="s">
        <v>578</v>
      </c>
      <c r="M248" s="122" t="s">
        <v>452</v>
      </c>
      <c r="N248" s="122"/>
      <c r="O248" s="123" t="s">
        <v>506</v>
      </c>
      <c r="P248" s="123" t="s">
        <v>507</v>
      </c>
    </row>
    <row r="249" spans="1:16" ht="13.5" thickBot="1" x14ac:dyDescent="0.25">
      <c r="A249" s="8" t="str">
        <f t="shared" si="18"/>
        <v> AN 176.169 </v>
      </c>
      <c r="B249" s="5" t="str">
        <f t="shared" si="19"/>
        <v>I</v>
      </c>
      <c r="C249" s="8">
        <f t="shared" si="20"/>
        <v>17582.330999999998</v>
      </c>
      <c r="D249" s="36" t="str">
        <f t="shared" si="21"/>
        <v>vis</v>
      </c>
      <c r="E249" s="120">
        <f>VLOOKUP(C249,'Active 1'!C$21:E$970,3,FALSE)</f>
        <v>-7677.7012445818109</v>
      </c>
      <c r="F249" s="5" t="str">
        <f>LEFT(M249,1)</f>
        <v>V</v>
      </c>
      <c r="G249" s="36" t="str">
        <f t="shared" si="22"/>
        <v>17582.331</v>
      </c>
      <c r="H249" s="8">
        <f t="shared" si="23"/>
        <v>-10564</v>
      </c>
      <c r="I249" s="121" t="s">
        <v>579</v>
      </c>
      <c r="J249" s="122" t="s">
        <v>580</v>
      </c>
      <c r="K249" s="121">
        <v>-10564</v>
      </c>
      <c r="L249" s="121" t="s">
        <v>578</v>
      </c>
      <c r="M249" s="122" t="s">
        <v>452</v>
      </c>
      <c r="N249" s="122"/>
      <c r="O249" s="123" t="s">
        <v>516</v>
      </c>
      <c r="P249" s="123" t="s">
        <v>517</v>
      </c>
    </row>
    <row r="250" spans="1:16" ht="13.5" thickBot="1" x14ac:dyDescent="0.25">
      <c r="A250" s="8" t="str">
        <f t="shared" si="18"/>
        <v> HA 69.151 </v>
      </c>
      <c r="B250" s="5" t="str">
        <f t="shared" si="19"/>
        <v>I</v>
      </c>
      <c r="C250" s="8">
        <f t="shared" si="20"/>
        <v>17585.629000000001</v>
      </c>
      <c r="D250" s="36" t="str">
        <f t="shared" si="21"/>
        <v>vis</v>
      </c>
      <c r="E250" s="120">
        <f>VLOOKUP(C250,'Active 1'!C$21:E$970,3,FALSE)</f>
        <v>-7676.7035510749492</v>
      </c>
      <c r="F250" s="5" t="str">
        <f>LEFT(M250,1)</f>
        <v>V</v>
      </c>
      <c r="G250" s="36" t="str">
        <f t="shared" si="22"/>
        <v>17585.629</v>
      </c>
      <c r="H250" s="8">
        <f t="shared" si="23"/>
        <v>-10563</v>
      </c>
      <c r="I250" s="121" t="s">
        <v>581</v>
      </c>
      <c r="J250" s="122" t="s">
        <v>582</v>
      </c>
      <c r="K250" s="121">
        <v>-10563</v>
      </c>
      <c r="L250" s="121" t="s">
        <v>583</v>
      </c>
      <c r="M250" s="122" t="s">
        <v>452</v>
      </c>
      <c r="N250" s="122"/>
      <c r="O250" s="123" t="s">
        <v>506</v>
      </c>
      <c r="P250" s="123" t="s">
        <v>507</v>
      </c>
    </row>
    <row r="251" spans="1:16" ht="13.5" thickBot="1" x14ac:dyDescent="0.25">
      <c r="A251" s="8" t="str">
        <f t="shared" si="18"/>
        <v> HA 69.151 </v>
      </c>
      <c r="B251" s="5" t="str">
        <f t="shared" si="19"/>
        <v>I</v>
      </c>
      <c r="C251" s="8">
        <f t="shared" si="20"/>
        <v>17615.385999999999</v>
      </c>
      <c r="D251" s="36" t="str">
        <f t="shared" si="21"/>
        <v>vis</v>
      </c>
      <c r="E251" s="120">
        <f>VLOOKUP(C251,'Active 1'!C$21:E$970,3,FALSE)</f>
        <v>-7667.7016209101075</v>
      </c>
      <c r="F251" s="5" t="str">
        <f>LEFT(M251,1)</f>
        <v>V</v>
      </c>
      <c r="G251" s="36" t="str">
        <f t="shared" si="22"/>
        <v>17615.386</v>
      </c>
      <c r="H251" s="8">
        <f t="shared" si="23"/>
        <v>-10554</v>
      </c>
      <c r="I251" s="121" t="s">
        <v>584</v>
      </c>
      <c r="J251" s="122" t="s">
        <v>585</v>
      </c>
      <c r="K251" s="121">
        <v>-10554</v>
      </c>
      <c r="L251" s="121" t="s">
        <v>586</v>
      </c>
      <c r="M251" s="122" t="s">
        <v>452</v>
      </c>
      <c r="N251" s="122"/>
      <c r="O251" s="123" t="s">
        <v>506</v>
      </c>
      <c r="P251" s="123" t="s">
        <v>507</v>
      </c>
    </row>
    <row r="252" spans="1:16" ht="13.5" thickBot="1" x14ac:dyDescent="0.25">
      <c r="A252" s="8" t="str">
        <f t="shared" si="18"/>
        <v> AN 176.169 </v>
      </c>
      <c r="B252" s="5" t="str">
        <f t="shared" si="19"/>
        <v>I</v>
      </c>
      <c r="C252" s="8">
        <f t="shared" si="20"/>
        <v>17615.386999999999</v>
      </c>
      <c r="D252" s="36" t="str">
        <f t="shared" si="21"/>
        <v>vis</v>
      </c>
      <c r="E252" s="120">
        <f>VLOOKUP(C252,'Active 1'!C$21:E$970,3,FALSE)</f>
        <v>-7667.7013183953986</v>
      </c>
      <c r="F252" s="5" t="str">
        <f>LEFT(M252,1)</f>
        <v>V</v>
      </c>
      <c r="G252" s="36" t="str">
        <f t="shared" si="22"/>
        <v>17615.387</v>
      </c>
      <c r="H252" s="8">
        <f t="shared" si="23"/>
        <v>-10554</v>
      </c>
      <c r="I252" s="121" t="s">
        <v>587</v>
      </c>
      <c r="J252" s="122" t="s">
        <v>588</v>
      </c>
      <c r="K252" s="121">
        <v>-10554</v>
      </c>
      <c r="L252" s="121" t="s">
        <v>589</v>
      </c>
      <c r="M252" s="122" t="s">
        <v>452</v>
      </c>
      <c r="N252" s="122"/>
      <c r="O252" s="123" t="s">
        <v>516</v>
      </c>
      <c r="P252" s="123" t="s">
        <v>517</v>
      </c>
    </row>
    <row r="253" spans="1:16" ht="13.5" thickBot="1" x14ac:dyDescent="0.25">
      <c r="A253" s="8" t="str">
        <f t="shared" si="18"/>
        <v> HA 69.151 </v>
      </c>
      <c r="B253" s="5" t="str">
        <f t="shared" si="19"/>
        <v>I</v>
      </c>
      <c r="C253" s="8">
        <f t="shared" si="20"/>
        <v>17628.612000000001</v>
      </c>
      <c r="D253" s="36" t="str">
        <f t="shared" si="21"/>
        <v>vis</v>
      </c>
      <c r="E253" s="120">
        <f>VLOOKUP(C253,'Active 1'!C$21:E$970,3,FALSE)</f>
        <v>-7663.7005613825932</v>
      </c>
      <c r="F253" s="5" t="str">
        <f>LEFT(M253,1)</f>
        <v>V</v>
      </c>
      <c r="G253" s="36" t="str">
        <f t="shared" si="22"/>
        <v>17628.612</v>
      </c>
      <c r="H253" s="8">
        <f t="shared" si="23"/>
        <v>-10550</v>
      </c>
      <c r="I253" s="121" t="s">
        <v>590</v>
      </c>
      <c r="J253" s="122" t="s">
        <v>591</v>
      </c>
      <c r="K253" s="121">
        <v>-10550</v>
      </c>
      <c r="L253" s="121" t="s">
        <v>578</v>
      </c>
      <c r="M253" s="122" t="s">
        <v>452</v>
      </c>
      <c r="N253" s="122"/>
      <c r="O253" s="123" t="s">
        <v>506</v>
      </c>
      <c r="P253" s="123" t="s">
        <v>507</v>
      </c>
    </row>
    <row r="254" spans="1:16" ht="13.5" thickBot="1" x14ac:dyDescent="0.25">
      <c r="A254" s="8" t="str">
        <f t="shared" si="18"/>
        <v> AN 176.169 </v>
      </c>
      <c r="B254" s="5" t="str">
        <f t="shared" si="19"/>
        <v>I</v>
      </c>
      <c r="C254" s="8">
        <f t="shared" si="20"/>
        <v>17638.517</v>
      </c>
      <c r="D254" s="36" t="str">
        <f t="shared" si="21"/>
        <v>vis</v>
      </c>
      <c r="E254" s="120">
        <f>VLOOKUP(C254,'Active 1'!C$21:E$970,3,FALSE)</f>
        <v>-7660.704153200224</v>
      </c>
      <c r="F254" s="5" t="s">
        <v>331</v>
      </c>
      <c r="G254" s="36" t="str">
        <f t="shared" si="22"/>
        <v>17638.517</v>
      </c>
      <c r="H254" s="8">
        <f t="shared" si="23"/>
        <v>-10547</v>
      </c>
      <c r="I254" s="121" t="s">
        <v>592</v>
      </c>
      <c r="J254" s="122" t="s">
        <v>593</v>
      </c>
      <c r="K254" s="121">
        <v>-10547</v>
      </c>
      <c r="L254" s="121" t="s">
        <v>594</v>
      </c>
      <c r="M254" s="122" t="s">
        <v>452</v>
      </c>
      <c r="N254" s="122"/>
      <c r="O254" s="123" t="s">
        <v>516</v>
      </c>
      <c r="P254" s="123" t="s">
        <v>517</v>
      </c>
    </row>
    <row r="255" spans="1:16" ht="13.5" thickBot="1" x14ac:dyDescent="0.25">
      <c r="A255" s="8" t="str">
        <f t="shared" si="18"/>
        <v> AN 176.169 </v>
      </c>
      <c r="B255" s="5" t="str">
        <f t="shared" si="19"/>
        <v>I</v>
      </c>
      <c r="C255" s="8">
        <f t="shared" si="20"/>
        <v>17691.401000000002</v>
      </c>
      <c r="D255" s="36" t="str">
        <f t="shared" si="21"/>
        <v>vis</v>
      </c>
      <c r="E255" s="120">
        <f>VLOOKUP(C255,'Active 1'!C$21:E$970,3,FALSE)</f>
        <v>-7644.7059653843298</v>
      </c>
      <c r="F255" s="5" t="s">
        <v>331</v>
      </c>
      <c r="G255" s="36" t="str">
        <f t="shared" si="22"/>
        <v>17691.401</v>
      </c>
      <c r="H255" s="8">
        <f t="shared" si="23"/>
        <v>-10531</v>
      </c>
      <c r="I255" s="121" t="s">
        <v>595</v>
      </c>
      <c r="J255" s="122" t="s">
        <v>596</v>
      </c>
      <c r="K255" s="121">
        <v>-10531</v>
      </c>
      <c r="L255" s="121" t="s">
        <v>597</v>
      </c>
      <c r="M255" s="122" t="s">
        <v>452</v>
      </c>
      <c r="N255" s="122"/>
      <c r="O255" s="123" t="s">
        <v>516</v>
      </c>
      <c r="P255" s="123" t="s">
        <v>517</v>
      </c>
    </row>
    <row r="256" spans="1:16" ht="13.5" thickBot="1" x14ac:dyDescent="0.25">
      <c r="A256" s="8" t="str">
        <f t="shared" si="18"/>
        <v> AN 176.169 </v>
      </c>
      <c r="B256" s="5" t="str">
        <f t="shared" si="19"/>
        <v>I</v>
      </c>
      <c r="C256" s="8">
        <f t="shared" si="20"/>
        <v>17777.358</v>
      </c>
      <c r="D256" s="36" t="str">
        <f t="shared" si="21"/>
        <v>vis</v>
      </c>
      <c r="E256" s="120">
        <f>VLOOKUP(C256,'Active 1'!C$21:E$970,3,FALSE)</f>
        <v>-7618.7027086319904</v>
      </c>
      <c r="F256" s="5" t="s">
        <v>331</v>
      </c>
      <c r="G256" s="36" t="str">
        <f t="shared" si="22"/>
        <v>17777.358</v>
      </c>
      <c r="H256" s="8">
        <f t="shared" si="23"/>
        <v>-10505</v>
      </c>
      <c r="I256" s="121" t="s">
        <v>598</v>
      </c>
      <c r="J256" s="122" t="s">
        <v>599</v>
      </c>
      <c r="K256" s="121">
        <v>-10505</v>
      </c>
      <c r="L256" s="121" t="s">
        <v>600</v>
      </c>
      <c r="M256" s="122" t="s">
        <v>452</v>
      </c>
      <c r="N256" s="122"/>
      <c r="O256" s="123" t="s">
        <v>516</v>
      </c>
      <c r="P256" s="123" t="s">
        <v>517</v>
      </c>
    </row>
    <row r="257" spans="1:16" ht="13.5" thickBot="1" x14ac:dyDescent="0.25">
      <c r="A257" s="8" t="str">
        <f t="shared" si="18"/>
        <v> AN 183.283 </v>
      </c>
      <c r="B257" s="5" t="str">
        <f t="shared" si="19"/>
        <v>I</v>
      </c>
      <c r="C257" s="8">
        <f t="shared" si="20"/>
        <v>17830.246999999999</v>
      </c>
      <c r="D257" s="36" t="str">
        <f t="shared" si="21"/>
        <v>vis</v>
      </c>
      <c r="E257" s="120">
        <f>VLOOKUP(C257,'Active 1'!C$21:E$970,3,FALSE)</f>
        <v>-7602.7030082425572</v>
      </c>
      <c r="F257" s="5" t="s">
        <v>331</v>
      </c>
      <c r="G257" s="36" t="str">
        <f t="shared" si="22"/>
        <v>17830.247</v>
      </c>
      <c r="H257" s="8">
        <f t="shared" si="23"/>
        <v>-10489</v>
      </c>
      <c r="I257" s="121" t="s">
        <v>601</v>
      </c>
      <c r="J257" s="122" t="s">
        <v>602</v>
      </c>
      <c r="K257" s="121">
        <v>-10489</v>
      </c>
      <c r="L257" s="121" t="s">
        <v>603</v>
      </c>
      <c r="M257" s="122" t="s">
        <v>452</v>
      </c>
      <c r="N257" s="122"/>
      <c r="O257" s="123" t="s">
        <v>516</v>
      </c>
      <c r="P257" s="123" t="s">
        <v>604</v>
      </c>
    </row>
    <row r="258" spans="1:16" ht="13.5" thickBot="1" x14ac:dyDescent="0.25">
      <c r="A258" s="8" t="str">
        <f t="shared" si="18"/>
        <v> AN 183.283 </v>
      </c>
      <c r="B258" s="5" t="str">
        <f t="shared" si="19"/>
        <v>I</v>
      </c>
      <c r="C258" s="8">
        <f t="shared" si="20"/>
        <v>17833.531999999999</v>
      </c>
      <c r="D258" s="36" t="str">
        <f t="shared" si="21"/>
        <v>vis</v>
      </c>
      <c r="E258" s="120">
        <f>VLOOKUP(C258,'Active 1'!C$21:E$970,3,FALSE)</f>
        <v>-7601.7092474269002</v>
      </c>
      <c r="F258" s="5" t="s">
        <v>331</v>
      </c>
      <c r="G258" s="36" t="str">
        <f t="shared" si="22"/>
        <v>17833.532</v>
      </c>
      <c r="H258" s="8">
        <f t="shared" si="23"/>
        <v>-10488</v>
      </c>
      <c r="I258" s="121" t="s">
        <v>605</v>
      </c>
      <c r="J258" s="122" t="s">
        <v>606</v>
      </c>
      <c r="K258" s="121">
        <v>-10488</v>
      </c>
      <c r="L258" s="121" t="s">
        <v>607</v>
      </c>
      <c r="M258" s="122" t="s">
        <v>452</v>
      </c>
      <c r="N258" s="122"/>
      <c r="O258" s="123" t="s">
        <v>516</v>
      </c>
      <c r="P258" s="123" t="s">
        <v>604</v>
      </c>
    </row>
    <row r="259" spans="1:16" ht="13.5" thickBot="1" x14ac:dyDescent="0.25">
      <c r="A259" s="8" t="str">
        <f t="shared" si="18"/>
        <v> AN 183.283 </v>
      </c>
      <c r="B259" s="5" t="str">
        <f t="shared" si="19"/>
        <v>I</v>
      </c>
      <c r="C259" s="8">
        <f t="shared" si="20"/>
        <v>17853.382000000001</v>
      </c>
      <c r="D259" s="36" t="str">
        <f t="shared" si="21"/>
        <v>vis</v>
      </c>
      <c r="E259" s="120">
        <f>VLOOKUP(C259,'Active 1'!C$21:E$970,3,FALSE)</f>
        <v>-7595.7043304738427</v>
      </c>
      <c r="F259" s="5" t="s">
        <v>331</v>
      </c>
      <c r="G259" s="36" t="str">
        <f t="shared" si="22"/>
        <v>17853.382</v>
      </c>
      <c r="H259" s="8">
        <f t="shared" si="23"/>
        <v>-10482</v>
      </c>
      <c r="I259" s="121" t="s">
        <v>608</v>
      </c>
      <c r="J259" s="122" t="s">
        <v>609</v>
      </c>
      <c r="K259" s="121">
        <v>-10482</v>
      </c>
      <c r="L259" s="121" t="s">
        <v>610</v>
      </c>
      <c r="M259" s="122" t="s">
        <v>452</v>
      </c>
      <c r="N259" s="122"/>
      <c r="O259" s="123" t="s">
        <v>516</v>
      </c>
      <c r="P259" s="123" t="s">
        <v>604</v>
      </c>
    </row>
    <row r="260" spans="1:16" ht="13.5" thickBot="1" x14ac:dyDescent="0.25">
      <c r="A260" s="8" t="str">
        <f t="shared" si="18"/>
        <v> AN 183.283 </v>
      </c>
      <c r="B260" s="5" t="str">
        <f t="shared" si="19"/>
        <v>I</v>
      </c>
      <c r="C260" s="8">
        <f t="shared" si="20"/>
        <v>17863.302</v>
      </c>
      <c r="D260" s="36" t="str">
        <f t="shared" si="21"/>
        <v>vis</v>
      </c>
      <c r="E260" s="120">
        <f>VLOOKUP(C260,'Active 1'!C$21:E$970,3,FALSE)</f>
        <v>-7592.7033845708538</v>
      </c>
      <c r="F260" s="5" t="s">
        <v>331</v>
      </c>
      <c r="G260" s="36" t="str">
        <f t="shared" si="22"/>
        <v>17863.302</v>
      </c>
      <c r="H260" s="8">
        <f t="shared" si="23"/>
        <v>-10479</v>
      </c>
      <c r="I260" s="121" t="s">
        <v>611</v>
      </c>
      <c r="J260" s="122" t="s">
        <v>612</v>
      </c>
      <c r="K260" s="121">
        <v>-10479</v>
      </c>
      <c r="L260" s="121" t="s">
        <v>613</v>
      </c>
      <c r="M260" s="122" t="s">
        <v>452</v>
      </c>
      <c r="N260" s="122"/>
      <c r="O260" s="123" t="s">
        <v>516</v>
      </c>
      <c r="P260" s="123" t="s">
        <v>604</v>
      </c>
    </row>
    <row r="261" spans="1:16" ht="13.5" thickBot="1" x14ac:dyDescent="0.25">
      <c r="A261" s="8" t="str">
        <f t="shared" si="18"/>
        <v> AN 183.283 </v>
      </c>
      <c r="B261" s="5" t="str">
        <f t="shared" si="19"/>
        <v>I</v>
      </c>
      <c r="C261" s="8">
        <f t="shared" si="20"/>
        <v>17916.199000000001</v>
      </c>
      <c r="D261" s="36" t="str">
        <f t="shared" si="21"/>
        <v>vis</v>
      </c>
      <c r="E261" s="120">
        <f>VLOOKUP(C261,'Active 1'!C$21:E$970,3,FALSE)</f>
        <v>-7576.7012640637568</v>
      </c>
      <c r="F261" s="5" t="s">
        <v>331</v>
      </c>
      <c r="G261" s="36" t="str">
        <f t="shared" si="22"/>
        <v>17916.199</v>
      </c>
      <c r="H261" s="8">
        <f t="shared" si="23"/>
        <v>-10463</v>
      </c>
      <c r="I261" s="121" t="s">
        <v>614</v>
      </c>
      <c r="J261" s="122" t="s">
        <v>615</v>
      </c>
      <c r="K261" s="121">
        <v>-10463</v>
      </c>
      <c r="L261" s="121" t="s">
        <v>616</v>
      </c>
      <c r="M261" s="122" t="s">
        <v>452</v>
      </c>
      <c r="N261" s="122"/>
      <c r="O261" s="123" t="s">
        <v>516</v>
      </c>
      <c r="P261" s="123" t="s">
        <v>604</v>
      </c>
    </row>
    <row r="262" spans="1:16" ht="13.5" thickBot="1" x14ac:dyDescent="0.25">
      <c r="A262" s="8" t="str">
        <f t="shared" si="18"/>
        <v> HA 84.37 </v>
      </c>
      <c r="B262" s="5" t="str">
        <f t="shared" si="19"/>
        <v>I</v>
      </c>
      <c r="C262" s="8">
        <f t="shared" si="20"/>
        <v>17955.829000000002</v>
      </c>
      <c r="D262" s="36" t="str">
        <f t="shared" si="21"/>
        <v>vis</v>
      </c>
      <c r="E262" s="120">
        <f>VLOOKUP(C262,'Active 1'!C$21:E$970,3,FALSE)</f>
        <v>-7564.7126061871995</v>
      </c>
      <c r="F262" s="5" t="s">
        <v>331</v>
      </c>
      <c r="G262" s="36" t="str">
        <f t="shared" si="22"/>
        <v>17955.829</v>
      </c>
      <c r="H262" s="8">
        <f t="shared" si="23"/>
        <v>-10451</v>
      </c>
      <c r="I262" s="121" t="s">
        <v>617</v>
      </c>
      <c r="J262" s="122" t="s">
        <v>618</v>
      </c>
      <c r="K262" s="121">
        <v>-10451</v>
      </c>
      <c r="L262" s="121" t="s">
        <v>619</v>
      </c>
      <c r="M262" s="122" t="s">
        <v>376</v>
      </c>
      <c r="N262" s="122"/>
      <c r="O262" s="123" t="s">
        <v>377</v>
      </c>
      <c r="P262" s="123" t="s">
        <v>378</v>
      </c>
    </row>
    <row r="263" spans="1:16" ht="13.5" thickBot="1" x14ac:dyDescent="0.25">
      <c r="A263" s="8" t="str">
        <f t="shared" si="18"/>
        <v> AN 183.283 </v>
      </c>
      <c r="B263" s="5" t="str">
        <f t="shared" si="19"/>
        <v>I</v>
      </c>
      <c r="C263" s="8">
        <f t="shared" si="20"/>
        <v>17995.522000000001</v>
      </c>
      <c r="D263" s="36" t="str">
        <f t="shared" si="21"/>
        <v>vis</v>
      </c>
      <c r="E263" s="120">
        <f>VLOOKUP(C263,'Active 1'!C$21:E$970,3,FALSE)</f>
        <v>-7552.7048898840403</v>
      </c>
      <c r="F263" s="5" t="s">
        <v>331</v>
      </c>
      <c r="G263" s="36" t="str">
        <f t="shared" si="22"/>
        <v>17995.522</v>
      </c>
      <c r="H263" s="8">
        <f t="shared" si="23"/>
        <v>-10439</v>
      </c>
      <c r="I263" s="121" t="s">
        <v>620</v>
      </c>
      <c r="J263" s="122" t="s">
        <v>621</v>
      </c>
      <c r="K263" s="121">
        <v>-10439</v>
      </c>
      <c r="L263" s="121" t="s">
        <v>622</v>
      </c>
      <c r="M263" s="122" t="s">
        <v>452</v>
      </c>
      <c r="N263" s="122"/>
      <c r="O263" s="123" t="s">
        <v>516</v>
      </c>
      <c r="P263" s="123" t="s">
        <v>604</v>
      </c>
    </row>
    <row r="264" spans="1:16" ht="13.5" thickBot="1" x14ac:dyDescent="0.25">
      <c r="A264" s="8" t="str">
        <f t="shared" si="18"/>
        <v> HA 69.151 </v>
      </c>
      <c r="B264" s="5" t="str">
        <f t="shared" si="19"/>
        <v>I</v>
      </c>
      <c r="C264" s="8">
        <f t="shared" si="20"/>
        <v>18038.48</v>
      </c>
      <c r="D264" s="36" t="str">
        <f t="shared" si="21"/>
        <v>vis</v>
      </c>
      <c r="E264" s="120">
        <f>VLOOKUP(C264,'Active 1'!C$21:E$970,3,FALSE)</f>
        <v>-7539.7094630593847</v>
      </c>
      <c r="F264" s="5" t="s">
        <v>331</v>
      </c>
      <c r="G264" s="36" t="str">
        <f t="shared" si="22"/>
        <v>18038.480</v>
      </c>
      <c r="H264" s="8">
        <f t="shared" si="23"/>
        <v>-10426</v>
      </c>
      <c r="I264" s="121" t="s">
        <v>623</v>
      </c>
      <c r="J264" s="122" t="s">
        <v>624</v>
      </c>
      <c r="K264" s="121">
        <v>-10426</v>
      </c>
      <c r="L264" s="121" t="s">
        <v>625</v>
      </c>
      <c r="M264" s="122" t="s">
        <v>452</v>
      </c>
      <c r="N264" s="122"/>
      <c r="O264" s="123" t="s">
        <v>506</v>
      </c>
      <c r="P264" s="123" t="s">
        <v>507</v>
      </c>
    </row>
    <row r="265" spans="1:16" ht="13.5" thickBot="1" x14ac:dyDescent="0.25">
      <c r="A265" s="8" t="str">
        <f t="shared" si="18"/>
        <v> AN 183.283 </v>
      </c>
      <c r="B265" s="5" t="str">
        <f t="shared" si="19"/>
        <v>I</v>
      </c>
      <c r="C265" s="8">
        <f t="shared" si="20"/>
        <v>18071.548999999999</v>
      </c>
      <c r="D265" s="36" t="str">
        <f t="shared" si="21"/>
        <v>vis</v>
      </c>
      <c r="E265" s="120">
        <f>VLOOKUP(C265,'Active 1'!C$21:E$970,3,FALSE)</f>
        <v>-7529.7056041817696</v>
      </c>
      <c r="F265" s="5" t="s">
        <v>331</v>
      </c>
      <c r="G265" s="36" t="str">
        <f t="shared" si="22"/>
        <v>18071.549</v>
      </c>
      <c r="H265" s="8">
        <f t="shared" si="23"/>
        <v>-10416</v>
      </c>
      <c r="I265" s="121" t="s">
        <v>626</v>
      </c>
      <c r="J265" s="122" t="s">
        <v>627</v>
      </c>
      <c r="K265" s="121">
        <v>-10416</v>
      </c>
      <c r="L265" s="121" t="s">
        <v>607</v>
      </c>
      <c r="M265" s="122" t="s">
        <v>452</v>
      </c>
      <c r="N265" s="122"/>
      <c r="O265" s="123" t="s">
        <v>516</v>
      </c>
      <c r="P265" s="123" t="s">
        <v>604</v>
      </c>
    </row>
    <row r="266" spans="1:16" ht="13.5" thickBot="1" x14ac:dyDescent="0.25">
      <c r="A266" s="8" t="str">
        <f t="shared" si="18"/>
        <v> AN 183.283 </v>
      </c>
      <c r="B266" s="5" t="str">
        <f t="shared" si="19"/>
        <v>I</v>
      </c>
      <c r="C266" s="8">
        <f t="shared" si="20"/>
        <v>18081.455000000002</v>
      </c>
      <c r="D266" s="36" t="str">
        <f t="shared" si="21"/>
        <v>vis</v>
      </c>
      <c r="E266" s="120">
        <f>VLOOKUP(C266,'Active 1'!C$21:E$970,3,FALSE)</f>
        <v>-7526.7088934846915</v>
      </c>
      <c r="F266" s="5" t="s">
        <v>331</v>
      </c>
      <c r="G266" s="36" t="str">
        <f t="shared" si="22"/>
        <v>18081.455</v>
      </c>
      <c r="H266" s="8">
        <f t="shared" si="23"/>
        <v>-10413</v>
      </c>
      <c r="I266" s="121" t="s">
        <v>628</v>
      </c>
      <c r="J266" s="122" t="s">
        <v>629</v>
      </c>
      <c r="K266" s="121">
        <v>-10413</v>
      </c>
      <c r="L266" s="121" t="s">
        <v>625</v>
      </c>
      <c r="M266" s="122" t="s">
        <v>452</v>
      </c>
      <c r="N266" s="122"/>
      <c r="O266" s="123" t="s">
        <v>516</v>
      </c>
      <c r="P266" s="123" t="s">
        <v>604</v>
      </c>
    </row>
    <row r="267" spans="1:16" ht="13.5" thickBot="1" x14ac:dyDescent="0.25">
      <c r="A267" s="8" t="str">
        <f t="shared" ref="A267:A330" si="24">P267</f>
        <v> AN 183.283 </v>
      </c>
      <c r="B267" s="5" t="str">
        <f t="shared" ref="B267:B330" si="25">IF(H267=INT(H267),"I","II")</f>
        <v>I</v>
      </c>
      <c r="C267" s="8">
        <f t="shared" ref="C267:C330" si="26">1*G267</f>
        <v>18104.599999999999</v>
      </c>
      <c r="D267" s="36" t="str">
        <f t="shared" ref="D267:D330" si="27">VLOOKUP(F267,I$1:J$5,2,FALSE)</f>
        <v>vis</v>
      </c>
      <c r="E267" s="120">
        <f>VLOOKUP(C267,'Active 1'!C$21:E$970,3,FALSE)</f>
        <v>-7519.7071905688981</v>
      </c>
      <c r="F267" s="5" t="s">
        <v>331</v>
      </c>
      <c r="G267" s="36" t="str">
        <f t="shared" ref="G267:G330" si="28">MID(I267,3,LEN(I267)-3)</f>
        <v>18104.600</v>
      </c>
      <c r="H267" s="8">
        <f t="shared" ref="H267:H330" si="29">1*K267</f>
        <v>-10406</v>
      </c>
      <c r="I267" s="121" t="s">
        <v>630</v>
      </c>
      <c r="J267" s="122" t="s">
        <v>631</v>
      </c>
      <c r="K267" s="121">
        <v>-10406</v>
      </c>
      <c r="L267" s="121" t="s">
        <v>632</v>
      </c>
      <c r="M267" s="122" t="s">
        <v>452</v>
      </c>
      <c r="N267" s="122"/>
      <c r="O267" s="123" t="s">
        <v>516</v>
      </c>
      <c r="P267" s="123" t="s">
        <v>604</v>
      </c>
    </row>
    <row r="268" spans="1:16" ht="13.5" thickBot="1" x14ac:dyDescent="0.25">
      <c r="A268" s="8" t="str">
        <f t="shared" si="24"/>
        <v> AN 183.283 </v>
      </c>
      <c r="B268" s="5" t="str">
        <f t="shared" si="25"/>
        <v>I</v>
      </c>
      <c r="C268" s="8">
        <f t="shared" si="26"/>
        <v>18137.646000000001</v>
      </c>
      <c r="D268" s="36" t="str">
        <f t="shared" si="27"/>
        <v>vis</v>
      </c>
      <c r="E268" s="120">
        <f>VLOOKUP(C268,'Active 1'!C$21:E$970,3,FALSE)</f>
        <v>-7509.7102895295657</v>
      </c>
      <c r="F268" s="5" t="s">
        <v>331</v>
      </c>
      <c r="G268" s="36" t="str">
        <f t="shared" si="28"/>
        <v>18137.646</v>
      </c>
      <c r="H268" s="8">
        <f t="shared" si="29"/>
        <v>-10396</v>
      </c>
      <c r="I268" s="121" t="s">
        <v>633</v>
      </c>
      <c r="J268" s="122" t="s">
        <v>634</v>
      </c>
      <c r="K268" s="121">
        <v>-10396</v>
      </c>
      <c r="L268" s="121" t="s">
        <v>635</v>
      </c>
      <c r="M268" s="122" t="s">
        <v>452</v>
      </c>
      <c r="N268" s="122"/>
      <c r="O268" s="123" t="s">
        <v>516</v>
      </c>
      <c r="P268" s="123" t="s">
        <v>604</v>
      </c>
    </row>
    <row r="269" spans="1:16" ht="13.5" thickBot="1" x14ac:dyDescent="0.25">
      <c r="A269" s="8" t="str">
        <f t="shared" si="24"/>
        <v> AN 183.283 </v>
      </c>
      <c r="B269" s="5" t="str">
        <f t="shared" si="25"/>
        <v>I</v>
      </c>
      <c r="C269" s="8">
        <f t="shared" si="26"/>
        <v>18147.569</v>
      </c>
      <c r="D269" s="36" t="str">
        <f t="shared" si="27"/>
        <v>vis</v>
      </c>
      <c r="E269" s="120">
        <f>VLOOKUP(C269,'Active 1'!C$21:E$970,3,FALSE)</f>
        <v>-7506.7084360824538</v>
      </c>
      <c r="F269" s="5" t="s">
        <v>331</v>
      </c>
      <c r="G269" s="36" t="str">
        <f t="shared" si="28"/>
        <v>18147.569</v>
      </c>
      <c r="H269" s="8">
        <f t="shared" si="29"/>
        <v>-10393</v>
      </c>
      <c r="I269" s="121" t="s">
        <v>636</v>
      </c>
      <c r="J269" s="122" t="s">
        <v>637</v>
      </c>
      <c r="K269" s="121">
        <v>-10393</v>
      </c>
      <c r="L269" s="121" t="s">
        <v>638</v>
      </c>
      <c r="M269" s="122" t="s">
        <v>452</v>
      </c>
      <c r="N269" s="122"/>
      <c r="O269" s="123" t="s">
        <v>516</v>
      </c>
      <c r="P269" s="123" t="s">
        <v>604</v>
      </c>
    </row>
    <row r="270" spans="1:16" ht="13.5" thickBot="1" x14ac:dyDescent="0.25">
      <c r="A270" s="8" t="str">
        <f t="shared" si="24"/>
        <v> AN 183.283 </v>
      </c>
      <c r="B270" s="5" t="str">
        <f t="shared" si="25"/>
        <v>I</v>
      </c>
      <c r="C270" s="8">
        <f t="shared" si="26"/>
        <v>18157.494999999999</v>
      </c>
      <c r="D270" s="36" t="str">
        <f t="shared" si="27"/>
        <v>vis</v>
      </c>
      <c r="E270" s="120">
        <f>VLOOKUP(C270,'Active 1'!C$21:E$970,3,FALSE)</f>
        <v>-7503.705675091217</v>
      </c>
      <c r="F270" s="5" t="s">
        <v>331</v>
      </c>
      <c r="G270" s="36" t="str">
        <f t="shared" si="28"/>
        <v>18157.495</v>
      </c>
      <c r="H270" s="8">
        <f t="shared" si="29"/>
        <v>-10390</v>
      </c>
      <c r="I270" s="121" t="s">
        <v>639</v>
      </c>
      <c r="J270" s="122" t="s">
        <v>640</v>
      </c>
      <c r="K270" s="121">
        <v>-10390</v>
      </c>
      <c r="L270" s="121" t="s">
        <v>641</v>
      </c>
      <c r="M270" s="122" t="s">
        <v>452</v>
      </c>
      <c r="N270" s="122"/>
      <c r="O270" s="123" t="s">
        <v>516</v>
      </c>
      <c r="P270" s="123" t="s">
        <v>604</v>
      </c>
    </row>
    <row r="271" spans="1:16" ht="13.5" thickBot="1" x14ac:dyDescent="0.25">
      <c r="A271" s="8" t="str">
        <f t="shared" si="24"/>
        <v> AN 183.283 </v>
      </c>
      <c r="B271" s="5" t="str">
        <f t="shared" si="25"/>
        <v>I</v>
      </c>
      <c r="C271" s="8">
        <f t="shared" si="26"/>
        <v>18319.464</v>
      </c>
      <c r="D271" s="36" t="str">
        <f t="shared" si="27"/>
        <v>vis</v>
      </c>
      <c r="E271" s="120">
        <f>VLOOKUP(C271,'Active 1'!C$21:E$970,3,FALSE)</f>
        <v>-7454.7076703572247</v>
      </c>
      <c r="F271" s="5" t="s">
        <v>331</v>
      </c>
      <c r="G271" s="36" t="str">
        <f t="shared" si="28"/>
        <v>18319.464</v>
      </c>
      <c r="H271" s="8">
        <f t="shared" si="29"/>
        <v>-10341</v>
      </c>
      <c r="I271" s="121" t="s">
        <v>642</v>
      </c>
      <c r="J271" s="122" t="s">
        <v>643</v>
      </c>
      <c r="K271" s="121">
        <v>-10341</v>
      </c>
      <c r="L271" s="121" t="s">
        <v>635</v>
      </c>
      <c r="M271" s="122" t="s">
        <v>452</v>
      </c>
      <c r="N271" s="122"/>
      <c r="O271" s="123" t="s">
        <v>516</v>
      </c>
      <c r="P271" s="123" t="s">
        <v>604</v>
      </c>
    </row>
    <row r="272" spans="1:16" ht="13.5" thickBot="1" x14ac:dyDescent="0.25">
      <c r="A272" s="8" t="str">
        <f t="shared" si="24"/>
        <v> AN 183.283 </v>
      </c>
      <c r="B272" s="5" t="str">
        <f t="shared" si="25"/>
        <v>I</v>
      </c>
      <c r="C272" s="8">
        <f t="shared" si="26"/>
        <v>18332.678</v>
      </c>
      <c r="D272" s="36" t="str">
        <f t="shared" si="27"/>
        <v>vis</v>
      </c>
      <c r="E272" s="120">
        <f>VLOOKUP(C272,'Active 1'!C$21:E$970,3,FALSE)</f>
        <v>-7450.7102410062071</v>
      </c>
      <c r="F272" s="5" t="s">
        <v>331</v>
      </c>
      <c r="G272" s="36" t="str">
        <f t="shared" si="28"/>
        <v>18332.678</v>
      </c>
      <c r="H272" s="8">
        <f t="shared" si="29"/>
        <v>-10337</v>
      </c>
      <c r="I272" s="121" t="s">
        <v>644</v>
      </c>
      <c r="J272" s="122" t="s">
        <v>645</v>
      </c>
      <c r="K272" s="121">
        <v>-10337</v>
      </c>
      <c r="L272" s="121" t="s">
        <v>646</v>
      </c>
      <c r="M272" s="122" t="s">
        <v>452</v>
      </c>
      <c r="N272" s="122"/>
      <c r="O272" s="123" t="s">
        <v>516</v>
      </c>
      <c r="P272" s="123" t="s">
        <v>604</v>
      </c>
    </row>
    <row r="273" spans="1:16" ht="13.5" thickBot="1" x14ac:dyDescent="0.25">
      <c r="A273" s="8" t="str">
        <f t="shared" si="24"/>
        <v> AN 183.283 </v>
      </c>
      <c r="B273" s="5" t="str">
        <f t="shared" si="25"/>
        <v>I</v>
      </c>
      <c r="C273" s="8">
        <f t="shared" si="26"/>
        <v>18385.573</v>
      </c>
      <c r="D273" s="36" t="str">
        <f t="shared" si="27"/>
        <v>vis</v>
      </c>
      <c r="E273" s="120">
        <f>VLOOKUP(C273,'Active 1'!C$21:E$970,3,FALSE)</f>
        <v>-7434.708725528526</v>
      </c>
      <c r="F273" s="5" t="s">
        <v>331</v>
      </c>
      <c r="G273" s="36" t="str">
        <f t="shared" si="28"/>
        <v>18385.573</v>
      </c>
      <c r="H273" s="8">
        <f t="shared" si="29"/>
        <v>-10321</v>
      </c>
      <c r="I273" s="121" t="s">
        <v>647</v>
      </c>
      <c r="J273" s="122" t="s">
        <v>648</v>
      </c>
      <c r="K273" s="121">
        <v>-10321</v>
      </c>
      <c r="L273" s="121" t="s">
        <v>649</v>
      </c>
      <c r="M273" s="122" t="s">
        <v>452</v>
      </c>
      <c r="N273" s="122"/>
      <c r="O273" s="123" t="s">
        <v>516</v>
      </c>
      <c r="P273" s="123" t="s">
        <v>604</v>
      </c>
    </row>
    <row r="274" spans="1:16" ht="13.5" thickBot="1" x14ac:dyDescent="0.25">
      <c r="A274" s="8" t="str">
        <f t="shared" si="24"/>
        <v> AN 183.283 </v>
      </c>
      <c r="B274" s="5" t="str">
        <f t="shared" si="25"/>
        <v>I</v>
      </c>
      <c r="C274" s="8">
        <f t="shared" si="26"/>
        <v>18405.396000000001</v>
      </c>
      <c r="D274" s="36" t="str">
        <f t="shared" si="27"/>
        <v>vis</v>
      </c>
      <c r="E274" s="120">
        <f>VLOOKUP(C274,'Active 1'!C$21:E$970,3,FALSE)</f>
        <v>-7428.711976472584</v>
      </c>
      <c r="F274" s="5" t="s">
        <v>331</v>
      </c>
      <c r="G274" s="36" t="str">
        <f t="shared" si="28"/>
        <v>18405.396</v>
      </c>
      <c r="H274" s="8">
        <f t="shared" si="29"/>
        <v>-10315</v>
      </c>
      <c r="I274" s="121" t="s">
        <v>650</v>
      </c>
      <c r="J274" s="122" t="s">
        <v>651</v>
      </c>
      <c r="K274" s="121">
        <v>-10315</v>
      </c>
      <c r="L274" s="121" t="s">
        <v>652</v>
      </c>
      <c r="M274" s="122" t="s">
        <v>452</v>
      </c>
      <c r="N274" s="122"/>
      <c r="O274" s="123" t="s">
        <v>516</v>
      </c>
      <c r="P274" s="123" t="s">
        <v>604</v>
      </c>
    </row>
    <row r="275" spans="1:16" ht="13.5" thickBot="1" x14ac:dyDescent="0.25">
      <c r="A275" s="8" t="str">
        <f t="shared" si="24"/>
        <v> CPRI 6.51 </v>
      </c>
      <c r="B275" s="5" t="str">
        <f t="shared" si="25"/>
        <v>I</v>
      </c>
      <c r="C275" s="8">
        <f t="shared" si="26"/>
        <v>18408.703000000001</v>
      </c>
      <c r="D275" s="36" t="str">
        <f t="shared" si="27"/>
        <v>vis</v>
      </c>
      <c r="E275" s="120">
        <f>VLOOKUP(C275,'Active 1'!C$21:E$970,3,FALSE)</f>
        <v>-7427.7115603333514</v>
      </c>
      <c r="F275" s="5" t="s">
        <v>331</v>
      </c>
      <c r="G275" s="36" t="str">
        <f t="shared" si="28"/>
        <v>18408.703</v>
      </c>
      <c r="H275" s="8">
        <f t="shared" si="29"/>
        <v>-10314</v>
      </c>
      <c r="I275" s="121" t="s">
        <v>653</v>
      </c>
      <c r="J275" s="122" t="s">
        <v>654</v>
      </c>
      <c r="K275" s="121">
        <v>-10314</v>
      </c>
      <c r="L275" s="121" t="s">
        <v>655</v>
      </c>
      <c r="M275" s="122" t="s">
        <v>452</v>
      </c>
      <c r="N275" s="122"/>
      <c r="O275" s="123" t="s">
        <v>548</v>
      </c>
      <c r="P275" s="123" t="s">
        <v>549</v>
      </c>
    </row>
    <row r="276" spans="1:16" ht="13.5" thickBot="1" x14ac:dyDescent="0.25">
      <c r="A276" s="8" t="str">
        <f t="shared" si="24"/>
        <v> HA 84.37 </v>
      </c>
      <c r="B276" s="5" t="str">
        <f t="shared" si="25"/>
        <v>I</v>
      </c>
      <c r="C276" s="8">
        <f t="shared" si="26"/>
        <v>18438.445</v>
      </c>
      <c r="D276" s="36" t="str">
        <f t="shared" si="27"/>
        <v>vis</v>
      </c>
      <c r="E276" s="120">
        <f>VLOOKUP(C276,'Active 1'!C$21:E$970,3,FALSE)</f>
        <v>-7418.7141678891285</v>
      </c>
      <c r="F276" s="5" t="s">
        <v>331</v>
      </c>
      <c r="G276" s="36" t="str">
        <f t="shared" si="28"/>
        <v>18438.445</v>
      </c>
      <c r="H276" s="8">
        <f t="shared" si="29"/>
        <v>-10305</v>
      </c>
      <c r="I276" s="121" t="s">
        <v>656</v>
      </c>
      <c r="J276" s="122" t="s">
        <v>657</v>
      </c>
      <c r="K276" s="121">
        <v>-10305</v>
      </c>
      <c r="L276" s="121" t="s">
        <v>658</v>
      </c>
      <c r="M276" s="122" t="s">
        <v>376</v>
      </c>
      <c r="N276" s="122"/>
      <c r="O276" s="123" t="s">
        <v>377</v>
      </c>
      <c r="P276" s="123" t="s">
        <v>378</v>
      </c>
    </row>
    <row r="277" spans="1:16" ht="13.5" thickBot="1" x14ac:dyDescent="0.25">
      <c r="A277" s="8" t="str">
        <f t="shared" si="24"/>
        <v> CPRI 6.51 </v>
      </c>
      <c r="B277" s="5" t="str">
        <f t="shared" si="25"/>
        <v>I</v>
      </c>
      <c r="C277" s="8">
        <f t="shared" si="26"/>
        <v>18438.449000000001</v>
      </c>
      <c r="D277" s="36" t="str">
        <f t="shared" si="27"/>
        <v>vis</v>
      </c>
      <c r="E277" s="120">
        <f>VLOOKUP(C277,'Active 1'!C$21:E$970,3,FALSE)</f>
        <v>-7418.7129578302965</v>
      </c>
      <c r="F277" s="5" t="s">
        <v>331</v>
      </c>
      <c r="G277" s="36" t="str">
        <f t="shared" si="28"/>
        <v>18438.449</v>
      </c>
      <c r="H277" s="8">
        <f t="shared" si="29"/>
        <v>-10305</v>
      </c>
      <c r="I277" s="121" t="s">
        <v>659</v>
      </c>
      <c r="J277" s="122" t="s">
        <v>660</v>
      </c>
      <c r="K277" s="121">
        <v>-10305</v>
      </c>
      <c r="L277" s="121" t="s">
        <v>661</v>
      </c>
      <c r="M277" s="122" t="s">
        <v>452</v>
      </c>
      <c r="N277" s="122"/>
      <c r="O277" s="123" t="s">
        <v>548</v>
      </c>
      <c r="P277" s="123" t="s">
        <v>549</v>
      </c>
    </row>
    <row r="278" spans="1:16" ht="13.5" thickBot="1" x14ac:dyDescent="0.25">
      <c r="A278" s="8" t="str">
        <f t="shared" si="24"/>
        <v> AN 183.283 </v>
      </c>
      <c r="B278" s="5" t="str">
        <f t="shared" si="25"/>
        <v>I</v>
      </c>
      <c r="C278" s="8">
        <f t="shared" si="26"/>
        <v>18451.672999999999</v>
      </c>
      <c r="D278" s="36" t="str">
        <f t="shared" si="27"/>
        <v>vis</v>
      </c>
      <c r="E278" s="120">
        <f>VLOOKUP(C278,'Active 1'!C$21:E$970,3,FALSE)</f>
        <v>-7414.7125033322</v>
      </c>
      <c r="F278" s="5" t="s">
        <v>331</v>
      </c>
      <c r="G278" s="36" t="str">
        <f t="shared" si="28"/>
        <v>18451.673</v>
      </c>
      <c r="H278" s="8">
        <f t="shared" si="29"/>
        <v>-10301</v>
      </c>
      <c r="I278" s="121" t="s">
        <v>662</v>
      </c>
      <c r="J278" s="122" t="s">
        <v>663</v>
      </c>
      <c r="K278" s="121">
        <v>-10301</v>
      </c>
      <c r="L278" s="121" t="s">
        <v>664</v>
      </c>
      <c r="M278" s="122" t="s">
        <v>452</v>
      </c>
      <c r="N278" s="122"/>
      <c r="O278" s="123" t="s">
        <v>516</v>
      </c>
      <c r="P278" s="123" t="s">
        <v>604</v>
      </c>
    </row>
    <row r="279" spans="1:16" ht="13.5" thickBot="1" x14ac:dyDescent="0.25">
      <c r="A279" s="8" t="str">
        <f t="shared" si="24"/>
        <v> CPRI 6.51 </v>
      </c>
      <c r="B279" s="5" t="str">
        <f t="shared" si="25"/>
        <v>I</v>
      </c>
      <c r="C279" s="8">
        <f t="shared" si="26"/>
        <v>18451.675999999999</v>
      </c>
      <c r="D279" s="36" t="str">
        <f t="shared" si="27"/>
        <v>vis</v>
      </c>
      <c r="E279" s="120">
        <f>VLOOKUP(C279,'Active 1'!C$21:E$970,3,FALSE)</f>
        <v>-7414.7115957880751</v>
      </c>
      <c r="F279" s="5" t="s">
        <v>331</v>
      </c>
      <c r="G279" s="36" t="str">
        <f t="shared" si="28"/>
        <v>18451.676</v>
      </c>
      <c r="H279" s="8">
        <f t="shared" si="29"/>
        <v>-10301</v>
      </c>
      <c r="I279" s="121" t="s">
        <v>665</v>
      </c>
      <c r="J279" s="122" t="s">
        <v>666</v>
      </c>
      <c r="K279" s="121">
        <v>-10301</v>
      </c>
      <c r="L279" s="121" t="s">
        <v>667</v>
      </c>
      <c r="M279" s="122" t="s">
        <v>452</v>
      </c>
      <c r="N279" s="122"/>
      <c r="O279" s="123" t="s">
        <v>548</v>
      </c>
      <c r="P279" s="123" t="s">
        <v>549</v>
      </c>
    </row>
    <row r="280" spans="1:16" ht="13.5" thickBot="1" x14ac:dyDescent="0.25">
      <c r="A280" s="8" t="str">
        <f t="shared" si="24"/>
        <v> CPRI 6.51 </v>
      </c>
      <c r="B280" s="5" t="str">
        <f t="shared" si="25"/>
        <v>I</v>
      </c>
      <c r="C280" s="8">
        <f t="shared" si="26"/>
        <v>18474.812000000002</v>
      </c>
      <c r="D280" s="36" t="str">
        <f t="shared" si="27"/>
        <v>vis</v>
      </c>
      <c r="E280" s="120">
        <f>VLOOKUP(C280,'Active 1'!C$21:E$970,3,FALSE)</f>
        <v>-7407.7126155046526</v>
      </c>
      <c r="F280" s="5" t="s">
        <v>331</v>
      </c>
      <c r="G280" s="36" t="str">
        <f t="shared" si="28"/>
        <v>18474.812</v>
      </c>
      <c r="H280" s="8">
        <f t="shared" si="29"/>
        <v>-10294</v>
      </c>
      <c r="I280" s="121" t="s">
        <v>668</v>
      </c>
      <c r="J280" s="122" t="s">
        <v>669</v>
      </c>
      <c r="K280" s="121">
        <v>-10294</v>
      </c>
      <c r="L280" s="121" t="s">
        <v>670</v>
      </c>
      <c r="M280" s="122" t="s">
        <v>452</v>
      </c>
      <c r="N280" s="122"/>
      <c r="O280" s="123" t="s">
        <v>548</v>
      </c>
      <c r="P280" s="123" t="s">
        <v>549</v>
      </c>
    </row>
    <row r="281" spans="1:16" ht="13.5" thickBot="1" x14ac:dyDescent="0.25">
      <c r="A281" s="8" t="str">
        <f t="shared" si="24"/>
        <v> AN 183.283 </v>
      </c>
      <c r="B281" s="5" t="str">
        <f t="shared" si="25"/>
        <v>I</v>
      </c>
      <c r="C281" s="8">
        <f t="shared" si="26"/>
        <v>18514.476999999999</v>
      </c>
      <c r="D281" s="36" t="str">
        <f t="shared" si="27"/>
        <v>vis</v>
      </c>
      <c r="E281" s="120">
        <f>VLOOKUP(C281,'Active 1'!C$21:E$970,3,FALSE)</f>
        <v>-7395.7133696133169</v>
      </c>
      <c r="F281" s="5" t="s">
        <v>331</v>
      </c>
      <c r="G281" s="36" t="str">
        <f t="shared" si="28"/>
        <v>18514.477</v>
      </c>
      <c r="H281" s="8">
        <f t="shared" si="29"/>
        <v>-10282</v>
      </c>
      <c r="I281" s="121" t="s">
        <v>671</v>
      </c>
      <c r="J281" s="122" t="s">
        <v>672</v>
      </c>
      <c r="K281" s="121">
        <v>-10282</v>
      </c>
      <c r="L281" s="121" t="s">
        <v>673</v>
      </c>
      <c r="M281" s="122" t="s">
        <v>452</v>
      </c>
      <c r="N281" s="122"/>
      <c r="O281" s="123" t="s">
        <v>516</v>
      </c>
      <c r="P281" s="123" t="s">
        <v>604</v>
      </c>
    </row>
    <row r="282" spans="1:16" ht="13.5" thickBot="1" x14ac:dyDescent="0.25">
      <c r="A282" s="8" t="str">
        <f t="shared" si="24"/>
        <v> AN 183.283 </v>
      </c>
      <c r="B282" s="5" t="str">
        <f t="shared" si="25"/>
        <v>I</v>
      </c>
      <c r="C282" s="8">
        <f t="shared" si="26"/>
        <v>18524.401999999998</v>
      </c>
      <c r="D282" s="36" t="str">
        <f t="shared" si="27"/>
        <v>vis</v>
      </c>
      <c r="E282" s="120">
        <f>VLOOKUP(C282,'Active 1'!C$21:E$970,3,FALSE)</f>
        <v>-7392.710911136789</v>
      </c>
      <c r="F282" s="5" t="s">
        <v>331</v>
      </c>
      <c r="G282" s="36" t="str">
        <f t="shared" si="28"/>
        <v>18524.402</v>
      </c>
      <c r="H282" s="8">
        <f t="shared" si="29"/>
        <v>-10279</v>
      </c>
      <c r="I282" s="121" t="s">
        <v>674</v>
      </c>
      <c r="J282" s="122" t="s">
        <v>675</v>
      </c>
      <c r="K282" s="121">
        <v>-10279</v>
      </c>
      <c r="L282" s="121" t="s">
        <v>676</v>
      </c>
      <c r="M282" s="122" t="s">
        <v>452</v>
      </c>
      <c r="N282" s="122"/>
      <c r="O282" s="123" t="s">
        <v>516</v>
      </c>
      <c r="P282" s="123" t="s">
        <v>604</v>
      </c>
    </row>
    <row r="283" spans="1:16" ht="13.5" thickBot="1" x14ac:dyDescent="0.25">
      <c r="A283" s="8" t="str">
        <f t="shared" si="24"/>
        <v> AN 183.283 </v>
      </c>
      <c r="B283" s="5" t="str">
        <f t="shared" si="25"/>
        <v>I</v>
      </c>
      <c r="C283" s="8">
        <f t="shared" si="26"/>
        <v>18547.524000000001</v>
      </c>
      <c r="D283" s="36" t="str">
        <f t="shared" si="27"/>
        <v>vis</v>
      </c>
      <c r="E283" s="120">
        <f>VLOOKUP(C283,'Active 1'!C$21:E$970,3,FALSE)</f>
        <v>-7385.7161660592765</v>
      </c>
      <c r="F283" s="5" t="s">
        <v>331</v>
      </c>
      <c r="G283" s="36" t="str">
        <f t="shared" si="28"/>
        <v>18547.524</v>
      </c>
      <c r="H283" s="8">
        <f t="shared" si="29"/>
        <v>-10272</v>
      </c>
      <c r="I283" s="121" t="s">
        <v>677</v>
      </c>
      <c r="J283" s="122" t="s">
        <v>678</v>
      </c>
      <c r="K283" s="121">
        <v>-10272</v>
      </c>
      <c r="L283" s="121" t="s">
        <v>679</v>
      </c>
      <c r="M283" s="122" t="s">
        <v>452</v>
      </c>
      <c r="N283" s="122"/>
      <c r="O283" s="123" t="s">
        <v>516</v>
      </c>
      <c r="P283" s="123" t="s">
        <v>604</v>
      </c>
    </row>
    <row r="284" spans="1:16" ht="13.5" thickBot="1" x14ac:dyDescent="0.25">
      <c r="A284" s="8" t="str">
        <f t="shared" si="24"/>
        <v> HA 84.37 </v>
      </c>
      <c r="B284" s="5" t="str">
        <f t="shared" si="25"/>
        <v>I</v>
      </c>
      <c r="C284" s="8">
        <f t="shared" si="26"/>
        <v>18547.597000000002</v>
      </c>
      <c r="D284" s="36" t="str">
        <f t="shared" si="27"/>
        <v>vis</v>
      </c>
      <c r="E284" s="120">
        <f>VLOOKUP(C284,'Active 1'!C$21:E$970,3,FALSE)</f>
        <v>-7385.6940824855956</v>
      </c>
      <c r="F284" s="5" t="s">
        <v>331</v>
      </c>
      <c r="G284" s="36" t="str">
        <f t="shared" si="28"/>
        <v>18547.597</v>
      </c>
      <c r="H284" s="8">
        <f t="shared" si="29"/>
        <v>-10272</v>
      </c>
      <c r="I284" s="121" t="s">
        <v>680</v>
      </c>
      <c r="J284" s="122" t="s">
        <v>681</v>
      </c>
      <c r="K284" s="121">
        <v>-10272</v>
      </c>
      <c r="L284" s="121" t="s">
        <v>682</v>
      </c>
      <c r="M284" s="122" t="s">
        <v>376</v>
      </c>
      <c r="N284" s="122"/>
      <c r="O284" s="123" t="s">
        <v>377</v>
      </c>
      <c r="P284" s="123" t="s">
        <v>378</v>
      </c>
    </row>
    <row r="285" spans="1:16" ht="13.5" thickBot="1" x14ac:dyDescent="0.25">
      <c r="A285" s="8" t="str">
        <f t="shared" si="24"/>
        <v> AN 183.283 </v>
      </c>
      <c r="B285" s="5" t="str">
        <f t="shared" si="25"/>
        <v>I</v>
      </c>
      <c r="C285" s="8">
        <f t="shared" si="26"/>
        <v>18557.445</v>
      </c>
      <c r="D285" s="36" t="str">
        <f t="shared" si="27"/>
        <v>vis</v>
      </c>
      <c r="E285" s="120">
        <f>VLOOKUP(C285,'Active 1'!C$21:E$970,3,FALSE)</f>
        <v>-7382.7149176415805</v>
      </c>
      <c r="F285" s="5" t="s">
        <v>331</v>
      </c>
      <c r="G285" s="36" t="str">
        <f t="shared" si="28"/>
        <v>18557.445</v>
      </c>
      <c r="H285" s="8">
        <f t="shared" si="29"/>
        <v>-10269</v>
      </c>
      <c r="I285" s="121" t="s">
        <v>683</v>
      </c>
      <c r="J285" s="122" t="s">
        <v>684</v>
      </c>
      <c r="K285" s="121">
        <v>-10269</v>
      </c>
      <c r="L285" s="121" t="s">
        <v>685</v>
      </c>
      <c r="M285" s="122" t="s">
        <v>452</v>
      </c>
      <c r="N285" s="122"/>
      <c r="O285" s="123" t="s">
        <v>516</v>
      </c>
      <c r="P285" s="123" t="s">
        <v>604</v>
      </c>
    </row>
    <row r="286" spans="1:16" ht="13.5" thickBot="1" x14ac:dyDescent="0.25">
      <c r="A286" s="8" t="str">
        <f t="shared" si="24"/>
        <v> AN 183.283 </v>
      </c>
      <c r="B286" s="5" t="str">
        <f t="shared" si="25"/>
        <v>I</v>
      </c>
      <c r="C286" s="8">
        <f t="shared" si="26"/>
        <v>18570.679</v>
      </c>
      <c r="D286" s="36" t="str">
        <f t="shared" si="27"/>
        <v>vis</v>
      </c>
      <c r="E286" s="120">
        <f>VLOOKUP(C286,'Active 1'!C$21:E$970,3,FALSE)</f>
        <v>-7378.7114379964032</v>
      </c>
      <c r="F286" s="5" t="s">
        <v>331</v>
      </c>
      <c r="G286" s="36" t="str">
        <f t="shared" si="28"/>
        <v>18570.679</v>
      </c>
      <c r="H286" s="8">
        <f t="shared" si="29"/>
        <v>-10265</v>
      </c>
      <c r="I286" s="121" t="s">
        <v>686</v>
      </c>
      <c r="J286" s="122" t="s">
        <v>687</v>
      </c>
      <c r="K286" s="121">
        <v>-10265</v>
      </c>
      <c r="L286" s="121" t="s">
        <v>670</v>
      </c>
      <c r="M286" s="122" t="s">
        <v>452</v>
      </c>
      <c r="N286" s="122"/>
      <c r="O286" s="123" t="s">
        <v>516</v>
      </c>
      <c r="P286" s="123" t="s">
        <v>604</v>
      </c>
    </row>
    <row r="287" spans="1:16" ht="13.5" thickBot="1" x14ac:dyDescent="0.25">
      <c r="A287" s="8" t="str">
        <f t="shared" si="24"/>
        <v> AN 183.283 </v>
      </c>
      <c r="B287" s="5" t="str">
        <f t="shared" si="25"/>
        <v>I</v>
      </c>
      <c r="C287" s="8">
        <f t="shared" si="26"/>
        <v>18590.504000000001</v>
      </c>
      <c r="D287" s="36" t="str">
        <f t="shared" si="27"/>
        <v>vis</v>
      </c>
      <c r="E287" s="120">
        <f>VLOOKUP(C287,'Active 1'!C$21:E$970,3,FALSE)</f>
        <v>-7372.7140839110452</v>
      </c>
      <c r="F287" s="5" t="s">
        <v>331</v>
      </c>
      <c r="G287" s="36" t="str">
        <f t="shared" si="28"/>
        <v>18590.504</v>
      </c>
      <c r="H287" s="8">
        <f t="shared" si="29"/>
        <v>-10259</v>
      </c>
      <c r="I287" s="121" t="s">
        <v>688</v>
      </c>
      <c r="J287" s="122" t="s">
        <v>689</v>
      </c>
      <c r="K287" s="121">
        <v>-10259</v>
      </c>
      <c r="L287" s="121" t="s">
        <v>690</v>
      </c>
      <c r="M287" s="122" t="s">
        <v>452</v>
      </c>
      <c r="N287" s="122"/>
      <c r="O287" s="123" t="s">
        <v>516</v>
      </c>
      <c r="P287" s="123" t="s">
        <v>604</v>
      </c>
    </row>
    <row r="288" spans="1:16" ht="13.5" thickBot="1" x14ac:dyDescent="0.25">
      <c r="A288" s="8" t="str">
        <f t="shared" si="24"/>
        <v> CPRI 6.51 </v>
      </c>
      <c r="B288" s="5" t="str">
        <f t="shared" si="25"/>
        <v>I</v>
      </c>
      <c r="C288" s="8">
        <f t="shared" si="26"/>
        <v>18590.508000000002</v>
      </c>
      <c r="D288" s="36" t="str">
        <f t="shared" si="27"/>
        <v>vis</v>
      </c>
      <c r="E288" s="120">
        <f>VLOOKUP(C288,'Active 1'!C$21:E$970,3,FALSE)</f>
        <v>-7372.7128738522133</v>
      </c>
      <c r="F288" s="5" t="s">
        <v>331</v>
      </c>
      <c r="G288" s="36" t="str">
        <f t="shared" si="28"/>
        <v>18590.508</v>
      </c>
      <c r="H288" s="8">
        <f t="shared" si="29"/>
        <v>-10259</v>
      </c>
      <c r="I288" s="121" t="s">
        <v>691</v>
      </c>
      <c r="J288" s="122" t="s">
        <v>692</v>
      </c>
      <c r="K288" s="121">
        <v>-10259</v>
      </c>
      <c r="L288" s="121" t="s">
        <v>693</v>
      </c>
      <c r="M288" s="122" t="s">
        <v>452</v>
      </c>
      <c r="N288" s="122"/>
      <c r="O288" s="123" t="s">
        <v>548</v>
      </c>
      <c r="P288" s="123" t="s">
        <v>549</v>
      </c>
    </row>
    <row r="289" spans="1:16" ht="13.5" thickBot="1" x14ac:dyDescent="0.25">
      <c r="A289" s="8" t="str">
        <f t="shared" si="24"/>
        <v> HA 84.37 </v>
      </c>
      <c r="B289" s="5" t="str">
        <f t="shared" si="25"/>
        <v>I</v>
      </c>
      <c r="C289" s="8">
        <f t="shared" si="26"/>
        <v>18646.659</v>
      </c>
      <c r="D289" s="36" t="str">
        <f t="shared" si="27"/>
        <v>vis</v>
      </c>
      <c r="E289" s="120">
        <f>VLOOKUP(C289,'Active 1'!C$21:E$970,3,FALSE)</f>
        <v>-7355.7263704854067</v>
      </c>
      <c r="F289" s="5" t="s">
        <v>331</v>
      </c>
      <c r="G289" s="36" t="str">
        <f t="shared" si="28"/>
        <v>18646.659</v>
      </c>
      <c r="H289" s="8">
        <f t="shared" si="29"/>
        <v>-10242</v>
      </c>
      <c r="I289" s="121" t="s">
        <v>694</v>
      </c>
      <c r="J289" s="122" t="s">
        <v>695</v>
      </c>
      <c r="K289" s="121">
        <v>-10242</v>
      </c>
      <c r="L289" s="121" t="s">
        <v>696</v>
      </c>
      <c r="M289" s="122" t="s">
        <v>376</v>
      </c>
      <c r="N289" s="122"/>
      <c r="O289" s="123" t="s">
        <v>377</v>
      </c>
      <c r="P289" s="123" t="s">
        <v>378</v>
      </c>
    </row>
    <row r="290" spans="1:16" ht="13.5" thickBot="1" x14ac:dyDescent="0.25">
      <c r="A290" s="8" t="str">
        <f t="shared" si="24"/>
        <v> HA 69.151 </v>
      </c>
      <c r="B290" s="5" t="str">
        <f t="shared" si="25"/>
        <v>I</v>
      </c>
      <c r="C290" s="8">
        <f t="shared" si="26"/>
        <v>18656.596000000001</v>
      </c>
      <c r="D290" s="36" t="str">
        <f t="shared" si="27"/>
        <v>vis</v>
      </c>
      <c r="E290" s="120">
        <f>VLOOKUP(C290,'Active 1'!C$21:E$970,3,FALSE)</f>
        <v>-7352.7202818323813</v>
      </c>
      <c r="F290" s="5" t="s">
        <v>331</v>
      </c>
      <c r="G290" s="36" t="str">
        <f t="shared" si="28"/>
        <v>18656.596</v>
      </c>
      <c r="H290" s="8">
        <f t="shared" si="29"/>
        <v>-10239</v>
      </c>
      <c r="I290" s="121" t="s">
        <v>697</v>
      </c>
      <c r="J290" s="122" t="s">
        <v>698</v>
      </c>
      <c r="K290" s="121">
        <v>-10239</v>
      </c>
      <c r="L290" s="121" t="s">
        <v>699</v>
      </c>
      <c r="M290" s="122" t="s">
        <v>452</v>
      </c>
      <c r="N290" s="122"/>
      <c r="O290" s="123" t="s">
        <v>506</v>
      </c>
      <c r="P290" s="123" t="s">
        <v>507</v>
      </c>
    </row>
    <row r="291" spans="1:16" ht="13.5" thickBot="1" x14ac:dyDescent="0.25">
      <c r="A291" s="8" t="str">
        <f t="shared" si="24"/>
        <v> HA 84.37 </v>
      </c>
      <c r="B291" s="5" t="str">
        <f t="shared" si="25"/>
        <v>I</v>
      </c>
      <c r="C291" s="8">
        <f t="shared" si="26"/>
        <v>18752.462</v>
      </c>
      <c r="D291" s="36" t="str">
        <f t="shared" si="27"/>
        <v>vis</v>
      </c>
      <c r="E291" s="120">
        <f>VLOOKUP(C291,'Active 1'!C$21:E$970,3,FALSE)</f>
        <v>-7323.7194068388408</v>
      </c>
      <c r="F291" s="5" t="s">
        <v>331</v>
      </c>
      <c r="G291" s="36" t="str">
        <f t="shared" si="28"/>
        <v>18752.462</v>
      </c>
      <c r="H291" s="8">
        <f t="shared" si="29"/>
        <v>-10210</v>
      </c>
      <c r="I291" s="121" t="s">
        <v>700</v>
      </c>
      <c r="J291" s="122" t="s">
        <v>701</v>
      </c>
      <c r="K291" s="121">
        <v>-10210</v>
      </c>
      <c r="L291" s="121" t="s">
        <v>702</v>
      </c>
      <c r="M291" s="122" t="s">
        <v>376</v>
      </c>
      <c r="N291" s="122"/>
      <c r="O291" s="123" t="s">
        <v>377</v>
      </c>
      <c r="P291" s="123" t="s">
        <v>378</v>
      </c>
    </row>
    <row r="292" spans="1:16" ht="13.5" thickBot="1" x14ac:dyDescent="0.25">
      <c r="A292" s="8" t="str">
        <f t="shared" si="24"/>
        <v> HA 84.37 </v>
      </c>
      <c r="B292" s="5" t="str">
        <f t="shared" si="25"/>
        <v>I</v>
      </c>
      <c r="C292" s="8">
        <f t="shared" si="26"/>
        <v>18808.713</v>
      </c>
      <c r="D292" s="36" t="str">
        <f t="shared" si="27"/>
        <v>vis</v>
      </c>
      <c r="E292" s="120">
        <f>VLOOKUP(C292,'Active 1'!C$21:E$970,3,FALSE)</f>
        <v>-7306.7026520012378</v>
      </c>
      <c r="F292" s="5" t="s">
        <v>331</v>
      </c>
      <c r="G292" s="36" t="str">
        <f t="shared" si="28"/>
        <v>18808.713</v>
      </c>
      <c r="H292" s="8">
        <f t="shared" si="29"/>
        <v>-10193</v>
      </c>
      <c r="I292" s="121" t="s">
        <v>703</v>
      </c>
      <c r="J292" s="122" t="s">
        <v>704</v>
      </c>
      <c r="K292" s="121">
        <v>-10193</v>
      </c>
      <c r="L292" s="121" t="s">
        <v>705</v>
      </c>
      <c r="M292" s="122" t="s">
        <v>376</v>
      </c>
      <c r="N292" s="122"/>
      <c r="O292" s="123" t="s">
        <v>377</v>
      </c>
      <c r="P292" s="123" t="s">
        <v>378</v>
      </c>
    </row>
    <row r="293" spans="1:16" ht="13.5" thickBot="1" x14ac:dyDescent="0.25">
      <c r="A293" s="8" t="str">
        <f t="shared" si="24"/>
        <v> HA 84.37 </v>
      </c>
      <c r="B293" s="5" t="str">
        <f t="shared" si="25"/>
        <v>I</v>
      </c>
      <c r="C293" s="8">
        <f t="shared" si="26"/>
        <v>18851.648000000001</v>
      </c>
      <c r="D293" s="36" t="str">
        <f t="shared" si="27"/>
        <v>vis</v>
      </c>
      <c r="E293" s="120">
        <f>VLOOKUP(C293,'Active 1'!C$21:E$970,3,FALSE)</f>
        <v>-7293.714183014863</v>
      </c>
      <c r="F293" s="5" t="s">
        <v>331</v>
      </c>
      <c r="G293" s="36" t="str">
        <f t="shared" si="28"/>
        <v>18851.648</v>
      </c>
      <c r="H293" s="8">
        <f t="shared" si="29"/>
        <v>-10180</v>
      </c>
      <c r="I293" s="121" t="s">
        <v>706</v>
      </c>
      <c r="J293" s="122" t="s">
        <v>707</v>
      </c>
      <c r="K293" s="121">
        <v>-10180</v>
      </c>
      <c r="L293" s="121" t="s">
        <v>708</v>
      </c>
      <c r="M293" s="122" t="s">
        <v>376</v>
      </c>
      <c r="N293" s="122"/>
      <c r="O293" s="123" t="s">
        <v>377</v>
      </c>
      <c r="P293" s="123" t="s">
        <v>378</v>
      </c>
    </row>
    <row r="294" spans="1:16" ht="13.5" thickBot="1" x14ac:dyDescent="0.25">
      <c r="A294" s="8" t="str">
        <f t="shared" si="24"/>
        <v> CPRI 6.51 </v>
      </c>
      <c r="B294" s="5" t="str">
        <f t="shared" si="25"/>
        <v>I</v>
      </c>
      <c r="C294" s="8">
        <f t="shared" si="26"/>
        <v>18973.934000000001</v>
      </c>
      <c r="D294" s="36" t="str">
        <f t="shared" si="27"/>
        <v>vis</v>
      </c>
      <c r="E294" s="120">
        <f>VLOOKUP(C294,'Active 1'!C$21:E$970,3,FALSE)</f>
        <v>-7256.7208694369501</v>
      </c>
      <c r="F294" s="5" t="s">
        <v>331</v>
      </c>
      <c r="G294" s="36" t="str">
        <f t="shared" si="28"/>
        <v>18973.934</v>
      </c>
      <c r="H294" s="8">
        <f t="shared" si="29"/>
        <v>-10143</v>
      </c>
      <c r="I294" s="121" t="s">
        <v>709</v>
      </c>
      <c r="J294" s="122" t="s">
        <v>710</v>
      </c>
      <c r="K294" s="121">
        <v>-10143</v>
      </c>
      <c r="L294" s="121" t="s">
        <v>711</v>
      </c>
      <c r="M294" s="122" t="s">
        <v>452</v>
      </c>
      <c r="N294" s="122"/>
      <c r="O294" s="123" t="s">
        <v>548</v>
      </c>
      <c r="P294" s="123" t="s">
        <v>549</v>
      </c>
    </row>
    <row r="295" spans="1:16" ht="13.5" thickBot="1" x14ac:dyDescent="0.25">
      <c r="A295" s="8" t="str">
        <f t="shared" si="24"/>
        <v> HA 84.37 </v>
      </c>
      <c r="B295" s="5" t="str">
        <f t="shared" si="25"/>
        <v>I</v>
      </c>
      <c r="C295" s="8">
        <f t="shared" si="26"/>
        <v>19036.745999999999</v>
      </c>
      <c r="D295" s="36" t="str">
        <f t="shared" si="27"/>
        <v>vis</v>
      </c>
      <c r="E295" s="120">
        <f>VLOOKUP(C295,'Active 1'!C$21:E$970,3,FALSE)</f>
        <v>-7237.719315600405</v>
      </c>
      <c r="F295" s="5" t="s">
        <v>331</v>
      </c>
      <c r="G295" s="36" t="str">
        <f t="shared" si="28"/>
        <v>19036.746</v>
      </c>
      <c r="H295" s="8">
        <f t="shared" si="29"/>
        <v>-10124</v>
      </c>
      <c r="I295" s="121" t="s">
        <v>712</v>
      </c>
      <c r="J295" s="122" t="s">
        <v>713</v>
      </c>
      <c r="K295" s="121">
        <v>-10124</v>
      </c>
      <c r="L295" s="121" t="s">
        <v>714</v>
      </c>
      <c r="M295" s="122" t="s">
        <v>376</v>
      </c>
      <c r="N295" s="122"/>
      <c r="O295" s="123" t="s">
        <v>377</v>
      </c>
      <c r="P295" s="123" t="s">
        <v>378</v>
      </c>
    </row>
    <row r="296" spans="1:16" ht="13.5" thickBot="1" x14ac:dyDescent="0.25">
      <c r="A296" s="8" t="str">
        <f t="shared" si="24"/>
        <v> HA 84.37 </v>
      </c>
      <c r="B296" s="5" t="str">
        <f t="shared" si="25"/>
        <v>I</v>
      </c>
      <c r="C296" s="8">
        <f t="shared" si="26"/>
        <v>19089.607</v>
      </c>
      <c r="D296" s="36" t="str">
        <f t="shared" si="27"/>
        <v>vis</v>
      </c>
      <c r="E296" s="120">
        <f>VLOOKUP(C296,'Active 1'!C$21:E$970,3,FALSE)</f>
        <v>-7221.7280856227944</v>
      </c>
      <c r="F296" s="5" t="s">
        <v>331</v>
      </c>
      <c r="G296" s="36" t="str">
        <f t="shared" si="28"/>
        <v>19089.607</v>
      </c>
      <c r="H296" s="8">
        <f t="shared" si="29"/>
        <v>-10108</v>
      </c>
      <c r="I296" s="121" t="s">
        <v>715</v>
      </c>
      <c r="J296" s="122" t="s">
        <v>716</v>
      </c>
      <c r="K296" s="121">
        <v>-10108</v>
      </c>
      <c r="L296" s="121" t="s">
        <v>717</v>
      </c>
      <c r="M296" s="122" t="s">
        <v>376</v>
      </c>
      <c r="N296" s="122"/>
      <c r="O296" s="123" t="s">
        <v>377</v>
      </c>
      <c r="P296" s="123" t="s">
        <v>378</v>
      </c>
    </row>
    <row r="297" spans="1:16" ht="13.5" thickBot="1" x14ac:dyDescent="0.25">
      <c r="A297" s="8" t="str">
        <f t="shared" si="24"/>
        <v> HA 84.37 </v>
      </c>
      <c r="B297" s="5" t="str">
        <f t="shared" si="25"/>
        <v>I</v>
      </c>
      <c r="C297" s="8">
        <f t="shared" si="26"/>
        <v>19271.436000000002</v>
      </c>
      <c r="D297" s="36" t="str">
        <f t="shared" si="27"/>
        <v>vis</v>
      </c>
      <c r="E297" s="120">
        <f>VLOOKUP(C297,'Active 1'!C$21:E$970,3,FALSE)</f>
        <v>-7166.7221387886648</v>
      </c>
      <c r="F297" s="5" t="s">
        <v>331</v>
      </c>
      <c r="G297" s="36" t="str">
        <f t="shared" si="28"/>
        <v>19271.436</v>
      </c>
      <c r="H297" s="8">
        <f t="shared" si="29"/>
        <v>-10053</v>
      </c>
      <c r="I297" s="121" t="s">
        <v>718</v>
      </c>
      <c r="J297" s="122" t="s">
        <v>719</v>
      </c>
      <c r="K297" s="121">
        <v>-10053</v>
      </c>
      <c r="L297" s="121" t="s">
        <v>720</v>
      </c>
      <c r="M297" s="122" t="s">
        <v>376</v>
      </c>
      <c r="N297" s="122"/>
      <c r="O297" s="123" t="s">
        <v>377</v>
      </c>
      <c r="P297" s="123" t="s">
        <v>378</v>
      </c>
    </row>
    <row r="298" spans="1:16" ht="13.5" thickBot="1" x14ac:dyDescent="0.25">
      <c r="A298" s="8" t="str">
        <f t="shared" si="24"/>
        <v> HA 84.37 </v>
      </c>
      <c r="B298" s="5" t="str">
        <f t="shared" si="25"/>
        <v>I</v>
      </c>
      <c r="C298" s="8">
        <f t="shared" si="26"/>
        <v>19370.579000000002</v>
      </c>
      <c r="D298" s="36" t="str">
        <f t="shared" si="27"/>
        <v>vis</v>
      </c>
      <c r="E298" s="120">
        <f>VLOOKUP(C298,'Active 1'!C$21:E$970,3,FALSE)</f>
        <v>-7136.7299230971303</v>
      </c>
      <c r="F298" s="5" t="s">
        <v>331</v>
      </c>
      <c r="G298" s="36" t="str">
        <f t="shared" si="28"/>
        <v>19370.579</v>
      </c>
      <c r="H298" s="8">
        <f t="shared" si="29"/>
        <v>-10023</v>
      </c>
      <c r="I298" s="121" t="s">
        <v>721</v>
      </c>
      <c r="J298" s="122" t="s">
        <v>722</v>
      </c>
      <c r="K298" s="121">
        <v>-10023</v>
      </c>
      <c r="L298" s="121" t="s">
        <v>723</v>
      </c>
      <c r="M298" s="122" t="s">
        <v>376</v>
      </c>
      <c r="N298" s="122"/>
      <c r="O298" s="123" t="s">
        <v>377</v>
      </c>
      <c r="P298" s="123" t="s">
        <v>378</v>
      </c>
    </row>
    <row r="299" spans="1:16" ht="13.5" thickBot="1" x14ac:dyDescent="0.25">
      <c r="A299" s="8" t="str">
        <f t="shared" si="24"/>
        <v> HA 84.37 </v>
      </c>
      <c r="B299" s="5" t="str">
        <f t="shared" si="25"/>
        <v>I</v>
      </c>
      <c r="C299" s="8">
        <f t="shared" si="26"/>
        <v>19403.662</v>
      </c>
      <c r="D299" s="36" t="str">
        <f t="shared" si="27"/>
        <v>vis</v>
      </c>
      <c r="E299" s="120">
        <f>VLOOKUP(C299,'Active 1'!C$21:E$970,3,FALSE)</f>
        <v>-7126.7218290136043</v>
      </c>
      <c r="F299" s="5" t="s">
        <v>331</v>
      </c>
      <c r="G299" s="36" t="str">
        <f t="shared" si="28"/>
        <v>19403.662</v>
      </c>
      <c r="H299" s="8">
        <f t="shared" si="29"/>
        <v>-10013</v>
      </c>
      <c r="I299" s="121" t="s">
        <v>724</v>
      </c>
      <c r="J299" s="122" t="s">
        <v>725</v>
      </c>
      <c r="K299" s="121">
        <v>-10013</v>
      </c>
      <c r="L299" s="121" t="s">
        <v>726</v>
      </c>
      <c r="M299" s="122" t="s">
        <v>376</v>
      </c>
      <c r="N299" s="122"/>
      <c r="O299" s="123" t="s">
        <v>377</v>
      </c>
      <c r="P299" s="123" t="s">
        <v>378</v>
      </c>
    </row>
    <row r="300" spans="1:16" ht="13.5" thickBot="1" x14ac:dyDescent="0.25">
      <c r="A300" s="8" t="str">
        <f t="shared" si="24"/>
        <v> HA 84.37 </v>
      </c>
      <c r="B300" s="5" t="str">
        <f t="shared" si="25"/>
        <v>I</v>
      </c>
      <c r="C300" s="8">
        <f t="shared" si="26"/>
        <v>19440.006000000001</v>
      </c>
      <c r="D300" s="36" t="str">
        <f t="shared" si="27"/>
        <v>vis</v>
      </c>
      <c r="E300" s="120">
        <f>VLOOKUP(C300,'Active 1'!C$21:E$970,3,FALSE)</f>
        <v>-7115.727234467412</v>
      </c>
      <c r="F300" s="5" t="s">
        <v>331</v>
      </c>
      <c r="G300" s="36" t="str">
        <f t="shared" si="28"/>
        <v>19440.006</v>
      </c>
      <c r="H300" s="8">
        <f t="shared" si="29"/>
        <v>-10002</v>
      </c>
      <c r="I300" s="121" t="s">
        <v>727</v>
      </c>
      <c r="J300" s="122" t="s">
        <v>728</v>
      </c>
      <c r="K300" s="121">
        <v>-10002</v>
      </c>
      <c r="L300" s="121" t="s">
        <v>729</v>
      </c>
      <c r="M300" s="122" t="s">
        <v>376</v>
      </c>
      <c r="N300" s="122"/>
      <c r="O300" s="123" t="s">
        <v>377</v>
      </c>
      <c r="P300" s="123" t="s">
        <v>378</v>
      </c>
    </row>
    <row r="301" spans="1:16" ht="13.5" thickBot="1" x14ac:dyDescent="0.25">
      <c r="A301" s="8" t="str">
        <f t="shared" si="24"/>
        <v> HA 69.151 </v>
      </c>
      <c r="B301" s="5" t="str">
        <f t="shared" si="25"/>
        <v>I</v>
      </c>
      <c r="C301" s="8">
        <f t="shared" si="26"/>
        <v>19446.63</v>
      </c>
      <c r="D301" s="36" t="str">
        <f t="shared" si="27"/>
        <v>vis</v>
      </c>
      <c r="E301" s="120">
        <f>VLOOKUP(C301,'Active 1'!C$21:E$970,3,FALSE)</f>
        <v>-7113.7233770418679</v>
      </c>
      <c r="F301" s="5" t="s">
        <v>331</v>
      </c>
      <c r="G301" s="36" t="str">
        <f t="shared" si="28"/>
        <v>19446.630</v>
      </c>
      <c r="H301" s="8">
        <f t="shared" si="29"/>
        <v>-10000</v>
      </c>
      <c r="I301" s="121" t="s">
        <v>730</v>
      </c>
      <c r="J301" s="122" t="s">
        <v>731</v>
      </c>
      <c r="K301" s="121">
        <v>-10000</v>
      </c>
      <c r="L301" s="121" t="s">
        <v>732</v>
      </c>
      <c r="M301" s="122" t="s">
        <v>452</v>
      </c>
      <c r="N301" s="122"/>
      <c r="O301" s="123" t="s">
        <v>506</v>
      </c>
      <c r="P301" s="123" t="s">
        <v>507</v>
      </c>
    </row>
    <row r="302" spans="1:16" ht="13.5" thickBot="1" x14ac:dyDescent="0.25">
      <c r="A302" s="8" t="str">
        <f t="shared" si="24"/>
        <v> HA 69.151 </v>
      </c>
      <c r="B302" s="5" t="str">
        <f t="shared" si="25"/>
        <v>I</v>
      </c>
      <c r="C302" s="8">
        <f t="shared" si="26"/>
        <v>19456.553</v>
      </c>
      <c r="D302" s="36" t="str">
        <f t="shared" si="27"/>
        <v>vis</v>
      </c>
      <c r="E302" s="120">
        <f>VLOOKUP(C302,'Active 1'!C$21:E$970,3,FALSE)</f>
        <v>-7110.7215235947551</v>
      </c>
      <c r="F302" s="5" t="s">
        <v>331</v>
      </c>
      <c r="G302" s="36" t="str">
        <f t="shared" si="28"/>
        <v>19456.553</v>
      </c>
      <c r="H302" s="8">
        <f t="shared" si="29"/>
        <v>-9997</v>
      </c>
      <c r="I302" s="121" t="s">
        <v>733</v>
      </c>
      <c r="J302" s="122" t="s">
        <v>734</v>
      </c>
      <c r="K302" s="121">
        <v>-9997</v>
      </c>
      <c r="L302" s="121" t="s">
        <v>735</v>
      </c>
      <c r="M302" s="122" t="s">
        <v>452</v>
      </c>
      <c r="N302" s="122"/>
      <c r="O302" s="123" t="s">
        <v>506</v>
      </c>
      <c r="P302" s="123" t="s">
        <v>507</v>
      </c>
    </row>
    <row r="303" spans="1:16" ht="13.5" thickBot="1" x14ac:dyDescent="0.25">
      <c r="A303" s="8" t="str">
        <f t="shared" si="24"/>
        <v> AN 194.165 </v>
      </c>
      <c r="B303" s="5" t="str">
        <f t="shared" si="25"/>
        <v>I</v>
      </c>
      <c r="C303" s="8">
        <f t="shared" si="26"/>
        <v>19681.325000000001</v>
      </c>
      <c r="D303" s="36" t="str">
        <f t="shared" si="27"/>
        <v>vis</v>
      </c>
      <c r="E303" s="120">
        <f>VLOOKUP(C303,'Active 1'!C$21:E$970,3,FALSE)</f>
        <v>-7042.7246876565887</v>
      </c>
      <c r="F303" s="5" t="s">
        <v>331</v>
      </c>
      <c r="G303" s="36" t="str">
        <f t="shared" si="28"/>
        <v>19681.325</v>
      </c>
      <c r="H303" s="8">
        <f t="shared" si="29"/>
        <v>-9929</v>
      </c>
      <c r="I303" s="121" t="s">
        <v>736</v>
      </c>
      <c r="J303" s="122" t="s">
        <v>737</v>
      </c>
      <c r="K303" s="121">
        <v>-9929</v>
      </c>
      <c r="L303" s="121" t="s">
        <v>738</v>
      </c>
      <c r="M303" s="122" t="s">
        <v>452</v>
      </c>
      <c r="N303" s="122"/>
      <c r="O303" s="123" t="s">
        <v>739</v>
      </c>
      <c r="P303" s="123" t="s">
        <v>740</v>
      </c>
    </row>
    <row r="304" spans="1:16" ht="13.5" thickBot="1" x14ac:dyDescent="0.25">
      <c r="A304" s="8" t="str">
        <f t="shared" si="24"/>
        <v> HA 84.37 </v>
      </c>
      <c r="B304" s="5" t="str">
        <f t="shared" si="25"/>
        <v>I</v>
      </c>
      <c r="C304" s="8">
        <f t="shared" si="26"/>
        <v>19697.892</v>
      </c>
      <c r="D304" s="36" t="str">
        <f t="shared" si="27"/>
        <v>vis</v>
      </c>
      <c r="E304" s="120">
        <f>VLOOKUP(C304,'Active 1'!C$21:E$970,3,FALSE)</f>
        <v>-7037.7129264897731</v>
      </c>
      <c r="F304" s="5" t="s">
        <v>331</v>
      </c>
      <c r="G304" s="36" t="str">
        <f t="shared" si="28"/>
        <v>19697.892</v>
      </c>
      <c r="H304" s="8">
        <f t="shared" si="29"/>
        <v>-9924</v>
      </c>
      <c r="I304" s="121" t="s">
        <v>741</v>
      </c>
      <c r="J304" s="122" t="s">
        <v>742</v>
      </c>
      <c r="K304" s="121">
        <v>-9924</v>
      </c>
      <c r="L304" s="121" t="s">
        <v>743</v>
      </c>
      <c r="M304" s="122" t="s">
        <v>376</v>
      </c>
      <c r="N304" s="122"/>
      <c r="O304" s="123" t="s">
        <v>377</v>
      </c>
      <c r="P304" s="123" t="s">
        <v>378</v>
      </c>
    </row>
    <row r="305" spans="1:16" ht="13.5" thickBot="1" x14ac:dyDescent="0.25">
      <c r="A305" s="8" t="str">
        <f t="shared" si="24"/>
        <v> HA 84.37 </v>
      </c>
      <c r="B305" s="5" t="str">
        <f t="shared" si="25"/>
        <v>I</v>
      </c>
      <c r="C305" s="8">
        <f t="shared" si="26"/>
        <v>19796.989000000001</v>
      </c>
      <c r="D305" s="36" t="str">
        <f t="shared" si="27"/>
        <v>vis</v>
      </c>
      <c r="E305" s="120">
        <f>VLOOKUP(C305,'Active 1'!C$21:E$970,3,FALSE)</f>
        <v>-7007.7346264748039</v>
      </c>
      <c r="F305" s="5" t="s">
        <v>331</v>
      </c>
      <c r="G305" s="36" t="str">
        <f t="shared" si="28"/>
        <v>19796.989</v>
      </c>
      <c r="H305" s="8">
        <f t="shared" si="29"/>
        <v>-9894</v>
      </c>
      <c r="I305" s="121" t="s">
        <v>744</v>
      </c>
      <c r="J305" s="122" t="s">
        <v>745</v>
      </c>
      <c r="K305" s="121">
        <v>-9894</v>
      </c>
      <c r="L305" s="121" t="s">
        <v>746</v>
      </c>
      <c r="M305" s="122" t="s">
        <v>376</v>
      </c>
      <c r="N305" s="122"/>
      <c r="O305" s="123" t="s">
        <v>377</v>
      </c>
      <c r="P305" s="123" t="s">
        <v>378</v>
      </c>
    </row>
    <row r="306" spans="1:16" ht="13.5" thickBot="1" x14ac:dyDescent="0.25">
      <c r="A306" s="8" t="str">
        <f t="shared" si="24"/>
        <v> HA 84.37 </v>
      </c>
      <c r="B306" s="5" t="str">
        <f t="shared" si="25"/>
        <v>I</v>
      </c>
      <c r="C306" s="8">
        <f t="shared" si="26"/>
        <v>19806.938999999998</v>
      </c>
      <c r="D306" s="36" t="str">
        <f t="shared" si="27"/>
        <v>vis</v>
      </c>
      <c r="E306" s="120">
        <f>VLOOKUP(C306,'Active 1'!C$21:E$970,3,FALSE)</f>
        <v>-7004.7246051305774</v>
      </c>
      <c r="F306" s="5" t="s">
        <v>331</v>
      </c>
      <c r="G306" s="36" t="str">
        <f t="shared" si="28"/>
        <v>19806.939</v>
      </c>
      <c r="H306" s="8">
        <f t="shared" si="29"/>
        <v>-9891</v>
      </c>
      <c r="I306" s="121" t="s">
        <v>747</v>
      </c>
      <c r="J306" s="122" t="s">
        <v>748</v>
      </c>
      <c r="K306" s="121">
        <v>-9891</v>
      </c>
      <c r="L306" s="121" t="s">
        <v>749</v>
      </c>
      <c r="M306" s="122" t="s">
        <v>376</v>
      </c>
      <c r="N306" s="122"/>
      <c r="O306" s="123" t="s">
        <v>377</v>
      </c>
      <c r="P306" s="123" t="s">
        <v>378</v>
      </c>
    </row>
    <row r="307" spans="1:16" ht="13.5" thickBot="1" x14ac:dyDescent="0.25">
      <c r="A307" s="8" t="str">
        <f t="shared" si="24"/>
        <v> AN 200.164 </v>
      </c>
      <c r="B307" s="5" t="str">
        <f t="shared" si="25"/>
        <v>I</v>
      </c>
      <c r="C307" s="8">
        <f t="shared" si="26"/>
        <v>19813.523000000001</v>
      </c>
      <c r="D307" s="36" t="str">
        <f t="shared" si="27"/>
        <v>vis</v>
      </c>
      <c r="E307" s="120">
        <f>VLOOKUP(C307,'Active 1'!C$21:E$970,3,FALSE)</f>
        <v>-7002.7328482933508</v>
      </c>
      <c r="F307" s="5" t="s">
        <v>331</v>
      </c>
      <c r="G307" s="36" t="str">
        <f t="shared" si="28"/>
        <v>19813.523</v>
      </c>
      <c r="H307" s="8">
        <f t="shared" si="29"/>
        <v>-9889</v>
      </c>
      <c r="I307" s="121" t="s">
        <v>750</v>
      </c>
      <c r="J307" s="122" t="s">
        <v>751</v>
      </c>
      <c r="K307" s="121">
        <v>-9889</v>
      </c>
      <c r="L307" s="121" t="s">
        <v>752</v>
      </c>
      <c r="M307" s="122" t="s">
        <v>452</v>
      </c>
      <c r="N307" s="122"/>
      <c r="O307" s="123" t="s">
        <v>739</v>
      </c>
      <c r="P307" s="123" t="s">
        <v>753</v>
      </c>
    </row>
    <row r="308" spans="1:16" ht="13.5" thickBot="1" x14ac:dyDescent="0.25">
      <c r="A308" s="8" t="str">
        <f t="shared" si="24"/>
        <v> HA 84.37 </v>
      </c>
      <c r="B308" s="5" t="str">
        <f t="shared" si="25"/>
        <v>I</v>
      </c>
      <c r="C308" s="8">
        <f t="shared" si="26"/>
        <v>19902.767</v>
      </c>
      <c r="D308" s="36" t="str">
        <f t="shared" si="27"/>
        <v>vis</v>
      </c>
      <c r="E308" s="120">
        <f>VLOOKUP(C308,'Active 1'!C$21:E$970,3,FALSE)</f>
        <v>-6975.7352256959375</v>
      </c>
      <c r="F308" s="5" t="s">
        <v>331</v>
      </c>
      <c r="G308" s="36" t="str">
        <f t="shared" si="28"/>
        <v>19902.767</v>
      </c>
      <c r="H308" s="8">
        <f t="shared" si="29"/>
        <v>-9862</v>
      </c>
      <c r="I308" s="121" t="s">
        <v>754</v>
      </c>
      <c r="J308" s="122" t="s">
        <v>755</v>
      </c>
      <c r="K308" s="121">
        <v>-9862</v>
      </c>
      <c r="L308" s="121" t="s">
        <v>756</v>
      </c>
      <c r="M308" s="122" t="s">
        <v>376</v>
      </c>
      <c r="N308" s="122"/>
      <c r="O308" s="123" t="s">
        <v>377</v>
      </c>
      <c r="P308" s="123" t="s">
        <v>378</v>
      </c>
    </row>
    <row r="309" spans="1:16" ht="13.5" thickBot="1" x14ac:dyDescent="0.25">
      <c r="A309" s="8" t="str">
        <f t="shared" si="24"/>
        <v> HA 84.37 </v>
      </c>
      <c r="B309" s="5" t="str">
        <f t="shared" si="25"/>
        <v>I</v>
      </c>
      <c r="C309" s="8">
        <f t="shared" si="26"/>
        <v>20550.641</v>
      </c>
      <c r="D309" s="36" t="str">
        <f t="shared" si="27"/>
        <v>vis</v>
      </c>
      <c r="E309" s="120">
        <f>VLOOKUP(C309,'Active 1'!C$21:E$970,3,FALSE)</f>
        <v>-6779.7438117893853</v>
      </c>
      <c r="F309" s="5" t="s">
        <v>331</v>
      </c>
      <c r="G309" s="36" t="str">
        <f t="shared" si="28"/>
        <v>20550.641</v>
      </c>
      <c r="H309" s="8">
        <f t="shared" si="29"/>
        <v>-9666</v>
      </c>
      <c r="I309" s="121" t="s">
        <v>757</v>
      </c>
      <c r="J309" s="122" t="s">
        <v>758</v>
      </c>
      <c r="K309" s="121">
        <v>-9666</v>
      </c>
      <c r="L309" s="121" t="s">
        <v>759</v>
      </c>
      <c r="M309" s="122" t="s">
        <v>372</v>
      </c>
      <c r="N309" s="122"/>
      <c r="O309" s="123" t="s">
        <v>377</v>
      </c>
      <c r="P309" s="123" t="s">
        <v>378</v>
      </c>
    </row>
    <row r="310" spans="1:16" ht="13.5" thickBot="1" x14ac:dyDescent="0.25">
      <c r="A310" s="8" t="str">
        <f t="shared" si="24"/>
        <v> CPRI 6.51 </v>
      </c>
      <c r="B310" s="5" t="str">
        <f t="shared" si="25"/>
        <v>I</v>
      </c>
      <c r="C310" s="8">
        <f t="shared" si="26"/>
        <v>20841.52</v>
      </c>
      <c r="D310" s="36" t="str">
        <f t="shared" si="27"/>
        <v>vis</v>
      </c>
      <c r="E310" s="120">
        <f>VLOOKUP(C310,'Active 1'!C$21:E$970,3,FALSE)</f>
        <v>-6691.748636051936</v>
      </c>
      <c r="F310" s="5" t="s">
        <v>331</v>
      </c>
      <c r="G310" s="36" t="str">
        <f t="shared" si="28"/>
        <v>20841.520</v>
      </c>
      <c r="H310" s="8">
        <f t="shared" si="29"/>
        <v>-9578</v>
      </c>
      <c r="I310" s="121" t="s">
        <v>760</v>
      </c>
      <c r="J310" s="122" t="s">
        <v>761</v>
      </c>
      <c r="K310" s="121">
        <v>-9578</v>
      </c>
      <c r="L310" s="121" t="s">
        <v>762</v>
      </c>
      <c r="M310" s="122" t="s">
        <v>452</v>
      </c>
      <c r="N310" s="122"/>
      <c r="O310" s="123" t="s">
        <v>548</v>
      </c>
      <c r="P310" s="123" t="s">
        <v>549</v>
      </c>
    </row>
    <row r="311" spans="1:16" ht="13.5" thickBot="1" x14ac:dyDescent="0.25">
      <c r="A311" s="8" t="str">
        <f t="shared" si="24"/>
        <v> CPRI 6.51 </v>
      </c>
      <c r="B311" s="5" t="str">
        <f t="shared" si="25"/>
        <v>I</v>
      </c>
      <c r="C311" s="8">
        <f t="shared" si="26"/>
        <v>20983.651000000002</v>
      </c>
      <c r="D311" s="36" t="str">
        <f t="shared" si="27"/>
        <v>vis</v>
      </c>
      <c r="E311" s="120">
        <f>VLOOKUP(C311,'Active 1'!C$21:E$970,3,FALSE)</f>
        <v>-6648.7519180945046</v>
      </c>
      <c r="F311" s="5" t="s">
        <v>331</v>
      </c>
      <c r="G311" s="36" t="str">
        <f t="shared" si="28"/>
        <v>20983.651</v>
      </c>
      <c r="H311" s="8">
        <f t="shared" si="29"/>
        <v>-9535</v>
      </c>
      <c r="I311" s="121" t="s">
        <v>763</v>
      </c>
      <c r="J311" s="122" t="s">
        <v>764</v>
      </c>
      <c r="K311" s="121">
        <v>-9535</v>
      </c>
      <c r="L311" s="121" t="s">
        <v>765</v>
      </c>
      <c r="M311" s="122" t="s">
        <v>452</v>
      </c>
      <c r="N311" s="122"/>
      <c r="O311" s="123" t="s">
        <v>548</v>
      </c>
      <c r="P311" s="123" t="s">
        <v>549</v>
      </c>
    </row>
    <row r="312" spans="1:16" ht="13.5" thickBot="1" x14ac:dyDescent="0.25">
      <c r="A312" s="8" t="str">
        <f t="shared" si="24"/>
        <v> CPRI 6.51 </v>
      </c>
      <c r="B312" s="5" t="str">
        <f t="shared" si="25"/>
        <v>I</v>
      </c>
      <c r="C312" s="8">
        <f t="shared" si="26"/>
        <v>21165.448</v>
      </c>
      <c r="D312" s="36" t="str">
        <f t="shared" si="27"/>
        <v>vis</v>
      </c>
      <c r="E312" s="120">
        <f>VLOOKUP(C312,'Active 1'!C$21:E$970,3,FALSE)</f>
        <v>-6593.7556517310313</v>
      </c>
      <c r="F312" s="5" t="s">
        <v>331</v>
      </c>
      <c r="G312" s="36" t="str">
        <f t="shared" si="28"/>
        <v>21165.448</v>
      </c>
      <c r="H312" s="8">
        <f t="shared" si="29"/>
        <v>-9480</v>
      </c>
      <c r="I312" s="121" t="s">
        <v>766</v>
      </c>
      <c r="J312" s="122" t="s">
        <v>767</v>
      </c>
      <c r="K312" s="121">
        <v>-9480</v>
      </c>
      <c r="L312" s="121" t="s">
        <v>768</v>
      </c>
      <c r="M312" s="122" t="s">
        <v>452</v>
      </c>
      <c r="N312" s="122"/>
      <c r="O312" s="123" t="s">
        <v>548</v>
      </c>
      <c r="P312" s="123" t="s">
        <v>549</v>
      </c>
    </row>
    <row r="313" spans="1:16" ht="13.5" thickBot="1" x14ac:dyDescent="0.25">
      <c r="A313" s="8" t="str">
        <f t="shared" si="24"/>
        <v> CPRI 6.51 </v>
      </c>
      <c r="B313" s="5" t="str">
        <f t="shared" si="25"/>
        <v>I</v>
      </c>
      <c r="C313" s="8">
        <f t="shared" si="26"/>
        <v>21168.753000000001</v>
      </c>
      <c r="D313" s="36" t="str">
        <f t="shared" si="27"/>
        <v>vis</v>
      </c>
      <c r="E313" s="120">
        <f>VLOOKUP(C313,'Active 1'!C$21:E$970,3,FALSE)</f>
        <v>-6592.7558406212147</v>
      </c>
      <c r="F313" s="5" t="s">
        <v>331</v>
      </c>
      <c r="G313" s="36" t="str">
        <f t="shared" si="28"/>
        <v>21168.753</v>
      </c>
      <c r="H313" s="8">
        <f t="shared" si="29"/>
        <v>-9479</v>
      </c>
      <c r="I313" s="121" t="s">
        <v>769</v>
      </c>
      <c r="J313" s="122" t="s">
        <v>770</v>
      </c>
      <c r="K313" s="121">
        <v>-9479</v>
      </c>
      <c r="L313" s="121" t="s">
        <v>768</v>
      </c>
      <c r="M313" s="122" t="s">
        <v>452</v>
      </c>
      <c r="N313" s="122"/>
      <c r="O313" s="123" t="s">
        <v>548</v>
      </c>
      <c r="P313" s="123" t="s">
        <v>549</v>
      </c>
    </row>
    <row r="314" spans="1:16" ht="13.5" thickBot="1" x14ac:dyDescent="0.25">
      <c r="A314" s="8" t="str">
        <f t="shared" si="24"/>
        <v> CPRI 6.51 </v>
      </c>
      <c r="B314" s="5" t="str">
        <f t="shared" si="25"/>
        <v>I</v>
      </c>
      <c r="C314" s="8">
        <f t="shared" si="26"/>
        <v>21274.527999999998</v>
      </c>
      <c r="D314" s="36" t="str">
        <f t="shared" si="27"/>
        <v>vis</v>
      </c>
      <c r="E314" s="120">
        <f>VLOOKUP(C314,'Active 1'!C$21:E$970,3,FALSE)</f>
        <v>-6560.7573473864732</v>
      </c>
      <c r="F314" s="5" t="s">
        <v>331</v>
      </c>
      <c r="G314" s="36" t="str">
        <f t="shared" si="28"/>
        <v>21274.528</v>
      </c>
      <c r="H314" s="8">
        <f t="shared" si="29"/>
        <v>-9447</v>
      </c>
      <c r="I314" s="121" t="s">
        <v>771</v>
      </c>
      <c r="J314" s="122" t="s">
        <v>772</v>
      </c>
      <c r="K314" s="121">
        <v>-9447</v>
      </c>
      <c r="L314" s="121" t="s">
        <v>773</v>
      </c>
      <c r="M314" s="122" t="s">
        <v>452</v>
      </c>
      <c r="N314" s="122"/>
      <c r="O314" s="123" t="s">
        <v>548</v>
      </c>
      <c r="P314" s="123" t="s">
        <v>549</v>
      </c>
    </row>
    <row r="315" spans="1:16" ht="13.5" thickBot="1" x14ac:dyDescent="0.25">
      <c r="A315" s="8" t="str">
        <f t="shared" si="24"/>
        <v> CPRI 6.51 </v>
      </c>
      <c r="B315" s="5" t="str">
        <f t="shared" si="25"/>
        <v>I</v>
      </c>
      <c r="C315" s="8">
        <f t="shared" si="26"/>
        <v>21307.584999999999</v>
      </c>
      <c r="D315" s="36" t="str">
        <f t="shared" si="27"/>
        <v>vis</v>
      </c>
      <c r="E315" s="120">
        <f>VLOOKUP(C315,'Active 1'!C$21:E$970,3,FALSE)</f>
        <v>-6550.7571186853529</v>
      </c>
      <c r="F315" s="5" t="s">
        <v>331</v>
      </c>
      <c r="G315" s="36" t="str">
        <f t="shared" si="28"/>
        <v>21307.585</v>
      </c>
      <c r="H315" s="8">
        <f t="shared" si="29"/>
        <v>-9437</v>
      </c>
      <c r="I315" s="121" t="s">
        <v>774</v>
      </c>
      <c r="J315" s="122" t="s">
        <v>775</v>
      </c>
      <c r="K315" s="121">
        <v>-9437</v>
      </c>
      <c r="L315" s="121" t="s">
        <v>776</v>
      </c>
      <c r="M315" s="122" t="s">
        <v>452</v>
      </c>
      <c r="N315" s="122"/>
      <c r="O315" s="123" t="s">
        <v>548</v>
      </c>
      <c r="P315" s="123" t="s">
        <v>549</v>
      </c>
    </row>
    <row r="316" spans="1:16" ht="13.5" thickBot="1" x14ac:dyDescent="0.25">
      <c r="A316" s="8" t="str">
        <f t="shared" si="24"/>
        <v> AAB 2.145 </v>
      </c>
      <c r="B316" s="5" t="str">
        <f t="shared" si="25"/>
        <v>I</v>
      </c>
      <c r="C316" s="8">
        <f t="shared" si="26"/>
        <v>24117.169000000002</v>
      </c>
      <c r="D316" s="36" t="str">
        <f t="shared" si="27"/>
        <v>vis</v>
      </c>
      <c r="E316" s="120">
        <f>VLOOKUP(C316,'Active 1'!C$21:E$970,3,FALSE)</f>
        <v>-5700.816635428997</v>
      </c>
      <c r="F316" s="5" t="s">
        <v>331</v>
      </c>
      <c r="G316" s="36" t="str">
        <f t="shared" si="28"/>
        <v>24117.169</v>
      </c>
      <c r="H316" s="8">
        <f t="shared" si="29"/>
        <v>-8587</v>
      </c>
      <c r="I316" s="121" t="s">
        <v>777</v>
      </c>
      <c r="J316" s="122" t="s">
        <v>778</v>
      </c>
      <c r="K316" s="121">
        <v>-8587</v>
      </c>
      <c r="L316" s="121" t="s">
        <v>779</v>
      </c>
      <c r="M316" s="122" t="s">
        <v>452</v>
      </c>
      <c r="N316" s="122"/>
      <c r="O316" s="123" t="s">
        <v>780</v>
      </c>
      <c r="P316" s="123" t="s">
        <v>781</v>
      </c>
    </row>
    <row r="317" spans="1:16" ht="13.5" thickBot="1" x14ac:dyDescent="0.25">
      <c r="A317" s="8" t="str">
        <f t="shared" si="24"/>
        <v> AAB 2.145 </v>
      </c>
      <c r="B317" s="5" t="str">
        <f t="shared" si="25"/>
        <v>I</v>
      </c>
      <c r="C317" s="8">
        <f t="shared" si="26"/>
        <v>24120.43</v>
      </c>
      <c r="D317" s="36" t="str">
        <f t="shared" si="27"/>
        <v>vis</v>
      </c>
      <c r="E317" s="120">
        <f>VLOOKUP(C317,'Active 1'!C$21:E$970,3,FALSE)</f>
        <v>-5699.8301349663316</v>
      </c>
      <c r="F317" s="5" t="s">
        <v>331</v>
      </c>
      <c r="G317" s="36" t="str">
        <f t="shared" si="28"/>
        <v>24120.430</v>
      </c>
      <c r="H317" s="8">
        <f t="shared" si="29"/>
        <v>-8586</v>
      </c>
      <c r="I317" s="121" t="s">
        <v>782</v>
      </c>
      <c r="J317" s="122" t="s">
        <v>783</v>
      </c>
      <c r="K317" s="121">
        <v>-8586</v>
      </c>
      <c r="L317" s="121" t="s">
        <v>784</v>
      </c>
      <c r="M317" s="122" t="s">
        <v>452</v>
      </c>
      <c r="N317" s="122"/>
      <c r="O317" s="123" t="s">
        <v>780</v>
      </c>
      <c r="P317" s="123" t="s">
        <v>781</v>
      </c>
    </row>
    <row r="318" spans="1:16" ht="13.5" thickBot="1" x14ac:dyDescent="0.25">
      <c r="A318" s="8" t="str">
        <f t="shared" si="24"/>
        <v> AAC 1.11 </v>
      </c>
      <c r="B318" s="5" t="str">
        <f t="shared" si="25"/>
        <v>I</v>
      </c>
      <c r="C318" s="8">
        <f t="shared" si="26"/>
        <v>24282.442999999999</v>
      </c>
      <c r="D318" s="36" t="str">
        <f t="shared" si="27"/>
        <v>vis</v>
      </c>
      <c r="E318" s="120">
        <f>VLOOKUP(C318,'Active 1'!C$21:E$970,3,FALSE)</f>
        <v>-5650.818819585189</v>
      </c>
      <c r="F318" s="5" t="s">
        <v>331</v>
      </c>
      <c r="G318" s="36" t="str">
        <f t="shared" si="28"/>
        <v>24282.443</v>
      </c>
      <c r="H318" s="8">
        <f t="shared" si="29"/>
        <v>-8537</v>
      </c>
      <c r="I318" s="121" t="s">
        <v>785</v>
      </c>
      <c r="J318" s="122" t="s">
        <v>786</v>
      </c>
      <c r="K318" s="121">
        <v>-8537</v>
      </c>
      <c r="L318" s="121" t="s">
        <v>787</v>
      </c>
      <c r="M318" s="122" t="s">
        <v>452</v>
      </c>
      <c r="N318" s="122"/>
      <c r="O318" s="123" t="s">
        <v>788</v>
      </c>
      <c r="P318" s="123" t="s">
        <v>789</v>
      </c>
    </row>
    <row r="319" spans="1:16" ht="13.5" thickBot="1" x14ac:dyDescent="0.25">
      <c r="A319" s="8" t="str">
        <f t="shared" si="24"/>
        <v> AAB 2.145 </v>
      </c>
      <c r="B319" s="5" t="str">
        <f t="shared" si="25"/>
        <v>I</v>
      </c>
      <c r="C319" s="8">
        <f t="shared" si="26"/>
        <v>24434.483</v>
      </c>
      <c r="D319" s="36" t="str">
        <f t="shared" si="27"/>
        <v>vis</v>
      </c>
      <c r="E319" s="120">
        <f>VLOOKUP(C319,'Active 1'!C$21:E$970,3,FALSE)</f>
        <v>-5604.8244833865574</v>
      </c>
      <c r="F319" s="5" t="s">
        <v>331</v>
      </c>
      <c r="G319" s="36" t="str">
        <f t="shared" si="28"/>
        <v>24434.483</v>
      </c>
      <c r="H319" s="8">
        <f t="shared" si="29"/>
        <v>-8491</v>
      </c>
      <c r="I319" s="121" t="s">
        <v>790</v>
      </c>
      <c r="J319" s="122" t="s">
        <v>791</v>
      </c>
      <c r="K319" s="121">
        <v>-8491</v>
      </c>
      <c r="L319" s="121" t="s">
        <v>792</v>
      </c>
      <c r="M319" s="122" t="s">
        <v>452</v>
      </c>
      <c r="N319" s="122"/>
      <c r="O319" s="123" t="s">
        <v>780</v>
      </c>
      <c r="P319" s="123" t="s">
        <v>781</v>
      </c>
    </row>
    <row r="320" spans="1:16" ht="13.5" thickBot="1" x14ac:dyDescent="0.25">
      <c r="A320" s="8" t="str">
        <f t="shared" si="24"/>
        <v> AAB 2.145 </v>
      </c>
      <c r="B320" s="5" t="str">
        <f t="shared" si="25"/>
        <v>I</v>
      </c>
      <c r="C320" s="8">
        <f t="shared" si="26"/>
        <v>24444.393</v>
      </c>
      <c r="D320" s="36" t="str">
        <f t="shared" si="27"/>
        <v>vis</v>
      </c>
      <c r="E320" s="120">
        <f>VLOOKUP(C320,'Active 1'!C$21:E$970,3,FALSE)</f>
        <v>-5601.8265626306484</v>
      </c>
      <c r="F320" s="5" t="s">
        <v>331</v>
      </c>
      <c r="G320" s="36" t="str">
        <f t="shared" si="28"/>
        <v>24444.393</v>
      </c>
      <c r="H320" s="8">
        <f t="shared" si="29"/>
        <v>-8488</v>
      </c>
      <c r="I320" s="121" t="s">
        <v>793</v>
      </c>
      <c r="J320" s="122" t="s">
        <v>794</v>
      </c>
      <c r="K320" s="121">
        <v>-8488</v>
      </c>
      <c r="L320" s="121" t="s">
        <v>795</v>
      </c>
      <c r="M320" s="122" t="s">
        <v>452</v>
      </c>
      <c r="N320" s="122"/>
      <c r="O320" s="123" t="s">
        <v>780</v>
      </c>
      <c r="P320" s="123" t="s">
        <v>781</v>
      </c>
    </row>
    <row r="321" spans="1:16" ht="13.5" thickBot="1" x14ac:dyDescent="0.25">
      <c r="A321" s="8" t="str">
        <f t="shared" si="24"/>
        <v> AAB 2.145 </v>
      </c>
      <c r="B321" s="5" t="str">
        <f t="shared" si="25"/>
        <v>I</v>
      </c>
      <c r="C321" s="8">
        <f t="shared" si="26"/>
        <v>24649.31</v>
      </c>
      <c r="D321" s="36" t="str">
        <f t="shared" si="27"/>
        <v>vis</v>
      </c>
      <c r="E321" s="120">
        <f>VLOOKUP(C321,'Active 1'!C$21:E$970,3,FALSE)</f>
        <v>-5539.8361562190785</v>
      </c>
      <c r="F321" s="5" t="s">
        <v>331</v>
      </c>
      <c r="G321" s="36" t="str">
        <f t="shared" si="28"/>
        <v>24649.310</v>
      </c>
      <c r="H321" s="8">
        <f t="shared" si="29"/>
        <v>-8426</v>
      </c>
      <c r="I321" s="121" t="s">
        <v>796</v>
      </c>
      <c r="J321" s="122" t="s">
        <v>797</v>
      </c>
      <c r="K321" s="121">
        <v>-8426</v>
      </c>
      <c r="L321" s="121" t="s">
        <v>798</v>
      </c>
      <c r="M321" s="122" t="s">
        <v>452</v>
      </c>
      <c r="N321" s="122"/>
      <c r="O321" s="123" t="s">
        <v>780</v>
      </c>
      <c r="P321" s="123" t="s">
        <v>781</v>
      </c>
    </row>
    <row r="322" spans="1:16" ht="13.5" thickBot="1" x14ac:dyDescent="0.25">
      <c r="A322" s="8" t="str">
        <f t="shared" si="24"/>
        <v> AAB 2.145 </v>
      </c>
      <c r="B322" s="5" t="str">
        <f t="shared" si="25"/>
        <v>I</v>
      </c>
      <c r="C322" s="8">
        <f t="shared" si="26"/>
        <v>25323.665000000001</v>
      </c>
      <c r="D322" s="36" t="str">
        <f t="shared" si="27"/>
        <v>vis</v>
      </c>
      <c r="E322" s="120">
        <f>VLOOKUP(C322,'Active 1'!C$21:E$970,3,FALSE)</f>
        <v>-5335.8338503309687</v>
      </c>
      <c r="F322" s="5" t="s">
        <v>331</v>
      </c>
      <c r="G322" s="36" t="str">
        <f t="shared" si="28"/>
        <v>25323.665</v>
      </c>
      <c r="H322" s="8">
        <f t="shared" si="29"/>
        <v>-8222</v>
      </c>
      <c r="I322" s="121" t="s">
        <v>799</v>
      </c>
      <c r="J322" s="122" t="s">
        <v>800</v>
      </c>
      <c r="K322" s="121">
        <v>-8222</v>
      </c>
      <c r="L322" s="121" t="s">
        <v>801</v>
      </c>
      <c r="M322" s="122" t="s">
        <v>452</v>
      </c>
      <c r="N322" s="122"/>
      <c r="O322" s="123" t="s">
        <v>780</v>
      </c>
      <c r="P322" s="123" t="s">
        <v>781</v>
      </c>
    </row>
    <row r="323" spans="1:16" ht="13.5" thickBot="1" x14ac:dyDescent="0.25">
      <c r="A323" s="8" t="str">
        <f t="shared" si="24"/>
        <v> AAB 2.145 </v>
      </c>
      <c r="B323" s="5" t="str">
        <f t="shared" si="25"/>
        <v>I</v>
      </c>
      <c r="C323" s="8">
        <f t="shared" si="26"/>
        <v>25482.296999999999</v>
      </c>
      <c r="D323" s="36" t="str">
        <f t="shared" si="27"/>
        <v>vis</v>
      </c>
      <c r="E323" s="120">
        <f>VLOOKUP(C323,'Active 1'!C$21:E$970,3,FALSE)</f>
        <v>-5287.8453371774485</v>
      </c>
      <c r="F323" s="5" t="s">
        <v>331</v>
      </c>
      <c r="G323" s="36" t="str">
        <f t="shared" si="28"/>
        <v>25482.297</v>
      </c>
      <c r="H323" s="8">
        <f t="shared" si="29"/>
        <v>-8174</v>
      </c>
      <c r="I323" s="121" t="s">
        <v>802</v>
      </c>
      <c r="J323" s="122" t="s">
        <v>803</v>
      </c>
      <c r="K323" s="121">
        <v>-8174</v>
      </c>
      <c r="L323" s="121" t="s">
        <v>804</v>
      </c>
      <c r="M323" s="122" t="s">
        <v>452</v>
      </c>
      <c r="N323" s="122"/>
      <c r="O323" s="123" t="s">
        <v>780</v>
      </c>
      <c r="P323" s="123" t="s">
        <v>781</v>
      </c>
    </row>
    <row r="324" spans="1:16" ht="13.5" thickBot="1" x14ac:dyDescent="0.25">
      <c r="A324" s="8" t="str">
        <f t="shared" si="24"/>
        <v> AAB 2.145 </v>
      </c>
      <c r="B324" s="5" t="str">
        <f t="shared" si="25"/>
        <v>I</v>
      </c>
      <c r="C324" s="8">
        <f t="shared" si="26"/>
        <v>25621.128000000001</v>
      </c>
      <c r="D324" s="36" t="str">
        <f t="shared" si="27"/>
        <v>vis</v>
      </c>
      <c r="E324" s="120">
        <f>VLOOKUP(C324,'Active 1'!C$21:E$970,3,FALSE)</f>
        <v>-5245.8469177562938</v>
      </c>
      <c r="F324" s="5" t="s">
        <v>331</v>
      </c>
      <c r="G324" s="36" t="str">
        <f t="shared" si="28"/>
        <v>25621.128</v>
      </c>
      <c r="H324" s="8">
        <f t="shared" si="29"/>
        <v>-8132</v>
      </c>
      <c r="I324" s="121" t="s">
        <v>805</v>
      </c>
      <c r="J324" s="122" t="s">
        <v>806</v>
      </c>
      <c r="K324" s="121">
        <v>-8132</v>
      </c>
      <c r="L324" s="121" t="s">
        <v>807</v>
      </c>
      <c r="M324" s="122" t="s">
        <v>452</v>
      </c>
      <c r="N324" s="122"/>
      <c r="O324" s="123" t="s">
        <v>780</v>
      </c>
      <c r="P324" s="123" t="s">
        <v>781</v>
      </c>
    </row>
    <row r="325" spans="1:16" ht="13.5" thickBot="1" x14ac:dyDescent="0.25">
      <c r="A325" s="8" t="str">
        <f t="shared" si="24"/>
        <v> AAB 2.145 </v>
      </c>
      <c r="B325" s="5" t="str">
        <f t="shared" si="25"/>
        <v>I</v>
      </c>
      <c r="C325" s="8">
        <f t="shared" si="26"/>
        <v>25832.667000000001</v>
      </c>
      <c r="D325" s="36" t="str">
        <f t="shared" si="27"/>
        <v>vis</v>
      </c>
      <c r="E325" s="120">
        <f>VLOOKUP(C325,'Active 1'!C$21:E$970,3,FALSE)</f>
        <v>-5181.8532589485958</v>
      </c>
      <c r="F325" s="5" t="s">
        <v>331</v>
      </c>
      <c r="G325" s="36" t="str">
        <f t="shared" si="28"/>
        <v>25832.667</v>
      </c>
      <c r="H325" s="8">
        <f t="shared" si="29"/>
        <v>-8068</v>
      </c>
      <c r="I325" s="121" t="s">
        <v>808</v>
      </c>
      <c r="J325" s="122" t="s">
        <v>809</v>
      </c>
      <c r="K325" s="121">
        <v>-8068</v>
      </c>
      <c r="L325" s="121" t="s">
        <v>810</v>
      </c>
      <c r="M325" s="122" t="s">
        <v>452</v>
      </c>
      <c r="N325" s="122"/>
      <c r="O325" s="123" t="s">
        <v>780</v>
      </c>
      <c r="P325" s="123" t="s">
        <v>781</v>
      </c>
    </row>
    <row r="326" spans="1:16" ht="13.5" thickBot="1" x14ac:dyDescent="0.25">
      <c r="A326" s="8" t="str">
        <f t="shared" si="24"/>
        <v> AAB 2.145 </v>
      </c>
      <c r="B326" s="5" t="str">
        <f t="shared" si="25"/>
        <v>I</v>
      </c>
      <c r="C326" s="8">
        <f t="shared" si="26"/>
        <v>25839.278999999999</v>
      </c>
      <c r="D326" s="36" t="str">
        <f t="shared" si="27"/>
        <v>vis</v>
      </c>
      <c r="E326" s="120">
        <f>VLOOKUP(C326,'Active 1'!C$21:E$970,3,FALSE)</f>
        <v>-5179.8530316995484</v>
      </c>
      <c r="F326" s="5" t="s">
        <v>331</v>
      </c>
      <c r="G326" s="36" t="str">
        <f t="shared" si="28"/>
        <v>25839.279</v>
      </c>
      <c r="H326" s="8">
        <f t="shared" si="29"/>
        <v>-8066</v>
      </c>
      <c r="I326" s="121" t="s">
        <v>811</v>
      </c>
      <c r="J326" s="122" t="s">
        <v>812</v>
      </c>
      <c r="K326" s="121">
        <v>-8066</v>
      </c>
      <c r="L326" s="121" t="s">
        <v>810</v>
      </c>
      <c r="M326" s="122" t="s">
        <v>452</v>
      </c>
      <c r="N326" s="122"/>
      <c r="O326" s="123" t="s">
        <v>780</v>
      </c>
      <c r="P326" s="123" t="s">
        <v>781</v>
      </c>
    </row>
    <row r="327" spans="1:16" ht="13.5" thickBot="1" x14ac:dyDescent="0.25">
      <c r="A327" s="8" t="str">
        <f t="shared" si="24"/>
        <v> AAB 2.145 </v>
      </c>
      <c r="B327" s="5" t="str">
        <f t="shared" si="25"/>
        <v>I</v>
      </c>
      <c r="C327" s="8">
        <f t="shared" si="26"/>
        <v>25852.511999999999</v>
      </c>
      <c r="D327" s="36" t="str">
        <f t="shared" si="27"/>
        <v>vis</v>
      </c>
      <c r="E327" s="120">
        <f>VLOOKUP(C327,'Active 1'!C$21:E$970,3,FALSE)</f>
        <v>-5175.8498545690791</v>
      </c>
      <c r="F327" s="5" t="s">
        <v>331</v>
      </c>
      <c r="G327" s="36" t="str">
        <f t="shared" si="28"/>
        <v>25852.512</v>
      </c>
      <c r="H327" s="8">
        <f t="shared" si="29"/>
        <v>-8062</v>
      </c>
      <c r="I327" s="121" t="s">
        <v>813</v>
      </c>
      <c r="J327" s="122" t="s">
        <v>814</v>
      </c>
      <c r="K327" s="121">
        <v>-8062</v>
      </c>
      <c r="L327" s="121" t="s">
        <v>815</v>
      </c>
      <c r="M327" s="122" t="s">
        <v>452</v>
      </c>
      <c r="N327" s="122"/>
      <c r="O327" s="123" t="s">
        <v>780</v>
      </c>
      <c r="P327" s="123" t="s">
        <v>781</v>
      </c>
    </row>
    <row r="328" spans="1:16" ht="13.5" thickBot="1" x14ac:dyDescent="0.25">
      <c r="A328" s="8" t="str">
        <f t="shared" si="24"/>
        <v> AAB 2.145 </v>
      </c>
      <c r="B328" s="5" t="str">
        <f t="shared" si="25"/>
        <v>I</v>
      </c>
      <c r="C328" s="8">
        <f t="shared" si="26"/>
        <v>25859.083999999999</v>
      </c>
      <c r="D328" s="36" t="str">
        <f t="shared" si="27"/>
        <v>vis</v>
      </c>
      <c r="E328" s="120">
        <f>VLOOKUP(C328,'Active 1'!C$21:E$970,3,FALSE)</f>
        <v>-5173.8617279083492</v>
      </c>
      <c r="F328" s="5" t="s">
        <v>331</v>
      </c>
      <c r="G328" s="36" t="str">
        <f t="shared" si="28"/>
        <v>25859.084</v>
      </c>
      <c r="H328" s="8">
        <f t="shared" si="29"/>
        <v>-8060</v>
      </c>
      <c r="I328" s="121" t="s">
        <v>816</v>
      </c>
      <c r="J328" s="122" t="s">
        <v>817</v>
      </c>
      <c r="K328" s="121">
        <v>-8060</v>
      </c>
      <c r="L328" s="121" t="s">
        <v>818</v>
      </c>
      <c r="M328" s="122" t="s">
        <v>452</v>
      </c>
      <c r="N328" s="122"/>
      <c r="O328" s="123" t="s">
        <v>780</v>
      </c>
      <c r="P328" s="123" t="s">
        <v>781</v>
      </c>
    </row>
    <row r="329" spans="1:16" ht="13.5" thickBot="1" x14ac:dyDescent="0.25">
      <c r="A329" s="8" t="str">
        <f t="shared" si="24"/>
        <v> AAB 2.145 </v>
      </c>
      <c r="B329" s="5" t="str">
        <f t="shared" si="25"/>
        <v>I</v>
      </c>
      <c r="C329" s="8">
        <f t="shared" si="26"/>
        <v>25882.239000000001</v>
      </c>
      <c r="D329" s="36" t="str">
        <f t="shared" si="27"/>
        <v>vis</v>
      </c>
      <c r="E329" s="120">
        <f>VLOOKUP(C329,'Active 1'!C$21:E$970,3,FALSE)</f>
        <v>-5166.856999845475</v>
      </c>
      <c r="F329" s="5" t="s">
        <v>331</v>
      </c>
      <c r="G329" s="36" t="str">
        <f t="shared" si="28"/>
        <v>25882.239</v>
      </c>
      <c r="H329" s="8">
        <f t="shared" si="29"/>
        <v>-8053</v>
      </c>
      <c r="I329" s="121" t="s">
        <v>819</v>
      </c>
      <c r="J329" s="122" t="s">
        <v>820</v>
      </c>
      <c r="K329" s="121">
        <v>-8053</v>
      </c>
      <c r="L329" s="121" t="s">
        <v>821</v>
      </c>
      <c r="M329" s="122" t="s">
        <v>452</v>
      </c>
      <c r="N329" s="122"/>
      <c r="O329" s="123" t="s">
        <v>780</v>
      </c>
      <c r="P329" s="123" t="s">
        <v>781</v>
      </c>
    </row>
    <row r="330" spans="1:16" ht="13.5" thickBot="1" x14ac:dyDescent="0.25">
      <c r="A330" s="8" t="str">
        <f t="shared" si="24"/>
        <v> AAB 2.145 </v>
      </c>
      <c r="B330" s="5" t="str">
        <f t="shared" si="25"/>
        <v>I</v>
      </c>
      <c r="C330" s="8">
        <f t="shared" si="26"/>
        <v>26216.101999999999</v>
      </c>
      <c r="D330" s="36" t="str">
        <f t="shared" si="27"/>
        <v>vis</v>
      </c>
      <c r="E330" s="120">
        <f>VLOOKUP(C330,'Active 1'!C$21:E$970,3,FALSE)</f>
        <v>-5065.8585319009626</v>
      </c>
      <c r="F330" s="5" t="s">
        <v>331</v>
      </c>
      <c r="G330" s="36" t="str">
        <f t="shared" si="28"/>
        <v>26216.102</v>
      </c>
      <c r="H330" s="8">
        <f t="shared" si="29"/>
        <v>-7952</v>
      </c>
      <c r="I330" s="121" t="s">
        <v>822</v>
      </c>
      <c r="J330" s="122" t="s">
        <v>823</v>
      </c>
      <c r="K330" s="121">
        <v>-7952</v>
      </c>
      <c r="L330" s="121" t="s">
        <v>824</v>
      </c>
      <c r="M330" s="122" t="s">
        <v>452</v>
      </c>
      <c r="N330" s="122"/>
      <c r="O330" s="123" t="s">
        <v>780</v>
      </c>
      <c r="P330" s="123" t="s">
        <v>781</v>
      </c>
    </row>
    <row r="331" spans="1:16" ht="13.5" thickBot="1" x14ac:dyDescent="0.25">
      <c r="A331" s="8" t="str">
        <f t="shared" ref="A331:A394" si="30">P331</f>
        <v> AAB 2.145 </v>
      </c>
      <c r="B331" s="5" t="str">
        <f t="shared" ref="B331:B394" si="31">IF(H331=INT(H331),"I","II")</f>
        <v>I</v>
      </c>
      <c r="C331" s="8">
        <f t="shared" ref="C331:C394" si="32">1*G331</f>
        <v>26404.51</v>
      </c>
      <c r="D331" s="36" t="str">
        <f t="shared" ref="D331:D394" si="33">VLOOKUP(F331,I$1:J$5,2,FALSE)</f>
        <v>vis</v>
      </c>
      <c r="E331" s="120">
        <f>VLOOKUP(C331,'Active 1'!C$21:E$970,3,FALSE)</f>
        <v>-5008.8623408031481</v>
      </c>
      <c r="F331" s="5" t="s">
        <v>331</v>
      </c>
      <c r="G331" s="36" t="str">
        <f t="shared" ref="G331:G394" si="34">MID(I331,3,LEN(I331)-3)</f>
        <v>26404.510</v>
      </c>
      <c r="H331" s="8">
        <f t="shared" ref="H331:H394" si="35">1*K331</f>
        <v>-7895</v>
      </c>
      <c r="I331" s="121" t="s">
        <v>825</v>
      </c>
      <c r="J331" s="122" t="s">
        <v>826</v>
      </c>
      <c r="K331" s="121">
        <v>-7895</v>
      </c>
      <c r="L331" s="121" t="s">
        <v>827</v>
      </c>
      <c r="M331" s="122" t="s">
        <v>452</v>
      </c>
      <c r="N331" s="122"/>
      <c r="O331" s="123" t="s">
        <v>780</v>
      </c>
      <c r="P331" s="123" t="s">
        <v>781</v>
      </c>
    </row>
    <row r="332" spans="1:16" ht="13.5" thickBot="1" x14ac:dyDescent="0.25">
      <c r="A332" s="8" t="str">
        <f t="shared" si="30"/>
        <v> AAB 2.145 </v>
      </c>
      <c r="B332" s="5" t="str">
        <f t="shared" si="31"/>
        <v>I</v>
      </c>
      <c r="C332" s="8">
        <f t="shared" si="32"/>
        <v>26632.594000000001</v>
      </c>
      <c r="D332" s="36" t="str">
        <f t="shared" si="33"/>
        <v>vis</v>
      </c>
      <c r="E332" s="120">
        <f>VLOOKUP(C332,'Active 1'!C$21:E$970,3,FALSE)</f>
        <v>-4939.8635761522082</v>
      </c>
      <c r="F332" s="5" t="s">
        <v>331</v>
      </c>
      <c r="G332" s="36" t="str">
        <f t="shared" si="34"/>
        <v>26632.594</v>
      </c>
      <c r="H332" s="8">
        <f t="shared" si="35"/>
        <v>-7826</v>
      </c>
      <c r="I332" s="121" t="s">
        <v>828</v>
      </c>
      <c r="J332" s="122" t="s">
        <v>829</v>
      </c>
      <c r="K332" s="121">
        <v>-7826</v>
      </c>
      <c r="L332" s="121" t="s">
        <v>830</v>
      </c>
      <c r="M332" s="122" t="s">
        <v>452</v>
      </c>
      <c r="N332" s="122"/>
      <c r="O332" s="123" t="s">
        <v>780</v>
      </c>
      <c r="P332" s="123" t="s">
        <v>781</v>
      </c>
    </row>
    <row r="333" spans="1:16" ht="13.5" thickBot="1" x14ac:dyDescent="0.25">
      <c r="A333" s="8" t="str">
        <f t="shared" si="30"/>
        <v> AAB 2.145 </v>
      </c>
      <c r="B333" s="5" t="str">
        <f t="shared" si="31"/>
        <v>I</v>
      </c>
      <c r="C333" s="8">
        <f t="shared" si="32"/>
        <v>26652.411</v>
      </c>
      <c r="D333" s="36" t="str">
        <f t="shared" si="33"/>
        <v>vis</v>
      </c>
      <c r="E333" s="120">
        <f>VLOOKUP(C333,'Active 1'!C$21:E$970,3,FALSE)</f>
        <v>-4933.8686421845141</v>
      </c>
      <c r="F333" s="5" t="s">
        <v>331</v>
      </c>
      <c r="G333" s="36" t="str">
        <f t="shared" si="34"/>
        <v>26652.411</v>
      </c>
      <c r="H333" s="8">
        <f t="shared" si="35"/>
        <v>-7820</v>
      </c>
      <c r="I333" s="121" t="s">
        <v>831</v>
      </c>
      <c r="J333" s="122" t="s">
        <v>832</v>
      </c>
      <c r="K333" s="121">
        <v>-7820</v>
      </c>
      <c r="L333" s="121" t="s">
        <v>833</v>
      </c>
      <c r="M333" s="122" t="s">
        <v>452</v>
      </c>
      <c r="N333" s="122"/>
      <c r="O333" s="123" t="s">
        <v>780</v>
      </c>
      <c r="P333" s="123" t="s">
        <v>781</v>
      </c>
    </row>
    <row r="334" spans="1:16" ht="13.5" thickBot="1" x14ac:dyDescent="0.25">
      <c r="A334" s="8" t="str">
        <f t="shared" si="30"/>
        <v> AAB 2.145 </v>
      </c>
      <c r="B334" s="5" t="str">
        <f t="shared" si="31"/>
        <v>I</v>
      </c>
      <c r="C334" s="8">
        <f t="shared" si="32"/>
        <v>28017.577000000001</v>
      </c>
      <c r="D334" s="36" t="str">
        <f t="shared" si="33"/>
        <v>vis</v>
      </c>
      <c r="E334" s="120">
        <f>VLOOKUP(C334,'Active 1'!C$21:E$970,3,FALSE)</f>
        <v>-4520.8858483740614</v>
      </c>
      <c r="F334" s="5" t="s">
        <v>331</v>
      </c>
      <c r="G334" s="36" t="str">
        <f t="shared" si="34"/>
        <v>28017.577</v>
      </c>
      <c r="H334" s="8">
        <f t="shared" si="35"/>
        <v>-7407</v>
      </c>
      <c r="I334" s="121" t="s">
        <v>834</v>
      </c>
      <c r="J334" s="122" t="s">
        <v>835</v>
      </c>
      <c r="K334" s="121">
        <v>-7407</v>
      </c>
      <c r="L334" s="121" t="s">
        <v>836</v>
      </c>
      <c r="M334" s="122" t="s">
        <v>452</v>
      </c>
      <c r="N334" s="122"/>
      <c r="O334" s="123" t="s">
        <v>780</v>
      </c>
      <c r="P334" s="123" t="s">
        <v>781</v>
      </c>
    </row>
    <row r="335" spans="1:16" ht="13.5" thickBot="1" x14ac:dyDescent="0.25">
      <c r="A335" s="8" t="str">
        <f t="shared" si="30"/>
        <v> AAB 2.145 </v>
      </c>
      <c r="B335" s="5" t="str">
        <f t="shared" si="31"/>
        <v>I</v>
      </c>
      <c r="C335" s="8">
        <f t="shared" si="32"/>
        <v>28361.351999999999</v>
      </c>
      <c r="D335" s="36" t="str">
        <f t="shared" si="33"/>
        <v>vis</v>
      </c>
      <c r="E335" s="120">
        <f>VLOOKUP(C335,'Active 1'!C$21:E$970,3,FALSE)</f>
        <v>-4416.888854644224</v>
      </c>
      <c r="F335" s="5" t="s">
        <v>331</v>
      </c>
      <c r="G335" s="36" t="str">
        <f t="shared" si="34"/>
        <v>28361.352</v>
      </c>
      <c r="H335" s="8">
        <f t="shared" si="35"/>
        <v>-7303</v>
      </c>
      <c r="I335" s="121" t="s">
        <v>837</v>
      </c>
      <c r="J335" s="122" t="s">
        <v>838</v>
      </c>
      <c r="K335" s="121">
        <v>-7303</v>
      </c>
      <c r="L335" s="121" t="s">
        <v>839</v>
      </c>
      <c r="M335" s="122" t="s">
        <v>452</v>
      </c>
      <c r="N335" s="122"/>
      <c r="O335" s="123" t="s">
        <v>780</v>
      </c>
      <c r="P335" s="123" t="s">
        <v>781</v>
      </c>
    </row>
    <row r="336" spans="1:16" ht="13.5" thickBot="1" x14ac:dyDescent="0.25">
      <c r="A336" s="8" t="str">
        <f t="shared" si="30"/>
        <v> AAB 2.145 </v>
      </c>
      <c r="B336" s="5" t="str">
        <f t="shared" si="31"/>
        <v>I</v>
      </c>
      <c r="C336" s="8">
        <f t="shared" si="32"/>
        <v>28371.258000000002</v>
      </c>
      <c r="D336" s="36" t="str">
        <f t="shared" si="33"/>
        <v>vis</v>
      </c>
      <c r="E336" s="120">
        <f>VLOOKUP(C336,'Active 1'!C$21:E$970,3,FALSE)</f>
        <v>-4413.892143947146</v>
      </c>
      <c r="F336" s="5" t="s">
        <v>331</v>
      </c>
      <c r="G336" s="36" t="str">
        <f t="shared" si="34"/>
        <v>28371.258</v>
      </c>
      <c r="H336" s="8">
        <f t="shared" si="35"/>
        <v>-7300</v>
      </c>
      <c r="I336" s="121" t="s">
        <v>840</v>
      </c>
      <c r="J336" s="122" t="s">
        <v>841</v>
      </c>
      <c r="K336" s="121">
        <v>-7300</v>
      </c>
      <c r="L336" s="121" t="s">
        <v>842</v>
      </c>
      <c r="M336" s="122" t="s">
        <v>452</v>
      </c>
      <c r="N336" s="122"/>
      <c r="O336" s="123" t="s">
        <v>780</v>
      </c>
      <c r="P336" s="123" t="s">
        <v>781</v>
      </c>
    </row>
    <row r="337" spans="1:16" ht="13.5" thickBot="1" x14ac:dyDescent="0.25">
      <c r="A337" s="8" t="str">
        <f t="shared" si="30"/>
        <v> AAB 2.145 </v>
      </c>
      <c r="B337" s="5" t="str">
        <f t="shared" si="31"/>
        <v>I</v>
      </c>
      <c r="C337" s="8">
        <f t="shared" si="32"/>
        <v>28374.562999999998</v>
      </c>
      <c r="D337" s="36" t="str">
        <f t="shared" si="33"/>
        <v>vis</v>
      </c>
      <c r="E337" s="120">
        <f>VLOOKUP(C337,'Active 1'!C$21:E$970,3,FALSE)</f>
        <v>-4412.8923328373303</v>
      </c>
      <c r="F337" s="5" t="s">
        <v>331</v>
      </c>
      <c r="G337" s="36" t="str">
        <f t="shared" si="34"/>
        <v>28374.563</v>
      </c>
      <c r="H337" s="8">
        <f t="shared" si="35"/>
        <v>-7299</v>
      </c>
      <c r="I337" s="121" t="s">
        <v>843</v>
      </c>
      <c r="J337" s="122" t="s">
        <v>844</v>
      </c>
      <c r="K337" s="121">
        <v>-7299</v>
      </c>
      <c r="L337" s="121" t="s">
        <v>845</v>
      </c>
      <c r="M337" s="122" t="s">
        <v>452</v>
      </c>
      <c r="N337" s="122"/>
      <c r="O337" s="123" t="s">
        <v>780</v>
      </c>
      <c r="P337" s="123" t="s">
        <v>781</v>
      </c>
    </row>
    <row r="338" spans="1:16" ht="13.5" thickBot="1" x14ac:dyDescent="0.25">
      <c r="A338" s="8" t="str">
        <f t="shared" si="30"/>
        <v> AAB 2.145 </v>
      </c>
      <c r="B338" s="5" t="str">
        <f t="shared" si="31"/>
        <v>I</v>
      </c>
      <c r="C338" s="8">
        <f t="shared" si="32"/>
        <v>31653.62</v>
      </c>
      <c r="D338" s="36" t="str">
        <f t="shared" si="33"/>
        <v>vis</v>
      </c>
      <c r="E338" s="120">
        <f>VLOOKUP(C338,'Active 1'!C$21:E$970,3,FALSE)</f>
        <v>-3420.9293620896556</v>
      </c>
      <c r="F338" s="5" t="s">
        <v>331</v>
      </c>
      <c r="G338" s="36" t="str">
        <f t="shared" si="34"/>
        <v>31653.620</v>
      </c>
      <c r="H338" s="8">
        <f t="shared" si="35"/>
        <v>-6307</v>
      </c>
      <c r="I338" s="121" t="s">
        <v>846</v>
      </c>
      <c r="J338" s="122" t="s">
        <v>847</v>
      </c>
      <c r="K338" s="121">
        <v>-6307</v>
      </c>
      <c r="L338" s="121" t="s">
        <v>848</v>
      </c>
      <c r="M338" s="122" t="s">
        <v>452</v>
      </c>
      <c r="N338" s="122"/>
      <c r="O338" s="123" t="s">
        <v>780</v>
      </c>
      <c r="P338" s="123" t="s">
        <v>781</v>
      </c>
    </row>
    <row r="339" spans="1:16" ht="13.5" thickBot="1" x14ac:dyDescent="0.25">
      <c r="A339" s="8" t="str">
        <f t="shared" si="30"/>
        <v> AAB 2.145 </v>
      </c>
      <c r="B339" s="5" t="str">
        <f t="shared" si="31"/>
        <v>I</v>
      </c>
      <c r="C339" s="8">
        <f t="shared" si="32"/>
        <v>32202.32</v>
      </c>
      <c r="D339" s="36" t="str">
        <f t="shared" si="33"/>
        <v>vis</v>
      </c>
      <c r="E339" s="120">
        <f>VLOOKUP(C339,'Active 1'!C$21:E$970,3,FALSE)</f>
        <v>-3254.9395418305839</v>
      </c>
      <c r="F339" s="5" t="s">
        <v>331</v>
      </c>
      <c r="G339" s="36" t="str">
        <f t="shared" si="34"/>
        <v>32202.320</v>
      </c>
      <c r="H339" s="8">
        <f t="shared" si="35"/>
        <v>-6141</v>
      </c>
      <c r="I339" s="121" t="s">
        <v>849</v>
      </c>
      <c r="J339" s="122" t="s">
        <v>850</v>
      </c>
      <c r="K339" s="121">
        <v>-6141</v>
      </c>
      <c r="L339" s="121" t="s">
        <v>851</v>
      </c>
      <c r="M339" s="122" t="s">
        <v>452</v>
      </c>
      <c r="N339" s="122"/>
      <c r="O339" s="123" t="s">
        <v>780</v>
      </c>
      <c r="P339" s="123" t="s">
        <v>781</v>
      </c>
    </row>
    <row r="340" spans="1:16" ht="13.5" thickBot="1" x14ac:dyDescent="0.25">
      <c r="A340" s="8" t="str">
        <f t="shared" si="30"/>
        <v> AAB 2.145 </v>
      </c>
      <c r="B340" s="5" t="str">
        <f t="shared" si="31"/>
        <v>I</v>
      </c>
      <c r="C340" s="8">
        <f t="shared" si="32"/>
        <v>32255.224999999999</v>
      </c>
      <c r="D340" s="36" t="str">
        <f t="shared" si="33"/>
        <v>vis</v>
      </c>
      <c r="E340" s="120">
        <f>VLOOKUP(C340,'Active 1'!C$21:E$970,3,FALSE)</f>
        <v>-3238.9350012058239</v>
      </c>
      <c r="F340" s="5" t="s">
        <v>331</v>
      </c>
      <c r="G340" s="36" t="str">
        <f t="shared" si="34"/>
        <v>32255.225</v>
      </c>
      <c r="H340" s="8">
        <f t="shared" si="35"/>
        <v>-6125</v>
      </c>
      <c r="I340" s="121" t="s">
        <v>852</v>
      </c>
      <c r="J340" s="122" t="s">
        <v>853</v>
      </c>
      <c r="K340" s="121">
        <v>-6125</v>
      </c>
      <c r="L340" s="121" t="s">
        <v>854</v>
      </c>
      <c r="M340" s="122" t="s">
        <v>452</v>
      </c>
      <c r="N340" s="122"/>
      <c r="O340" s="123" t="s">
        <v>780</v>
      </c>
      <c r="P340" s="123" t="s">
        <v>781</v>
      </c>
    </row>
    <row r="341" spans="1:16" ht="13.5" thickBot="1" x14ac:dyDescent="0.25">
      <c r="A341" s="8" t="str">
        <f t="shared" si="30"/>
        <v> AAB 2.145 </v>
      </c>
      <c r="B341" s="5" t="str">
        <f t="shared" si="31"/>
        <v>I</v>
      </c>
      <c r="C341" s="8">
        <f t="shared" si="32"/>
        <v>32268.484</v>
      </c>
      <c r="D341" s="36" t="str">
        <f t="shared" si="33"/>
        <v>vis</v>
      </c>
      <c r="E341" s="120">
        <f>VLOOKUP(C341,'Active 1'!C$21:E$970,3,FALSE)</f>
        <v>-3234.9239586929475</v>
      </c>
      <c r="F341" s="5" t="s">
        <v>331</v>
      </c>
      <c r="G341" s="36" t="str">
        <f t="shared" si="34"/>
        <v>32268.484</v>
      </c>
      <c r="H341" s="8">
        <f t="shared" si="35"/>
        <v>-6121</v>
      </c>
      <c r="I341" s="121" t="s">
        <v>855</v>
      </c>
      <c r="J341" s="122" t="s">
        <v>856</v>
      </c>
      <c r="K341" s="121">
        <v>-6121</v>
      </c>
      <c r="L341" s="121" t="s">
        <v>857</v>
      </c>
      <c r="M341" s="122" t="s">
        <v>452</v>
      </c>
      <c r="N341" s="122"/>
      <c r="O341" s="123" t="s">
        <v>780</v>
      </c>
      <c r="P341" s="123" t="s">
        <v>781</v>
      </c>
    </row>
    <row r="342" spans="1:16" ht="13.5" thickBot="1" x14ac:dyDescent="0.25">
      <c r="A342" s="8" t="str">
        <f t="shared" si="30"/>
        <v> AAB 2.145 </v>
      </c>
      <c r="B342" s="5" t="str">
        <f t="shared" si="31"/>
        <v>I</v>
      </c>
      <c r="C342" s="8">
        <f t="shared" si="32"/>
        <v>32288.327000000001</v>
      </c>
      <c r="D342" s="36" t="str">
        <f t="shared" si="33"/>
        <v>vis</v>
      </c>
      <c r="E342" s="120">
        <f>VLOOKUP(C342,'Active 1'!C$21:E$970,3,FALSE)</f>
        <v>-3228.9211593428454</v>
      </c>
      <c r="F342" s="5" t="s">
        <v>331</v>
      </c>
      <c r="G342" s="36" t="str">
        <f t="shared" si="34"/>
        <v>32288.327</v>
      </c>
      <c r="H342" s="8">
        <f t="shared" si="35"/>
        <v>-6115</v>
      </c>
      <c r="I342" s="121" t="s">
        <v>858</v>
      </c>
      <c r="J342" s="122" t="s">
        <v>859</v>
      </c>
      <c r="K342" s="121">
        <v>-6115</v>
      </c>
      <c r="L342" s="121" t="s">
        <v>860</v>
      </c>
      <c r="M342" s="122" t="s">
        <v>452</v>
      </c>
      <c r="N342" s="122"/>
      <c r="O342" s="123" t="s">
        <v>780</v>
      </c>
      <c r="P342" s="123" t="s">
        <v>781</v>
      </c>
    </row>
    <row r="343" spans="1:16" ht="13.5" thickBot="1" x14ac:dyDescent="0.25">
      <c r="A343" s="8" t="str">
        <f t="shared" si="30"/>
        <v> AAB 2.145 </v>
      </c>
      <c r="B343" s="5" t="str">
        <f t="shared" si="31"/>
        <v>I</v>
      </c>
      <c r="C343" s="8">
        <f t="shared" si="32"/>
        <v>32301.532999999999</v>
      </c>
      <c r="D343" s="36" t="str">
        <f t="shared" si="33"/>
        <v>vis</v>
      </c>
      <c r="E343" s="120">
        <f>VLOOKUP(C343,'Active 1'!C$21:E$970,3,FALSE)</f>
        <v>-3224.926150109492</v>
      </c>
      <c r="F343" s="5" t="s">
        <v>331</v>
      </c>
      <c r="G343" s="36" t="str">
        <f t="shared" si="34"/>
        <v>32301.533</v>
      </c>
      <c r="H343" s="8">
        <f t="shared" si="35"/>
        <v>-6111</v>
      </c>
      <c r="I343" s="121" t="s">
        <v>861</v>
      </c>
      <c r="J343" s="122" t="s">
        <v>862</v>
      </c>
      <c r="K343" s="121">
        <v>-6111</v>
      </c>
      <c r="L343" s="121" t="s">
        <v>863</v>
      </c>
      <c r="M343" s="122" t="s">
        <v>452</v>
      </c>
      <c r="N343" s="122"/>
      <c r="O343" s="123" t="s">
        <v>780</v>
      </c>
      <c r="P343" s="123" t="s">
        <v>781</v>
      </c>
    </row>
    <row r="344" spans="1:16" ht="13.5" thickBot="1" x14ac:dyDescent="0.25">
      <c r="A344" s="8" t="str">
        <f t="shared" si="30"/>
        <v> AAB 2.145 </v>
      </c>
      <c r="B344" s="5" t="str">
        <f t="shared" si="31"/>
        <v>I</v>
      </c>
      <c r="C344" s="8">
        <f t="shared" si="32"/>
        <v>32612.237000000001</v>
      </c>
      <c r="D344" s="36" t="str">
        <f t="shared" si="33"/>
        <v>vis</v>
      </c>
      <c r="E344" s="120">
        <f>VLOOKUP(C344,'Active 1'!C$21:E$970,3,FALSE)</f>
        <v>-3130.9336202866843</v>
      </c>
      <c r="F344" s="5" t="s">
        <v>331</v>
      </c>
      <c r="G344" s="36" t="str">
        <f t="shared" si="34"/>
        <v>32612.237</v>
      </c>
      <c r="H344" s="8">
        <f t="shared" si="35"/>
        <v>-6017</v>
      </c>
      <c r="I344" s="121" t="s">
        <v>864</v>
      </c>
      <c r="J344" s="122" t="s">
        <v>865</v>
      </c>
      <c r="K344" s="121">
        <v>-6017</v>
      </c>
      <c r="L344" s="121" t="s">
        <v>851</v>
      </c>
      <c r="M344" s="122" t="s">
        <v>452</v>
      </c>
      <c r="N344" s="122"/>
      <c r="O344" s="123" t="s">
        <v>866</v>
      </c>
      <c r="P344" s="123" t="s">
        <v>781</v>
      </c>
    </row>
    <row r="345" spans="1:16" ht="13.5" thickBot="1" x14ac:dyDescent="0.25">
      <c r="A345" s="8" t="str">
        <f t="shared" si="30"/>
        <v> AAB 2.145 </v>
      </c>
      <c r="B345" s="5" t="str">
        <f t="shared" si="31"/>
        <v>I</v>
      </c>
      <c r="C345" s="8">
        <f t="shared" si="32"/>
        <v>32645.284</v>
      </c>
      <c r="D345" s="36" t="str">
        <f t="shared" si="33"/>
        <v>vis</v>
      </c>
      <c r="E345" s="120">
        <f>VLOOKUP(C345,'Active 1'!C$21:E$970,3,FALSE)</f>
        <v>-3120.9364167326453</v>
      </c>
      <c r="F345" s="5" t="s">
        <v>331</v>
      </c>
      <c r="G345" s="36" t="str">
        <f t="shared" si="34"/>
        <v>32645.284</v>
      </c>
      <c r="H345" s="8">
        <f t="shared" si="35"/>
        <v>-6007</v>
      </c>
      <c r="I345" s="121" t="s">
        <v>867</v>
      </c>
      <c r="J345" s="122" t="s">
        <v>868</v>
      </c>
      <c r="K345" s="121">
        <v>-6007</v>
      </c>
      <c r="L345" s="121" t="s">
        <v>869</v>
      </c>
      <c r="M345" s="122" t="s">
        <v>452</v>
      </c>
      <c r="N345" s="122"/>
      <c r="O345" s="123" t="s">
        <v>866</v>
      </c>
      <c r="P345" s="123" t="s">
        <v>781</v>
      </c>
    </row>
    <row r="346" spans="1:16" ht="13.5" thickBot="1" x14ac:dyDescent="0.25">
      <c r="A346" s="8" t="str">
        <f t="shared" si="30"/>
        <v> AAB 2.145 </v>
      </c>
      <c r="B346" s="5" t="str">
        <f t="shared" si="31"/>
        <v>I</v>
      </c>
      <c r="C346" s="8">
        <f t="shared" si="32"/>
        <v>32678.352999999999</v>
      </c>
      <c r="D346" s="36" t="str">
        <f t="shared" si="33"/>
        <v>vis</v>
      </c>
      <c r="E346" s="120">
        <f>VLOOKUP(C346,'Active 1'!C$21:E$970,3,FALSE)</f>
        <v>-3110.9325578550306</v>
      </c>
      <c r="F346" s="5" t="s">
        <v>331</v>
      </c>
      <c r="G346" s="36" t="str">
        <f t="shared" si="34"/>
        <v>32678.353</v>
      </c>
      <c r="H346" s="8">
        <f t="shared" si="35"/>
        <v>-5997</v>
      </c>
      <c r="I346" s="121" t="s">
        <v>870</v>
      </c>
      <c r="J346" s="122" t="s">
        <v>871</v>
      </c>
      <c r="K346" s="121">
        <v>-5997</v>
      </c>
      <c r="L346" s="121" t="s">
        <v>872</v>
      </c>
      <c r="M346" s="122" t="s">
        <v>452</v>
      </c>
      <c r="N346" s="122"/>
      <c r="O346" s="123" t="s">
        <v>780</v>
      </c>
      <c r="P346" s="123" t="s">
        <v>781</v>
      </c>
    </row>
    <row r="347" spans="1:16" ht="13.5" thickBot="1" x14ac:dyDescent="0.25">
      <c r="A347" s="8" t="str">
        <f t="shared" si="30"/>
        <v> AAB 2.145 </v>
      </c>
      <c r="B347" s="5" t="str">
        <f t="shared" si="31"/>
        <v>I</v>
      </c>
      <c r="C347" s="8">
        <f t="shared" si="32"/>
        <v>32678.362000000001</v>
      </c>
      <c r="D347" s="36" t="str">
        <f t="shared" si="33"/>
        <v>vis</v>
      </c>
      <c r="E347" s="120">
        <f>VLOOKUP(C347,'Active 1'!C$21:E$970,3,FALSE)</f>
        <v>-3110.9298352226583</v>
      </c>
      <c r="F347" s="5" t="s">
        <v>331</v>
      </c>
      <c r="G347" s="36" t="str">
        <f t="shared" si="34"/>
        <v>32678.362</v>
      </c>
      <c r="H347" s="8">
        <f t="shared" si="35"/>
        <v>-5997</v>
      </c>
      <c r="I347" s="121" t="s">
        <v>873</v>
      </c>
      <c r="J347" s="122" t="s">
        <v>874</v>
      </c>
      <c r="K347" s="121">
        <v>-5997</v>
      </c>
      <c r="L347" s="121" t="s">
        <v>875</v>
      </c>
      <c r="M347" s="122" t="s">
        <v>452</v>
      </c>
      <c r="N347" s="122"/>
      <c r="O347" s="123" t="s">
        <v>866</v>
      </c>
      <c r="P347" s="123" t="s">
        <v>781</v>
      </c>
    </row>
    <row r="348" spans="1:16" ht="13.5" thickBot="1" x14ac:dyDescent="0.25">
      <c r="A348" s="8" t="str">
        <f t="shared" si="30"/>
        <v> AAB 2.145 </v>
      </c>
      <c r="B348" s="5" t="str">
        <f t="shared" si="31"/>
        <v>I</v>
      </c>
      <c r="C348" s="8">
        <f t="shared" si="32"/>
        <v>32820.478999999999</v>
      </c>
      <c r="D348" s="36" t="str">
        <f t="shared" si="33"/>
        <v>vis</v>
      </c>
      <c r="E348" s="120">
        <f>VLOOKUP(C348,'Active 1'!C$21:E$970,3,FALSE)</f>
        <v>-3067.93735247114</v>
      </c>
      <c r="F348" s="5" t="s">
        <v>331</v>
      </c>
      <c r="G348" s="36" t="str">
        <f t="shared" si="34"/>
        <v>32820.479</v>
      </c>
      <c r="H348" s="8">
        <f t="shared" si="35"/>
        <v>-5954</v>
      </c>
      <c r="I348" s="121" t="s">
        <v>876</v>
      </c>
      <c r="J348" s="122" t="s">
        <v>877</v>
      </c>
      <c r="K348" s="121">
        <v>-5954</v>
      </c>
      <c r="L348" s="121" t="s">
        <v>878</v>
      </c>
      <c r="M348" s="122" t="s">
        <v>452</v>
      </c>
      <c r="N348" s="122"/>
      <c r="O348" s="123" t="s">
        <v>866</v>
      </c>
      <c r="P348" s="123" t="s">
        <v>781</v>
      </c>
    </row>
    <row r="349" spans="1:16" ht="13.5" thickBot="1" x14ac:dyDescent="0.25">
      <c r="A349" s="8" t="str">
        <f t="shared" si="30"/>
        <v> AAB 2.145 </v>
      </c>
      <c r="B349" s="5" t="str">
        <f t="shared" si="31"/>
        <v>I</v>
      </c>
      <c r="C349" s="8">
        <f t="shared" si="32"/>
        <v>32850.235999999997</v>
      </c>
      <c r="D349" s="36" t="str">
        <f t="shared" si="33"/>
        <v>vis</v>
      </c>
      <c r="E349" s="120">
        <f>VLOOKUP(C349,'Active 1'!C$21:E$970,3,FALSE)</f>
        <v>-3058.9354223062978</v>
      </c>
      <c r="F349" s="5" t="s">
        <v>331</v>
      </c>
      <c r="G349" s="36" t="str">
        <f t="shared" si="34"/>
        <v>32850.236</v>
      </c>
      <c r="H349" s="8">
        <f t="shared" si="35"/>
        <v>-5945</v>
      </c>
      <c r="I349" s="121" t="s">
        <v>879</v>
      </c>
      <c r="J349" s="122" t="s">
        <v>880</v>
      </c>
      <c r="K349" s="121">
        <v>-5945</v>
      </c>
      <c r="L349" s="121" t="s">
        <v>881</v>
      </c>
      <c r="M349" s="122" t="s">
        <v>452</v>
      </c>
      <c r="N349" s="122"/>
      <c r="O349" s="123" t="s">
        <v>866</v>
      </c>
      <c r="P349" s="123" t="s">
        <v>781</v>
      </c>
    </row>
    <row r="350" spans="1:16" ht="13.5" thickBot="1" x14ac:dyDescent="0.25">
      <c r="A350" s="8" t="str">
        <f t="shared" si="30"/>
        <v> AC 103.2 </v>
      </c>
      <c r="B350" s="5" t="str">
        <f t="shared" si="31"/>
        <v>I</v>
      </c>
      <c r="C350" s="8">
        <f t="shared" si="32"/>
        <v>32883.309000000001</v>
      </c>
      <c r="D350" s="36" t="str">
        <f t="shared" si="33"/>
        <v>vis</v>
      </c>
      <c r="E350" s="120">
        <f>VLOOKUP(C350,'Active 1'!C$21:E$970,3,FALSE)</f>
        <v>-3048.9303533698499</v>
      </c>
      <c r="F350" s="5" t="s">
        <v>331</v>
      </c>
      <c r="G350" s="36" t="str">
        <f t="shared" si="34"/>
        <v>32883.309</v>
      </c>
      <c r="H350" s="8">
        <f t="shared" si="35"/>
        <v>-5935</v>
      </c>
      <c r="I350" s="121" t="s">
        <v>882</v>
      </c>
      <c r="J350" s="122" t="s">
        <v>883</v>
      </c>
      <c r="K350" s="121">
        <v>-5935</v>
      </c>
      <c r="L350" s="121" t="s">
        <v>884</v>
      </c>
      <c r="M350" s="122" t="s">
        <v>452</v>
      </c>
      <c r="N350" s="122"/>
      <c r="O350" s="123" t="s">
        <v>885</v>
      </c>
      <c r="P350" s="123" t="s">
        <v>886</v>
      </c>
    </row>
    <row r="351" spans="1:16" ht="13.5" thickBot="1" x14ac:dyDescent="0.25">
      <c r="A351" s="8" t="str">
        <f t="shared" si="30"/>
        <v> AAB 2.145 </v>
      </c>
      <c r="B351" s="5" t="str">
        <f t="shared" si="31"/>
        <v>I</v>
      </c>
      <c r="C351" s="8">
        <f t="shared" si="32"/>
        <v>33002.292999999998</v>
      </c>
      <c r="D351" s="36" t="str">
        <f t="shared" si="33"/>
        <v>vis</v>
      </c>
      <c r="E351" s="120">
        <f>VLOOKUP(C351,'Active 1'!C$21:E$970,3,FALSE)</f>
        <v>-3012.9359433576305</v>
      </c>
      <c r="F351" s="5" t="s">
        <v>331</v>
      </c>
      <c r="G351" s="36" t="str">
        <f t="shared" si="34"/>
        <v>33002.293</v>
      </c>
      <c r="H351" s="8">
        <f t="shared" si="35"/>
        <v>-5899</v>
      </c>
      <c r="I351" s="121" t="s">
        <v>887</v>
      </c>
      <c r="J351" s="122" t="s">
        <v>888</v>
      </c>
      <c r="K351" s="121">
        <v>-5899</v>
      </c>
      <c r="L351" s="121" t="s">
        <v>889</v>
      </c>
      <c r="M351" s="122" t="s">
        <v>452</v>
      </c>
      <c r="N351" s="122"/>
      <c r="O351" s="123" t="s">
        <v>866</v>
      </c>
      <c r="P351" s="123" t="s">
        <v>781</v>
      </c>
    </row>
    <row r="352" spans="1:16" ht="13.5" thickBot="1" x14ac:dyDescent="0.25">
      <c r="A352" s="8" t="str">
        <f t="shared" si="30"/>
        <v> AAB 2.145 </v>
      </c>
      <c r="B352" s="5" t="str">
        <f t="shared" si="31"/>
        <v>I</v>
      </c>
      <c r="C352" s="8">
        <f t="shared" si="32"/>
        <v>33005.612999999998</v>
      </c>
      <c r="D352" s="36" t="str">
        <f t="shared" si="33"/>
        <v>vis</v>
      </c>
      <c r="E352" s="120">
        <f>VLOOKUP(C352,'Active 1'!C$21:E$970,3,FALSE)</f>
        <v>-3011.9315945271951</v>
      </c>
      <c r="F352" s="5" t="s">
        <v>331</v>
      </c>
      <c r="G352" s="36" t="str">
        <f t="shared" si="34"/>
        <v>33005.613</v>
      </c>
      <c r="H352" s="8">
        <f t="shared" si="35"/>
        <v>-5898</v>
      </c>
      <c r="I352" s="121" t="s">
        <v>890</v>
      </c>
      <c r="J352" s="122" t="s">
        <v>891</v>
      </c>
      <c r="K352" s="121">
        <v>-5898</v>
      </c>
      <c r="L352" s="121" t="s">
        <v>892</v>
      </c>
      <c r="M352" s="122" t="s">
        <v>452</v>
      </c>
      <c r="N352" s="122"/>
      <c r="O352" s="123" t="s">
        <v>866</v>
      </c>
      <c r="P352" s="123" t="s">
        <v>781</v>
      </c>
    </row>
    <row r="353" spans="1:16" ht="13.5" thickBot="1" x14ac:dyDescent="0.25">
      <c r="A353" s="8" t="str">
        <f t="shared" si="30"/>
        <v> AAB 2.145 </v>
      </c>
      <c r="B353" s="5" t="str">
        <f t="shared" si="31"/>
        <v>I</v>
      </c>
      <c r="C353" s="8">
        <f t="shared" si="32"/>
        <v>33028.699000000001</v>
      </c>
      <c r="D353" s="36" t="str">
        <f t="shared" si="33"/>
        <v>vis</v>
      </c>
      <c r="E353" s="120">
        <f>VLOOKUP(C353,'Active 1'!C$21:E$970,3,FALSE)</f>
        <v>-3004.9477399791699</v>
      </c>
      <c r="F353" s="5" t="s">
        <v>331</v>
      </c>
      <c r="G353" s="36" t="str">
        <f t="shared" si="34"/>
        <v>33028.699</v>
      </c>
      <c r="H353" s="8">
        <f t="shared" si="35"/>
        <v>-5891</v>
      </c>
      <c r="I353" s="121" t="s">
        <v>893</v>
      </c>
      <c r="J353" s="122" t="s">
        <v>894</v>
      </c>
      <c r="K353" s="121">
        <v>-5891</v>
      </c>
      <c r="L353" s="121" t="s">
        <v>895</v>
      </c>
      <c r="M353" s="122" t="s">
        <v>452</v>
      </c>
      <c r="N353" s="122"/>
      <c r="O353" s="123" t="s">
        <v>866</v>
      </c>
      <c r="P353" s="123" t="s">
        <v>781</v>
      </c>
    </row>
    <row r="354" spans="1:16" ht="13.5" thickBot="1" x14ac:dyDescent="0.25">
      <c r="A354" s="8" t="str">
        <f t="shared" si="30"/>
        <v> AAB 2.145 </v>
      </c>
      <c r="B354" s="5" t="str">
        <f t="shared" si="31"/>
        <v>I</v>
      </c>
      <c r="C354" s="8">
        <f t="shared" si="32"/>
        <v>33068.398000000001</v>
      </c>
      <c r="D354" s="36" t="str">
        <f t="shared" si="33"/>
        <v>vis</v>
      </c>
      <c r="E354" s="120">
        <f>VLOOKUP(C354,'Active 1'!C$21:E$970,3,FALSE)</f>
        <v>-2992.9382085877628</v>
      </c>
      <c r="F354" s="5" t="s">
        <v>331</v>
      </c>
      <c r="G354" s="36" t="str">
        <f t="shared" si="34"/>
        <v>33068.398</v>
      </c>
      <c r="H354" s="8">
        <f t="shared" si="35"/>
        <v>-5879</v>
      </c>
      <c r="I354" s="121" t="s">
        <v>896</v>
      </c>
      <c r="J354" s="122" t="s">
        <v>897</v>
      </c>
      <c r="K354" s="121">
        <v>-5879</v>
      </c>
      <c r="L354" s="121" t="s">
        <v>898</v>
      </c>
      <c r="M354" s="122" t="s">
        <v>452</v>
      </c>
      <c r="N354" s="122"/>
      <c r="O354" s="123" t="s">
        <v>866</v>
      </c>
      <c r="P354" s="123" t="s">
        <v>781</v>
      </c>
    </row>
    <row r="355" spans="1:16" ht="13.5" thickBot="1" x14ac:dyDescent="0.25">
      <c r="A355" s="8" t="str">
        <f t="shared" si="30"/>
        <v> AAB 2.145 </v>
      </c>
      <c r="B355" s="5" t="str">
        <f t="shared" si="31"/>
        <v>I</v>
      </c>
      <c r="C355" s="8">
        <f t="shared" si="32"/>
        <v>33190.678</v>
      </c>
      <c r="D355" s="36" t="str">
        <f t="shared" si="33"/>
        <v>vis</v>
      </c>
      <c r="E355" s="120">
        <f>VLOOKUP(C355,'Active 1'!C$21:E$970,3,FALSE)</f>
        <v>-2955.9467100980983</v>
      </c>
      <c r="F355" s="5" t="s">
        <v>331</v>
      </c>
      <c r="G355" s="36" t="str">
        <f t="shared" si="34"/>
        <v>33190.678</v>
      </c>
      <c r="H355" s="8">
        <f t="shared" si="35"/>
        <v>-5842</v>
      </c>
      <c r="I355" s="121" t="s">
        <v>899</v>
      </c>
      <c r="J355" s="122" t="s">
        <v>900</v>
      </c>
      <c r="K355" s="121">
        <v>-5842</v>
      </c>
      <c r="L355" s="121" t="s">
        <v>901</v>
      </c>
      <c r="M355" s="122" t="s">
        <v>452</v>
      </c>
      <c r="N355" s="122"/>
      <c r="O355" s="123" t="s">
        <v>866</v>
      </c>
      <c r="P355" s="123" t="s">
        <v>781</v>
      </c>
    </row>
    <row r="356" spans="1:16" ht="13.5" thickBot="1" x14ac:dyDescent="0.25">
      <c r="A356" s="8" t="str">
        <f t="shared" si="30"/>
        <v> AAB 2.145 </v>
      </c>
      <c r="B356" s="5" t="str">
        <f t="shared" si="31"/>
        <v>I</v>
      </c>
      <c r="C356" s="8">
        <f t="shared" si="32"/>
        <v>33207.22</v>
      </c>
      <c r="D356" s="36" t="str">
        <f t="shared" si="33"/>
        <v>vis</v>
      </c>
      <c r="E356" s="120">
        <f>VLOOKUP(C356,'Active 1'!C$21:E$970,3,FALSE)</f>
        <v>-2950.9425117989808</v>
      </c>
      <c r="F356" s="5" t="s">
        <v>331</v>
      </c>
      <c r="G356" s="36" t="str">
        <f t="shared" si="34"/>
        <v>33207.220</v>
      </c>
      <c r="H356" s="8">
        <f t="shared" si="35"/>
        <v>-5837</v>
      </c>
      <c r="I356" s="121" t="s">
        <v>902</v>
      </c>
      <c r="J356" s="122" t="s">
        <v>903</v>
      </c>
      <c r="K356" s="121">
        <v>-5837</v>
      </c>
      <c r="L356" s="121" t="s">
        <v>904</v>
      </c>
      <c r="M356" s="122" t="s">
        <v>452</v>
      </c>
      <c r="N356" s="122"/>
      <c r="O356" s="123" t="s">
        <v>866</v>
      </c>
      <c r="P356" s="123" t="s">
        <v>781</v>
      </c>
    </row>
    <row r="357" spans="1:16" ht="13.5" thickBot="1" x14ac:dyDescent="0.25">
      <c r="A357" s="8" t="str">
        <f t="shared" si="30"/>
        <v> AAB 2.145 </v>
      </c>
      <c r="B357" s="5" t="str">
        <f t="shared" si="31"/>
        <v>I</v>
      </c>
      <c r="C357" s="8">
        <f t="shared" si="32"/>
        <v>33210.534</v>
      </c>
      <c r="D357" s="36" t="str">
        <f t="shared" si="33"/>
        <v>vis</v>
      </c>
      <c r="E357" s="120">
        <f>VLOOKUP(C357,'Active 1'!C$21:E$970,3,FALSE)</f>
        <v>-2949.9399780567933</v>
      </c>
      <c r="F357" s="5" t="s">
        <v>331</v>
      </c>
      <c r="G357" s="36" t="str">
        <f t="shared" si="34"/>
        <v>33210.534</v>
      </c>
      <c r="H357" s="8">
        <f t="shared" si="35"/>
        <v>-5836</v>
      </c>
      <c r="I357" s="121" t="s">
        <v>905</v>
      </c>
      <c r="J357" s="122" t="s">
        <v>906</v>
      </c>
      <c r="K357" s="121">
        <v>-5836</v>
      </c>
      <c r="L357" s="121" t="s">
        <v>907</v>
      </c>
      <c r="M357" s="122" t="s">
        <v>452</v>
      </c>
      <c r="N357" s="122"/>
      <c r="O357" s="123" t="s">
        <v>866</v>
      </c>
      <c r="P357" s="123" t="s">
        <v>781</v>
      </c>
    </row>
    <row r="358" spans="1:16" ht="13.5" thickBot="1" x14ac:dyDescent="0.25">
      <c r="A358" s="8" t="str">
        <f t="shared" si="30"/>
        <v> AAB 2.145 </v>
      </c>
      <c r="B358" s="5" t="str">
        <f t="shared" si="31"/>
        <v>I</v>
      </c>
      <c r="C358" s="8">
        <f t="shared" si="32"/>
        <v>33293.171999999999</v>
      </c>
      <c r="D358" s="36" t="str">
        <f t="shared" si="33"/>
        <v>vis</v>
      </c>
      <c r="E358" s="120">
        <f>VLOOKUP(C358,'Active 1'!C$21:E$970,3,FALSE)</f>
        <v>-2924.9407676201813</v>
      </c>
      <c r="F358" s="5" t="s">
        <v>331</v>
      </c>
      <c r="G358" s="36" t="str">
        <f t="shared" si="34"/>
        <v>33293.172</v>
      </c>
      <c r="H358" s="8">
        <f t="shared" si="35"/>
        <v>-5811</v>
      </c>
      <c r="I358" s="121" t="s">
        <v>908</v>
      </c>
      <c r="J358" s="122" t="s">
        <v>909</v>
      </c>
      <c r="K358" s="121">
        <v>-5811</v>
      </c>
      <c r="L358" s="121" t="s">
        <v>910</v>
      </c>
      <c r="M358" s="122" t="s">
        <v>452</v>
      </c>
      <c r="N358" s="122"/>
      <c r="O358" s="123" t="s">
        <v>866</v>
      </c>
      <c r="P358" s="123" t="s">
        <v>781</v>
      </c>
    </row>
    <row r="359" spans="1:16" ht="13.5" thickBot="1" x14ac:dyDescent="0.25">
      <c r="A359" s="8" t="str">
        <f t="shared" si="30"/>
        <v> AAC 5.74 </v>
      </c>
      <c r="B359" s="5" t="str">
        <f t="shared" si="31"/>
        <v>I</v>
      </c>
      <c r="C359" s="8">
        <f t="shared" si="32"/>
        <v>33336.154000000002</v>
      </c>
      <c r="D359" s="36" t="str">
        <f t="shared" si="33"/>
        <v>vis</v>
      </c>
      <c r="E359" s="120">
        <f>VLOOKUP(C359,'Active 1'!C$21:E$970,3,FALSE)</f>
        <v>-2911.9380804425323</v>
      </c>
      <c r="F359" s="5" t="s">
        <v>331</v>
      </c>
      <c r="G359" s="36" t="str">
        <f t="shared" si="34"/>
        <v>33336.154</v>
      </c>
      <c r="H359" s="8">
        <f t="shared" si="35"/>
        <v>-5798</v>
      </c>
      <c r="I359" s="121" t="s">
        <v>911</v>
      </c>
      <c r="J359" s="122" t="s">
        <v>912</v>
      </c>
      <c r="K359" s="121">
        <v>-5798</v>
      </c>
      <c r="L359" s="121" t="s">
        <v>907</v>
      </c>
      <c r="M359" s="122" t="s">
        <v>452</v>
      </c>
      <c r="N359" s="122"/>
      <c r="O359" s="123" t="s">
        <v>866</v>
      </c>
      <c r="P359" s="123" t="s">
        <v>913</v>
      </c>
    </row>
    <row r="360" spans="1:16" ht="13.5" thickBot="1" x14ac:dyDescent="0.25">
      <c r="A360" s="8" t="str">
        <f t="shared" si="30"/>
        <v> AAC 5.74 </v>
      </c>
      <c r="B360" s="5" t="str">
        <f t="shared" si="31"/>
        <v>I</v>
      </c>
      <c r="C360" s="8">
        <f t="shared" si="32"/>
        <v>33448.542999999998</v>
      </c>
      <c r="D360" s="36" t="str">
        <f t="shared" si="33"/>
        <v>vis</v>
      </c>
      <c r="E360" s="120">
        <f>VLOOKUP(C360,'Active 1'!C$21:E$970,3,FALSE)</f>
        <v>-2877.9387549293265</v>
      </c>
      <c r="F360" s="5" t="s">
        <v>331</v>
      </c>
      <c r="G360" s="36" t="str">
        <f t="shared" si="34"/>
        <v>33448.543</v>
      </c>
      <c r="H360" s="8">
        <f t="shared" si="35"/>
        <v>-5764</v>
      </c>
      <c r="I360" s="121" t="s">
        <v>914</v>
      </c>
      <c r="J360" s="122" t="s">
        <v>915</v>
      </c>
      <c r="K360" s="121">
        <v>-5764</v>
      </c>
      <c r="L360" s="121" t="s">
        <v>916</v>
      </c>
      <c r="M360" s="122" t="s">
        <v>452</v>
      </c>
      <c r="N360" s="122"/>
      <c r="O360" s="123" t="s">
        <v>866</v>
      </c>
      <c r="P360" s="123" t="s">
        <v>913</v>
      </c>
    </row>
    <row r="361" spans="1:16" ht="13.5" thickBot="1" x14ac:dyDescent="0.25">
      <c r="A361" s="8" t="str">
        <f t="shared" si="30"/>
        <v> AA 6.144 </v>
      </c>
      <c r="B361" s="5" t="str">
        <f t="shared" si="31"/>
        <v>I</v>
      </c>
      <c r="C361" s="8">
        <f t="shared" si="32"/>
        <v>33762.576999999997</v>
      </c>
      <c r="D361" s="36" t="str">
        <f t="shared" si="33"/>
        <v>vis</v>
      </c>
      <c r="E361" s="120">
        <f>VLOOKUP(C361,'Active 1'!C$21:E$970,3,FALSE)</f>
        <v>-2782.9388511290035</v>
      </c>
      <c r="F361" s="5" t="s">
        <v>331</v>
      </c>
      <c r="G361" s="36" t="str">
        <f t="shared" si="34"/>
        <v>33762.577</v>
      </c>
      <c r="H361" s="8">
        <f t="shared" si="35"/>
        <v>-5669</v>
      </c>
      <c r="I361" s="121" t="s">
        <v>917</v>
      </c>
      <c r="J361" s="122" t="s">
        <v>918</v>
      </c>
      <c r="K361" s="121">
        <v>-5669</v>
      </c>
      <c r="L361" s="121" t="s">
        <v>919</v>
      </c>
      <c r="M361" s="122" t="s">
        <v>452</v>
      </c>
      <c r="N361" s="122"/>
      <c r="O361" s="123" t="s">
        <v>866</v>
      </c>
      <c r="P361" s="123" t="s">
        <v>920</v>
      </c>
    </row>
    <row r="362" spans="1:16" ht="13.5" thickBot="1" x14ac:dyDescent="0.25">
      <c r="A362" s="8" t="str">
        <f t="shared" si="30"/>
        <v> AA 6.144 </v>
      </c>
      <c r="B362" s="5" t="str">
        <f t="shared" si="31"/>
        <v>I</v>
      </c>
      <c r="C362" s="8">
        <f t="shared" si="32"/>
        <v>34605.478999999999</v>
      </c>
      <c r="D362" s="36" t="str">
        <f t="shared" si="33"/>
        <v>vis</v>
      </c>
      <c r="E362" s="120">
        <f>VLOOKUP(C362,'Active 1'!C$21:E$970,3,FALSE)</f>
        <v>-2527.9485987579233</v>
      </c>
      <c r="F362" s="5" t="s">
        <v>331</v>
      </c>
      <c r="G362" s="36" t="str">
        <f t="shared" si="34"/>
        <v>34605.479</v>
      </c>
      <c r="H362" s="8">
        <f t="shared" si="35"/>
        <v>-5414</v>
      </c>
      <c r="I362" s="121" t="s">
        <v>921</v>
      </c>
      <c r="J362" s="122" t="s">
        <v>922</v>
      </c>
      <c r="K362" s="121">
        <v>-5414</v>
      </c>
      <c r="L362" s="121" t="s">
        <v>923</v>
      </c>
      <c r="M362" s="122" t="s">
        <v>452</v>
      </c>
      <c r="N362" s="122"/>
      <c r="O362" s="123" t="s">
        <v>866</v>
      </c>
      <c r="P362" s="123" t="s">
        <v>920</v>
      </c>
    </row>
    <row r="363" spans="1:16" ht="13.5" thickBot="1" x14ac:dyDescent="0.25">
      <c r="A363" s="8" t="str">
        <f t="shared" si="30"/>
        <v> SAC 29.107 </v>
      </c>
      <c r="B363" s="5" t="str">
        <f t="shared" si="31"/>
        <v>I</v>
      </c>
      <c r="C363" s="8">
        <f t="shared" si="32"/>
        <v>35904.536999999997</v>
      </c>
      <c r="D363" s="36" t="str">
        <f t="shared" si="33"/>
        <v>vis</v>
      </c>
      <c r="E363" s="120">
        <f>VLOOKUP(C363,'Active 1'!C$21:E$970,3,FALSE)</f>
        <v>-2134.9644472614623</v>
      </c>
      <c r="F363" s="5" t="s">
        <v>331</v>
      </c>
      <c r="G363" s="36" t="str">
        <f t="shared" si="34"/>
        <v>35904.537</v>
      </c>
      <c r="H363" s="8">
        <f t="shared" si="35"/>
        <v>-5021</v>
      </c>
      <c r="I363" s="121" t="s">
        <v>924</v>
      </c>
      <c r="J363" s="122" t="s">
        <v>925</v>
      </c>
      <c r="K363" s="121">
        <v>-5021</v>
      </c>
      <c r="L363" s="121" t="s">
        <v>926</v>
      </c>
      <c r="M363" s="122" t="s">
        <v>452</v>
      </c>
      <c r="N363" s="122"/>
      <c r="O363" s="123" t="s">
        <v>780</v>
      </c>
      <c r="P363" s="123" t="s">
        <v>927</v>
      </c>
    </row>
    <row r="364" spans="1:16" ht="13.5" thickBot="1" x14ac:dyDescent="0.25">
      <c r="A364" s="8" t="str">
        <f t="shared" si="30"/>
        <v> AA 9.46 </v>
      </c>
      <c r="B364" s="5" t="str">
        <f t="shared" si="31"/>
        <v>I</v>
      </c>
      <c r="C364" s="8">
        <f t="shared" si="32"/>
        <v>35934.267</v>
      </c>
      <c r="D364" s="36" t="str">
        <f t="shared" si="33"/>
        <v>vis</v>
      </c>
      <c r="E364" s="120">
        <f>VLOOKUP(C364,'Active 1'!C$21:E$970,3,FALSE)</f>
        <v>-2125.9706849937338</v>
      </c>
      <c r="F364" s="5" t="s">
        <v>331</v>
      </c>
      <c r="G364" s="36" t="str">
        <f t="shared" si="34"/>
        <v>35934.267</v>
      </c>
      <c r="H364" s="8">
        <f t="shared" si="35"/>
        <v>-5012</v>
      </c>
      <c r="I364" s="121" t="s">
        <v>928</v>
      </c>
      <c r="J364" s="122" t="s">
        <v>929</v>
      </c>
      <c r="K364" s="121">
        <v>-5012</v>
      </c>
      <c r="L364" s="121" t="s">
        <v>930</v>
      </c>
      <c r="M364" s="122" t="s">
        <v>452</v>
      </c>
      <c r="N364" s="122"/>
      <c r="O364" s="123" t="s">
        <v>866</v>
      </c>
      <c r="P364" s="123" t="s">
        <v>931</v>
      </c>
    </row>
    <row r="365" spans="1:16" ht="13.5" thickBot="1" x14ac:dyDescent="0.25">
      <c r="A365" s="8" t="str">
        <f t="shared" si="30"/>
        <v> MVS 4.162 </v>
      </c>
      <c r="B365" s="5" t="str">
        <f t="shared" si="31"/>
        <v>I</v>
      </c>
      <c r="C365" s="8">
        <f t="shared" si="32"/>
        <v>36790.449999999997</v>
      </c>
      <c r="D365" s="36" t="str">
        <f t="shared" si="33"/>
        <v>vis</v>
      </c>
      <c r="E365" s="120">
        <f>VLOOKUP(C365,'Active 1'!C$21:E$970,3,FALSE)</f>
        <v>-1866.9627347862033</v>
      </c>
      <c r="F365" s="5" t="s">
        <v>331</v>
      </c>
      <c r="G365" s="36" t="str">
        <f t="shared" si="34"/>
        <v>36790.450</v>
      </c>
      <c r="H365" s="8">
        <f t="shared" si="35"/>
        <v>-4753</v>
      </c>
      <c r="I365" s="121" t="s">
        <v>932</v>
      </c>
      <c r="J365" s="122" t="s">
        <v>933</v>
      </c>
      <c r="K365" s="121">
        <v>-4753</v>
      </c>
      <c r="L365" s="121" t="s">
        <v>934</v>
      </c>
      <c r="M365" s="122" t="s">
        <v>376</v>
      </c>
      <c r="N365" s="122"/>
      <c r="O365" s="123" t="s">
        <v>935</v>
      </c>
      <c r="P365" s="123" t="s">
        <v>936</v>
      </c>
    </row>
    <row r="366" spans="1:16" ht="13.5" thickBot="1" x14ac:dyDescent="0.25">
      <c r="A366" s="8" t="str">
        <f t="shared" si="30"/>
        <v> MVS 4.162 </v>
      </c>
      <c r="B366" s="5" t="str">
        <f t="shared" si="31"/>
        <v>I</v>
      </c>
      <c r="C366" s="8">
        <f t="shared" si="32"/>
        <v>36846.627999999997</v>
      </c>
      <c r="D366" s="36" t="str">
        <f t="shared" si="33"/>
        <v>vis</v>
      </c>
      <c r="E366" s="120">
        <f>VLOOKUP(C366,'Active 1'!C$21:E$970,3,FALSE)</f>
        <v>-1849.9680635222812</v>
      </c>
      <c r="F366" s="5" t="s">
        <v>331</v>
      </c>
      <c r="G366" s="36" t="str">
        <f t="shared" si="34"/>
        <v>36846.628</v>
      </c>
      <c r="H366" s="8">
        <f t="shared" si="35"/>
        <v>-4736</v>
      </c>
      <c r="I366" s="121" t="s">
        <v>937</v>
      </c>
      <c r="J366" s="122" t="s">
        <v>938</v>
      </c>
      <c r="K366" s="121">
        <v>-4736</v>
      </c>
      <c r="L366" s="121" t="s">
        <v>939</v>
      </c>
      <c r="M366" s="122" t="s">
        <v>376</v>
      </c>
      <c r="N366" s="122"/>
      <c r="O366" s="123" t="s">
        <v>935</v>
      </c>
      <c r="P366" s="123" t="s">
        <v>936</v>
      </c>
    </row>
    <row r="367" spans="1:16" ht="13.5" thickBot="1" x14ac:dyDescent="0.25">
      <c r="A367" s="8" t="str">
        <f t="shared" si="30"/>
        <v> MVS 4.162 </v>
      </c>
      <c r="B367" s="5" t="str">
        <f t="shared" si="31"/>
        <v>I</v>
      </c>
      <c r="C367" s="8">
        <f t="shared" si="32"/>
        <v>36899.533000000003</v>
      </c>
      <c r="D367" s="36" t="str">
        <f t="shared" si="33"/>
        <v>vis</v>
      </c>
      <c r="E367" s="120">
        <f>VLOOKUP(C367,'Active 1'!C$21:E$970,3,FALSE)</f>
        <v>-1833.9635228975187</v>
      </c>
      <c r="F367" s="5" t="s">
        <v>331</v>
      </c>
      <c r="G367" s="36" t="str">
        <f t="shared" si="34"/>
        <v>36899.533</v>
      </c>
      <c r="H367" s="8">
        <f t="shared" si="35"/>
        <v>-4720</v>
      </c>
      <c r="I367" s="121" t="s">
        <v>940</v>
      </c>
      <c r="J367" s="122" t="s">
        <v>941</v>
      </c>
      <c r="K367" s="121">
        <v>-4720</v>
      </c>
      <c r="L367" s="121" t="s">
        <v>942</v>
      </c>
      <c r="M367" s="122" t="s">
        <v>376</v>
      </c>
      <c r="N367" s="122"/>
      <c r="O367" s="123" t="s">
        <v>935</v>
      </c>
      <c r="P367" s="123" t="s">
        <v>936</v>
      </c>
    </row>
    <row r="368" spans="1:16" ht="13.5" thickBot="1" x14ac:dyDescent="0.25">
      <c r="A368" s="8" t="str">
        <f t="shared" si="30"/>
        <v> MVS 4.162 </v>
      </c>
      <c r="B368" s="5" t="str">
        <f t="shared" si="31"/>
        <v>I</v>
      </c>
      <c r="C368" s="8">
        <f t="shared" si="32"/>
        <v>37190.377999999997</v>
      </c>
      <c r="D368" s="36" t="str">
        <f t="shared" si="33"/>
        <v>vis</v>
      </c>
      <c r="E368" s="120">
        <f>VLOOKUP(C368,'Active 1'!C$21:E$970,3,FALSE)</f>
        <v>-1745.978632660142</v>
      </c>
      <c r="F368" s="5" t="s">
        <v>331</v>
      </c>
      <c r="G368" s="36" t="str">
        <f t="shared" si="34"/>
        <v>37190.378</v>
      </c>
      <c r="H368" s="8">
        <f t="shared" si="35"/>
        <v>-4632</v>
      </c>
      <c r="I368" s="121" t="s">
        <v>943</v>
      </c>
      <c r="J368" s="122" t="s">
        <v>944</v>
      </c>
      <c r="K368" s="121">
        <v>-4632</v>
      </c>
      <c r="L368" s="121" t="s">
        <v>945</v>
      </c>
      <c r="M368" s="122" t="s">
        <v>376</v>
      </c>
      <c r="N368" s="122"/>
      <c r="O368" s="123" t="s">
        <v>935</v>
      </c>
      <c r="P368" s="123" t="s">
        <v>936</v>
      </c>
    </row>
    <row r="369" spans="1:16" ht="13.5" thickBot="1" x14ac:dyDescent="0.25">
      <c r="A369" s="8" t="str">
        <f t="shared" si="30"/>
        <v> MVS 4.162 </v>
      </c>
      <c r="B369" s="5" t="str">
        <f t="shared" si="31"/>
        <v>I</v>
      </c>
      <c r="C369" s="8">
        <f t="shared" si="32"/>
        <v>37560.610999999997</v>
      </c>
      <c r="D369" s="36" t="str">
        <f t="shared" si="33"/>
        <v>vis</v>
      </c>
      <c r="E369" s="120">
        <f>VLOOKUP(C369,'Active 1'!C$21:E$970,3,FALSE)</f>
        <v>-1633.9777047870298</v>
      </c>
      <c r="F369" s="5" t="s">
        <v>331</v>
      </c>
      <c r="G369" s="36" t="str">
        <f t="shared" si="34"/>
        <v>37560.611</v>
      </c>
      <c r="H369" s="8">
        <f t="shared" si="35"/>
        <v>-4520</v>
      </c>
      <c r="I369" s="121" t="s">
        <v>953</v>
      </c>
      <c r="J369" s="122" t="s">
        <v>954</v>
      </c>
      <c r="K369" s="121">
        <v>-4520</v>
      </c>
      <c r="L369" s="121" t="s">
        <v>955</v>
      </c>
      <c r="M369" s="122" t="s">
        <v>376</v>
      </c>
      <c r="N369" s="122"/>
      <c r="O369" s="123" t="s">
        <v>935</v>
      </c>
      <c r="P369" s="123" t="s">
        <v>936</v>
      </c>
    </row>
    <row r="370" spans="1:16" ht="13.5" thickBot="1" x14ac:dyDescent="0.25">
      <c r="A370" s="8" t="str">
        <f t="shared" si="30"/>
        <v> MVS 4.162 </v>
      </c>
      <c r="B370" s="5" t="str">
        <f t="shared" si="31"/>
        <v>I</v>
      </c>
      <c r="C370" s="8">
        <f t="shared" si="32"/>
        <v>37904.39</v>
      </c>
      <c r="D370" s="36" t="str">
        <f t="shared" si="33"/>
        <v>vis</v>
      </c>
      <c r="E370" s="120">
        <f>VLOOKUP(C370,'Active 1'!C$21:E$970,3,FALSE)</f>
        <v>-1529.9795009983591</v>
      </c>
      <c r="F370" s="5" t="s">
        <v>331</v>
      </c>
      <c r="G370" s="36" t="str">
        <f t="shared" si="34"/>
        <v>37904.390</v>
      </c>
      <c r="H370" s="8">
        <f t="shared" si="35"/>
        <v>-4416</v>
      </c>
      <c r="I370" s="121" t="s">
        <v>968</v>
      </c>
      <c r="J370" s="122" t="s">
        <v>969</v>
      </c>
      <c r="K370" s="121">
        <v>-4416</v>
      </c>
      <c r="L370" s="121" t="s">
        <v>970</v>
      </c>
      <c r="M370" s="122" t="s">
        <v>376</v>
      </c>
      <c r="N370" s="122"/>
      <c r="O370" s="123" t="s">
        <v>935</v>
      </c>
      <c r="P370" s="123" t="s">
        <v>936</v>
      </c>
    </row>
    <row r="371" spans="1:16" ht="13.5" thickBot="1" x14ac:dyDescent="0.25">
      <c r="A371" s="8" t="str">
        <f t="shared" si="30"/>
        <v> MVS 4.162 </v>
      </c>
      <c r="B371" s="5" t="str">
        <f t="shared" si="31"/>
        <v>I</v>
      </c>
      <c r="C371" s="8">
        <f t="shared" si="32"/>
        <v>37960.548999999999</v>
      </c>
      <c r="D371" s="36" t="str">
        <f t="shared" si="33"/>
        <v>vis</v>
      </c>
      <c r="E371" s="120">
        <f>VLOOKUP(C371,'Active 1'!C$21:E$970,3,FALSE)</f>
        <v>-1512.9905775138884</v>
      </c>
      <c r="F371" s="5" t="s">
        <v>331</v>
      </c>
      <c r="G371" s="36" t="str">
        <f t="shared" si="34"/>
        <v>37960.549</v>
      </c>
      <c r="H371" s="8">
        <f t="shared" si="35"/>
        <v>-4399</v>
      </c>
      <c r="I371" s="121" t="s">
        <v>971</v>
      </c>
      <c r="J371" s="122" t="s">
        <v>972</v>
      </c>
      <c r="K371" s="121">
        <v>-4399</v>
      </c>
      <c r="L371" s="121" t="s">
        <v>973</v>
      </c>
      <c r="M371" s="122" t="s">
        <v>376</v>
      </c>
      <c r="N371" s="122"/>
      <c r="O371" s="123" t="s">
        <v>935</v>
      </c>
      <c r="P371" s="123" t="s">
        <v>936</v>
      </c>
    </row>
    <row r="372" spans="1:16" ht="13.5" thickBot="1" x14ac:dyDescent="0.25">
      <c r="A372" s="8" t="str">
        <f t="shared" si="30"/>
        <v> MVS 4.162 </v>
      </c>
      <c r="B372" s="5" t="str">
        <f t="shared" si="31"/>
        <v>I</v>
      </c>
      <c r="C372" s="8">
        <f t="shared" si="32"/>
        <v>38043.233</v>
      </c>
      <c r="D372" s="36" t="str">
        <f t="shared" si="33"/>
        <v>vis</v>
      </c>
      <c r="E372" s="120">
        <f>VLOOKUP(C372,'Active 1'!C$21:E$970,3,FALSE)</f>
        <v>-1487.9774514007095</v>
      </c>
      <c r="F372" s="5" t="s">
        <v>331</v>
      </c>
      <c r="G372" s="36" t="str">
        <f t="shared" si="34"/>
        <v>38043.233</v>
      </c>
      <c r="H372" s="8">
        <f t="shared" si="35"/>
        <v>-4374</v>
      </c>
      <c r="I372" s="121" t="s">
        <v>974</v>
      </c>
      <c r="J372" s="122" t="s">
        <v>975</v>
      </c>
      <c r="K372" s="121">
        <v>-4374</v>
      </c>
      <c r="L372" s="121" t="s">
        <v>976</v>
      </c>
      <c r="M372" s="122" t="s">
        <v>376</v>
      </c>
      <c r="N372" s="122"/>
      <c r="O372" s="123" t="s">
        <v>935</v>
      </c>
      <c r="P372" s="123" t="s">
        <v>936</v>
      </c>
    </row>
    <row r="373" spans="1:16" ht="13.5" thickBot="1" x14ac:dyDescent="0.25">
      <c r="A373" s="8" t="str">
        <f t="shared" si="30"/>
        <v> MVS 4.162 </v>
      </c>
      <c r="B373" s="5" t="str">
        <f t="shared" si="31"/>
        <v>I</v>
      </c>
      <c r="C373" s="8">
        <f t="shared" si="32"/>
        <v>38142.396000000001</v>
      </c>
      <c r="D373" s="36" t="str">
        <f t="shared" si="33"/>
        <v>vis</v>
      </c>
      <c r="E373" s="120">
        <f>VLOOKUP(C373,'Active 1'!C$21:E$970,3,FALSE)</f>
        <v>-1457.9791854150153</v>
      </c>
      <c r="F373" s="5" t="s">
        <v>331</v>
      </c>
      <c r="G373" s="36" t="str">
        <f t="shared" si="34"/>
        <v>38142.396</v>
      </c>
      <c r="H373" s="8">
        <f t="shared" si="35"/>
        <v>-4344</v>
      </c>
      <c r="I373" s="121" t="s">
        <v>980</v>
      </c>
      <c r="J373" s="122" t="s">
        <v>981</v>
      </c>
      <c r="K373" s="121">
        <v>-4344</v>
      </c>
      <c r="L373" s="121" t="s">
        <v>982</v>
      </c>
      <c r="M373" s="122" t="s">
        <v>376</v>
      </c>
      <c r="N373" s="122"/>
      <c r="O373" s="123" t="s">
        <v>935</v>
      </c>
      <c r="P373" s="123" t="s">
        <v>936</v>
      </c>
    </row>
    <row r="374" spans="1:16" ht="13.5" thickBot="1" x14ac:dyDescent="0.25">
      <c r="A374" s="8" t="str">
        <f t="shared" si="30"/>
        <v> MVS 4.162 </v>
      </c>
      <c r="B374" s="5" t="str">
        <f t="shared" si="31"/>
        <v>I</v>
      </c>
      <c r="C374" s="8">
        <f t="shared" si="32"/>
        <v>38284.521999999997</v>
      </c>
      <c r="D374" s="36" t="str">
        <f t="shared" si="33"/>
        <v>vis</v>
      </c>
      <c r="E374" s="120">
        <f>VLOOKUP(C374,'Active 1'!C$21:E$970,3,FALSE)</f>
        <v>-1414.9839800311258</v>
      </c>
      <c r="F374" s="5" t="s">
        <v>331</v>
      </c>
      <c r="G374" s="36" t="str">
        <f t="shared" si="34"/>
        <v>38284.522</v>
      </c>
      <c r="H374" s="8">
        <f t="shared" si="35"/>
        <v>-4301</v>
      </c>
      <c r="I374" s="121" t="s">
        <v>983</v>
      </c>
      <c r="J374" s="122" t="s">
        <v>984</v>
      </c>
      <c r="K374" s="121">
        <v>-4301</v>
      </c>
      <c r="L374" s="121" t="s">
        <v>985</v>
      </c>
      <c r="M374" s="122" t="s">
        <v>376</v>
      </c>
      <c r="N374" s="122"/>
      <c r="O374" s="123" t="s">
        <v>935</v>
      </c>
      <c r="P374" s="123" t="s">
        <v>936</v>
      </c>
    </row>
    <row r="375" spans="1:16" ht="13.5" thickBot="1" x14ac:dyDescent="0.25">
      <c r="A375" s="8" t="str">
        <f t="shared" si="30"/>
        <v> MVS 4.162 </v>
      </c>
      <c r="B375" s="5" t="str">
        <f t="shared" si="31"/>
        <v>I</v>
      </c>
      <c r="C375" s="8">
        <f t="shared" si="32"/>
        <v>38317.578999999998</v>
      </c>
      <c r="D375" s="36" t="str">
        <f t="shared" si="33"/>
        <v>vis</v>
      </c>
      <c r="E375" s="120">
        <f>VLOOKUP(C375,'Active 1'!C$21:E$970,3,FALSE)</f>
        <v>-1404.9837513300065</v>
      </c>
      <c r="F375" s="5" t="s">
        <v>331</v>
      </c>
      <c r="G375" s="36" t="str">
        <f t="shared" si="34"/>
        <v>38317.579</v>
      </c>
      <c r="H375" s="8">
        <f t="shared" si="35"/>
        <v>-4291</v>
      </c>
      <c r="I375" s="121" t="s">
        <v>986</v>
      </c>
      <c r="J375" s="122" t="s">
        <v>987</v>
      </c>
      <c r="K375" s="121">
        <v>-4291</v>
      </c>
      <c r="L375" s="121" t="s">
        <v>988</v>
      </c>
      <c r="M375" s="122" t="s">
        <v>376</v>
      </c>
      <c r="N375" s="122"/>
      <c r="O375" s="123" t="s">
        <v>935</v>
      </c>
      <c r="P375" s="123" t="s">
        <v>936</v>
      </c>
    </row>
    <row r="376" spans="1:16" ht="13.5" thickBot="1" x14ac:dyDescent="0.25">
      <c r="A376" s="8" t="str">
        <f t="shared" si="30"/>
        <v> MVS 4.162 </v>
      </c>
      <c r="B376" s="5" t="str">
        <f t="shared" si="31"/>
        <v>I</v>
      </c>
      <c r="C376" s="8">
        <f t="shared" si="32"/>
        <v>38413.447999999997</v>
      </c>
      <c r="D376" s="36" t="str">
        <f t="shared" si="33"/>
        <v>vis</v>
      </c>
      <c r="E376" s="120">
        <f>VLOOKUP(C376,'Active 1'!C$21:E$970,3,FALSE)</f>
        <v>-1375.9819687923416</v>
      </c>
      <c r="F376" s="5" t="s">
        <v>331</v>
      </c>
      <c r="G376" s="36" t="str">
        <f t="shared" si="34"/>
        <v>38413.448</v>
      </c>
      <c r="H376" s="8">
        <f t="shared" si="35"/>
        <v>-4262</v>
      </c>
      <c r="I376" s="121" t="s">
        <v>992</v>
      </c>
      <c r="J376" s="122" t="s">
        <v>993</v>
      </c>
      <c r="K376" s="121">
        <v>-4262</v>
      </c>
      <c r="L376" s="121" t="s">
        <v>985</v>
      </c>
      <c r="M376" s="122" t="s">
        <v>376</v>
      </c>
      <c r="N376" s="122"/>
      <c r="O376" s="123" t="s">
        <v>935</v>
      </c>
      <c r="P376" s="123" t="s">
        <v>936</v>
      </c>
    </row>
    <row r="377" spans="1:16" ht="13.5" thickBot="1" x14ac:dyDescent="0.25">
      <c r="A377" s="8" t="str">
        <f t="shared" si="30"/>
        <v> MVS 4.162 </v>
      </c>
      <c r="B377" s="5" t="str">
        <f t="shared" si="31"/>
        <v>I</v>
      </c>
      <c r="C377" s="8">
        <f t="shared" si="32"/>
        <v>38651.432000000001</v>
      </c>
      <c r="D377" s="36" t="str">
        <f t="shared" si="33"/>
        <v>vis</v>
      </c>
      <c r="E377" s="120">
        <f>VLOOKUP(C377,'Active 1'!C$21:E$970,3,FALSE)</f>
        <v>-1303.9883085325723</v>
      </c>
      <c r="F377" s="5" t="s">
        <v>331</v>
      </c>
      <c r="G377" s="36" t="str">
        <f t="shared" si="34"/>
        <v>38651.432</v>
      </c>
      <c r="H377" s="8">
        <f t="shared" si="35"/>
        <v>-4190</v>
      </c>
      <c r="I377" s="121" t="s">
        <v>997</v>
      </c>
      <c r="J377" s="122" t="s">
        <v>998</v>
      </c>
      <c r="K377" s="121">
        <v>-4190</v>
      </c>
      <c r="L377" s="121" t="s">
        <v>999</v>
      </c>
      <c r="M377" s="122" t="s">
        <v>376</v>
      </c>
      <c r="N377" s="122"/>
      <c r="O377" s="123" t="s">
        <v>935</v>
      </c>
      <c r="P377" s="123" t="s">
        <v>936</v>
      </c>
    </row>
    <row r="378" spans="1:16" ht="13.5" thickBot="1" x14ac:dyDescent="0.25">
      <c r="A378" s="8" t="str">
        <f t="shared" si="30"/>
        <v> MVS 4.162 </v>
      </c>
      <c r="B378" s="5" t="str">
        <f t="shared" si="31"/>
        <v>I</v>
      </c>
      <c r="C378" s="8">
        <f t="shared" si="32"/>
        <v>38856.39</v>
      </c>
      <c r="D378" s="36" t="str">
        <f t="shared" si="33"/>
        <v>vis</v>
      </c>
      <c r="E378" s="120">
        <f>VLOOKUP(C378,'Active 1'!C$21:E$970,3,FALSE)</f>
        <v>-1241.9854990179767</v>
      </c>
      <c r="F378" s="5" t="s">
        <v>331</v>
      </c>
      <c r="G378" s="36" t="str">
        <f t="shared" si="34"/>
        <v>38856.390</v>
      </c>
      <c r="H378" s="8">
        <f t="shared" si="35"/>
        <v>-4128</v>
      </c>
      <c r="I378" s="121" t="s">
        <v>1011</v>
      </c>
      <c r="J378" s="122" t="s">
        <v>1012</v>
      </c>
      <c r="K378" s="121">
        <v>-4128</v>
      </c>
      <c r="L378" s="121" t="s">
        <v>999</v>
      </c>
      <c r="M378" s="122" t="s">
        <v>376</v>
      </c>
      <c r="N378" s="122"/>
      <c r="O378" s="123" t="s">
        <v>935</v>
      </c>
      <c r="P378" s="123" t="s">
        <v>936</v>
      </c>
    </row>
    <row r="379" spans="1:16" ht="13.5" thickBot="1" x14ac:dyDescent="0.25">
      <c r="A379" s="8" t="str">
        <f t="shared" si="30"/>
        <v> MVS 4.162 </v>
      </c>
      <c r="B379" s="5" t="str">
        <f t="shared" si="31"/>
        <v>I</v>
      </c>
      <c r="C379" s="8">
        <f t="shared" si="32"/>
        <v>38932.434999999998</v>
      </c>
      <c r="D379" s="36" t="str">
        <f t="shared" si="33"/>
        <v>vis</v>
      </c>
      <c r="E379" s="120">
        <f>VLOOKUP(C379,'Active 1'!C$21:E$970,3,FALSE)</f>
        <v>-1218.9807680509625</v>
      </c>
      <c r="F379" s="5" t="s">
        <v>331</v>
      </c>
      <c r="G379" s="36" t="str">
        <f t="shared" si="34"/>
        <v>38932.435</v>
      </c>
      <c r="H379" s="8">
        <f t="shared" si="35"/>
        <v>-4105</v>
      </c>
      <c r="I379" s="121" t="s">
        <v>1013</v>
      </c>
      <c r="J379" s="122" t="s">
        <v>1014</v>
      </c>
      <c r="K379" s="121">
        <v>-4105</v>
      </c>
      <c r="L379" s="121" t="s">
        <v>1015</v>
      </c>
      <c r="M379" s="122" t="s">
        <v>376</v>
      </c>
      <c r="N379" s="122"/>
      <c r="O379" s="123" t="s">
        <v>935</v>
      </c>
      <c r="P379" s="123" t="s">
        <v>936</v>
      </c>
    </row>
    <row r="380" spans="1:16" ht="13.5" thickBot="1" x14ac:dyDescent="0.25">
      <c r="A380" s="8" t="str">
        <f t="shared" si="30"/>
        <v> BRNO 5 </v>
      </c>
      <c r="B380" s="5" t="str">
        <f t="shared" si="31"/>
        <v>I</v>
      </c>
      <c r="C380" s="8">
        <f t="shared" si="32"/>
        <v>38965.421999999999</v>
      </c>
      <c r="D380" s="36" t="str">
        <f t="shared" si="33"/>
        <v>vis</v>
      </c>
      <c r="E380" s="120">
        <f>VLOOKUP(C380,'Active 1'!C$21:E$970,3,FALSE)</f>
        <v>-1209.0017153794004</v>
      </c>
      <c r="F380" s="5" t="s">
        <v>331</v>
      </c>
      <c r="G380" s="36" t="str">
        <f t="shared" si="34"/>
        <v>38965.422</v>
      </c>
      <c r="H380" s="8">
        <f t="shared" si="35"/>
        <v>-4095</v>
      </c>
      <c r="I380" s="121" t="s">
        <v>1016</v>
      </c>
      <c r="J380" s="122" t="s">
        <v>1017</v>
      </c>
      <c r="K380" s="121">
        <v>-4095</v>
      </c>
      <c r="L380" s="121" t="s">
        <v>1018</v>
      </c>
      <c r="M380" s="122" t="s">
        <v>452</v>
      </c>
      <c r="N380" s="122"/>
      <c r="O380" s="123" t="s">
        <v>1019</v>
      </c>
      <c r="P380" s="123" t="s">
        <v>1020</v>
      </c>
    </row>
    <row r="381" spans="1:16" ht="13.5" thickBot="1" x14ac:dyDescent="0.25">
      <c r="A381" s="8" t="str">
        <f t="shared" si="30"/>
        <v> BRNO 5 </v>
      </c>
      <c r="B381" s="5" t="str">
        <f t="shared" si="31"/>
        <v>I</v>
      </c>
      <c r="C381" s="8">
        <f t="shared" si="32"/>
        <v>38965.423000000003</v>
      </c>
      <c r="D381" s="36" t="str">
        <f t="shared" si="33"/>
        <v>vis</v>
      </c>
      <c r="E381" s="120">
        <f>VLOOKUP(C381,'Active 1'!C$21:E$970,3,FALSE)</f>
        <v>-1209.0014128646912</v>
      </c>
      <c r="F381" s="5" t="s">
        <v>331</v>
      </c>
      <c r="G381" s="36" t="str">
        <f t="shared" si="34"/>
        <v>38965.423</v>
      </c>
      <c r="H381" s="8">
        <f t="shared" si="35"/>
        <v>-4095</v>
      </c>
      <c r="I381" s="121" t="s">
        <v>1021</v>
      </c>
      <c r="J381" s="122" t="s">
        <v>1022</v>
      </c>
      <c r="K381" s="121">
        <v>-4095</v>
      </c>
      <c r="L381" s="121" t="s">
        <v>1023</v>
      </c>
      <c r="M381" s="122" t="s">
        <v>452</v>
      </c>
      <c r="N381" s="122"/>
      <c r="O381" s="123" t="s">
        <v>1024</v>
      </c>
      <c r="P381" s="123" t="s">
        <v>1020</v>
      </c>
    </row>
    <row r="382" spans="1:16" ht="13.5" thickBot="1" x14ac:dyDescent="0.25">
      <c r="A382" s="8" t="str">
        <f t="shared" si="30"/>
        <v> BRNO 5 </v>
      </c>
      <c r="B382" s="5" t="str">
        <f t="shared" si="31"/>
        <v>I</v>
      </c>
      <c r="C382" s="8">
        <f t="shared" si="32"/>
        <v>38965.423000000003</v>
      </c>
      <c r="D382" s="36" t="str">
        <f t="shared" si="33"/>
        <v>vis</v>
      </c>
      <c r="E382" s="120">
        <f>VLOOKUP(C382,'Active 1'!C$21:E$970,3,FALSE)</f>
        <v>-1209.0014128646912</v>
      </c>
      <c r="F382" s="5" t="s">
        <v>331</v>
      </c>
      <c r="G382" s="36" t="str">
        <f t="shared" si="34"/>
        <v>38965.423</v>
      </c>
      <c r="H382" s="8">
        <f t="shared" si="35"/>
        <v>-4095</v>
      </c>
      <c r="I382" s="121" t="s">
        <v>1021</v>
      </c>
      <c r="J382" s="122" t="s">
        <v>1022</v>
      </c>
      <c r="K382" s="121">
        <v>-4095</v>
      </c>
      <c r="L382" s="121" t="s">
        <v>1023</v>
      </c>
      <c r="M382" s="122" t="s">
        <v>452</v>
      </c>
      <c r="N382" s="122"/>
      <c r="O382" s="123" t="s">
        <v>1025</v>
      </c>
      <c r="P382" s="123" t="s">
        <v>1020</v>
      </c>
    </row>
    <row r="383" spans="1:16" ht="13.5" thickBot="1" x14ac:dyDescent="0.25">
      <c r="A383" s="8" t="str">
        <f t="shared" si="30"/>
        <v> BRNO 5 </v>
      </c>
      <c r="B383" s="5" t="str">
        <f t="shared" si="31"/>
        <v>I</v>
      </c>
      <c r="C383" s="8">
        <f t="shared" si="32"/>
        <v>38965.425000000003</v>
      </c>
      <c r="D383" s="36" t="str">
        <f t="shared" si="33"/>
        <v>vis</v>
      </c>
      <c r="E383" s="120">
        <f>VLOOKUP(C383,'Active 1'!C$21:E$970,3,FALSE)</f>
        <v>-1209.0008078352751</v>
      </c>
      <c r="F383" s="5" t="s">
        <v>331</v>
      </c>
      <c r="G383" s="36" t="str">
        <f t="shared" si="34"/>
        <v>38965.425</v>
      </c>
      <c r="H383" s="8">
        <f t="shared" si="35"/>
        <v>-4095</v>
      </c>
      <c r="I383" s="121" t="s">
        <v>1026</v>
      </c>
      <c r="J383" s="122" t="s">
        <v>1027</v>
      </c>
      <c r="K383" s="121">
        <v>-4095</v>
      </c>
      <c r="L383" s="121" t="s">
        <v>1028</v>
      </c>
      <c r="M383" s="122" t="s">
        <v>452</v>
      </c>
      <c r="N383" s="122"/>
      <c r="O383" s="123" t="s">
        <v>1029</v>
      </c>
      <c r="P383" s="123" t="s">
        <v>1020</v>
      </c>
    </row>
    <row r="384" spans="1:16" ht="13.5" thickBot="1" x14ac:dyDescent="0.25">
      <c r="A384" s="8" t="str">
        <f t="shared" si="30"/>
        <v> MVS 4.162 </v>
      </c>
      <c r="B384" s="5" t="str">
        <f t="shared" si="31"/>
        <v>I</v>
      </c>
      <c r="C384" s="8">
        <f t="shared" si="32"/>
        <v>39180.322</v>
      </c>
      <c r="D384" s="36" t="str">
        <f t="shared" si="33"/>
        <v>vis</v>
      </c>
      <c r="E384" s="120">
        <f>VLOOKUP(C384,'Active 1'!C$21:E$970,3,FALSE)</f>
        <v>-1143.9913046382401</v>
      </c>
      <c r="F384" s="5" t="s">
        <v>331</v>
      </c>
      <c r="G384" s="36" t="str">
        <f t="shared" si="34"/>
        <v>39180.322</v>
      </c>
      <c r="H384" s="8">
        <f t="shared" si="35"/>
        <v>-4030</v>
      </c>
      <c r="I384" s="121" t="s">
        <v>1041</v>
      </c>
      <c r="J384" s="122" t="s">
        <v>1042</v>
      </c>
      <c r="K384" s="121">
        <v>-4030</v>
      </c>
      <c r="L384" s="121" t="s">
        <v>1043</v>
      </c>
      <c r="M384" s="122" t="s">
        <v>376</v>
      </c>
      <c r="N384" s="122"/>
      <c r="O384" s="123" t="s">
        <v>935</v>
      </c>
      <c r="P384" s="123" t="s">
        <v>936</v>
      </c>
    </row>
    <row r="385" spans="1:16" ht="13.5" thickBot="1" x14ac:dyDescent="0.25">
      <c r="A385" s="8" t="str">
        <f t="shared" si="30"/>
        <v> MVS 4.162 </v>
      </c>
      <c r="B385" s="5" t="str">
        <f t="shared" si="31"/>
        <v>I</v>
      </c>
      <c r="C385" s="8">
        <f t="shared" si="32"/>
        <v>39256.379999999997</v>
      </c>
      <c r="D385" s="36" t="str">
        <f t="shared" si="33"/>
        <v>vis</v>
      </c>
      <c r="E385" s="120">
        <f>VLOOKUP(C385,'Active 1'!C$21:E$970,3,FALSE)</f>
        <v>-1120.9826409800226</v>
      </c>
      <c r="F385" s="5" t="s">
        <v>331</v>
      </c>
      <c r="G385" s="36" t="str">
        <f t="shared" si="34"/>
        <v>39256.380</v>
      </c>
      <c r="H385" s="8">
        <f t="shared" si="35"/>
        <v>-4007</v>
      </c>
      <c r="I385" s="121" t="s">
        <v>1055</v>
      </c>
      <c r="J385" s="122" t="s">
        <v>1056</v>
      </c>
      <c r="K385" s="121">
        <v>-4007</v>
      </c>
      <c r="L385" s="121" t="s">
        <v>1057</v>
      </c>
      <c r="M385" s="122" t="s">
        <v>376</v>
      </c>
      <c r="N385" s="122"/>
      <c r="O385" s="123" t="s">
        <v>935</v>
      </c>
      <c r="P385" s="123" t="s">
        <v>936</v>
      </c>
    </row>
    <row r="386" spans="1:16" ht="13.5" thickBot="1" x14ac:dyDescent="0.25">
      <c r="A386" s="8" t="str">
        <f t="shared" si="30"/>
        <v> AAP 34.90 </v>
      </c>
      <c r="B386" s="5" t="str">
        <f t="shared" si="31"/>
        <v>I</v>
      </c>
      <c r="C386" s="8">
        <f t="shared" si="32"/>
        <v>39950.512799999997</v>
      </c>
      <c r="D386" s="36" t="str">
        <f t="shared" si="33"/>
        <v>vis</v>
      </c>
      <c r="E386" s="120">
        <f>VLOOKUP(C386,'Active 1'!C$21:E$970,3,FALSE)</f>
        <v>-910.99725970077031</v>
      </c>
      <c r="F386" s="5" t="s">
        <v>331</v>
      </c>
      <c r="G386" s="36" t="str">
        <f t="shared" si="34"/>
        <v>39950.5128</v>
      </c>
      <c r="H386" s="8">
        <f t="shared" si="35"/>
        <v>-3797</v>
      </c>
      <c r="I386" s="121" t="s">
        <v>1073</v>
      </c>
      <c r="J386" s="122" t="s">
        <v>1074</v>
      </c>
      <c r="K386" s="121">
        <v>-3797</v>
      </c>
      <c r="L386" s="121" t="s">
        <v>1075</v>
      </c>
      <c r="M386" s="122" t="s">
        <v>949</v>
      </c>
      <c r="N386" s="122" t="s">
        <v>950</v>
      </c>
      <c r="O386" s="123" t="s">
        <v>951</v>
      </c>
      <c r="P386" s="123" t="s">
        <v>952</v>
      </c>
    </row>
    <row r="387" spans="1:16" ht="13.5" thickBot="1" x14ac:dyDescent="0.25">
      <c r="A387" s="8" t="str">
        <f t="shared" si="30"/>
        <v> AVSJ 5.32 </v>
      </c>
      <c r="B387" s="5" t="str">
        <f t="shared" si="31"/>
        <v>I</v>
      </c>
      <c r="C387" s="8">
        <f t="shared" si="32"/>
        <v>40958.716999999997</v>
      </c>
      <c r="D387" s="36" t="str">
        <f t="shared" si="33"/>
        <v>vis</v>
      </c>
      <c r="E387" s="120">
        <f>VLOOKUP(C387,'Active 1'!C$21:E$970,3,FALSE)</f>
        <v>-606.00066057111712</v>
      </c>
      <c r="F387" s="5" t="s">
        <v>331</v>
      </c>
      <c r="G387" s="36" t="str">
        <f t="shared" si="34"/>
        <v>40958.717</v>
      </c>
      <c r="H387" s="8">
        <f t="shared" si="35"/>
        <v>-3492</v>
      </c>
      <c r="I387" s="121" t="s">
        <v>1079</v>
      </c>
      <c r="J387" s="122" t="s">
        <v>1080</v>
      </c>
      <c r="K387" s="121">
        <v>-3492</v>
      </c>
      <c r="L387" s="121" t="s">
        <v>1081</v>
      </c>
      <c r="M387" s="122" t="s">
        <v>452</v>
      </c>
      <c r="N387" s="122"/>
      <c r="O387" s="123" t="s">
        <v>1082</v>
      </c>
      <c r="P387" s="123" t="s">
        <v>1083</v>
      </c>
    </row>
    <row r="388" spans="1:16" ht="13.5" thickBot="1" x14ac:dyDescent="0.25">
      <c r="A388" s="8" t="str">
        <f t="shared" si="30"/>
        <v>VSB 47 </v>
      </c>
      <c r="B388" s="5" t="str">
        <f t="shared" si="31"/>
        <v>I</v>
      </c>
      <c r="C388" s="8">
        <f t="shared" si="32"/>
        <v>43213.156999999999</v>
      </c>
      <c r="D388" s="36" t="str">
        <f t="shared" si="33"/>
        <v>vis</v>
      </c>
      <c r="E388" s="120">
        <f>VLOOKUP(C388,'Active 1'!C$21:E$970,3,FALSE)</f>
        <v>76.000597648056868</v>
      </c>
      <c r="F388" s="5" t="s">
        <v>331</v>
      </c>
      <c r="G388" s="36" t="str">
        <f t="shared" si="34"/>
        <v>43213.157</v>
      </c>
      <c r="H388" s="8">
        <f t="shared" si="35"/>
        <v>-2810</v>
      </c>
      <c r="I388" s="121" t="s">
        <v>1200</v>
      </c>
      <c r="J388" s="122" t="s">
        <v>1201</v>
      </c>
      <c r="K388" s="121">
        <v>-2810</v>
      </c>
      <c r="L388" s="121" t="s">
        <v>1202</v>
      </c>
      <c r="M388" s="122" t="s">
        <v>452</v>
      </c>
      <c r="N388" s="122"/>
      <c r="O388" s="123" t="s">
        <v>1203</v>
      </c>
      <c r="P388" s="124" t="s">
        <v>1204</v>
      </c>
    </row>
    <row r="389" spans="1:16" ht="13.5" thickBot="1" x14ac:dyDescent="0.25">
      <c r="A389" s="8" t="str">
        <f t="shared" si="30"/>
        <v> AC 1547.15 </v>
      </c>
      <c r="B389" s="5" t="str">
        <f t="shared" si="31"/>
        <v>I</v>
      </c>
      <c r="C389" s="8">
        <f t="shared" si="32"/>
        <v>45302.324000000001</v>
      </c>
      <c r="D389" s="36" t="str">
        <f t="shared" si="33"/>
        <v>vis</v>
      </c>
      <c r="E389" s="120">
        <f>VLOOKUP(C389,'Active 1'!C$21:E$970,3,FALSE)</f>
        <v>708.00434253813</v>
      </c>
      <c r="F389" s="5" t="s">
        <v>331</v>
      </c>
      <c r="G389" s="36" t="str">
        <f t="shared" si="34"/>
        <v>45302.324</v>
      </c>
      <c r="H389" s="8">
        <f t="shared" si="35"/>
        <v>-2178</v>
      </c>
      <c r="I389" s="121" t="s">
        <v>1303</v>
      </c>
      <c r="J389" s="122" t="s">
        <v>1304</v>
      </c>
      <c r="K389" s="121">
        <v>-2178</v>
      </c>
      <c r="L389" s="121" t="s">
        <v>1305</v>
      </c>
      <c r="M389" s="122" t="s">
        <v>949</v>
      </c>
      <c r="N389" s="122" t="s">
        <v>950</v>
      </c>
      <c r="O389" s="123" t="s">
        <v>1306</v>
      </c>
      <c r="P389" s="123" t="s">
        <v>1307</v>
      </c>
    </row>
    <row r="390" spans="1:16" ht="13.5" thickBot="1" x14ac:dyDescent="0.25">
      <c r="A390" s="8" t="str">
        <f t="shared" si="30"/>
        <v> AC 1547.15 </v>
      </c>
      <c r="B390" s="5" t="str">
        <f t="shared" si="31"/>
        <v>II</v>
      </c>
      <c r="C390" s="8">
        <f t="shared" si="32"/>
        <v>45360.192999999999</v>
      </c>
      <c r="D390" s="36" t="str">
        <f t="shared" si="33"/>
        <v>vis</v>
      </c>
      <c r="E390" s="120">
        <f>VLOOKUP(C390,'Active 1'!C$21:E$970,3,FALSE)</f>
        <v>725.5105661732166</v>
      </c>
      <c r="F390" s="5" t="s">
        <v>331</v>
      </c>
      <c r="G390" s="36" t="str">
        <f t="shared" si="34"/>
        <v>45360.193</v>
      </c>
      <c r="H390" s="8">
        <f t="shared" si="35"/>
        <v>-2160.5</v>
      </c>
      <c r="I390" s="121" t="s">
        <v>1321</v>
      </c>
      <c r="J390" s="122" t="s">
        <v>1322</v>
      </c>
      <c r="K390" s="121">
        <v>-2160.5</v>
      </c>
      <c r="L390" s="121" t="s">
        <v>1323</v>
      </c>
      <c r="M390" s="122" t="s">
        <v>949</v>
      </c>
      <c r="N390" s="122" t="s">
        <v>950</v>
      </c>
      <c r="O390" s="123" t="s">
        <v>1306</v>
      </c>
      <c r="P390" s="123" t="s">
        <v>1307</v>
      </c>
    </row>
    <row r="391" spans="1:16" ht="13.5" thickBot="1" x14ac:dyDescent="0.25">
      <c r="A391" s="8" t="str">
        <f t="shared" si="30"/>
        <v> AOEB 3 </v>
      </c>
      <c r="B391" s="5" t="str">
        <f t="shared" si="31"/>
        <v>I</v>
      </c>
      <c r="C391" s="8">
        <f t="shared" si="32"/>
        <v>46561.794000000002</v>
      </c>
      <c r="D391" s="36" t="str">
        <f t="shared" si="33"/>
        <v>vis</v>
      </c>
      <c r="E391" s="120">
        <f>VLOOKUP(C391,'Active 1'!C$21:E$970,3,FALSE)</f>
        <v>1089.012541775769</v>
      </c>
      <c r="F391" s="5" t="s">
        <v>331</v>
      </c>
      <c r="G391" s="36" t="str">
        <f t="shared" si="34"/>
        <v>46561.794</v>
      </c>
      <c r="H391" s="8">
        <f t="shared" si="35"/>
        <v>-1797</v>
      </c>
      <c r="I391" s="121" t="s">
        <v>1366</v>
      </c>
      <c r="J391" s="122" t="s">
        <v>1367</v>
      </c>
      <c r="K391" s="121">
        <v>-1797</v>
      </c>
      <c r="L391" s="121" t="s">
        <v>1368</v>
      </c>
      <c r="M391" s="122" t="s">
        <v>452</v>
      </c>
      <c r="N391" s="122"/>
      <c r="O391" s="123" t="s">
        <v>1369</v>
      </c>
      <c r="P391" s="123" t="s">
        <v>1167</v>
      </c>
    </row>
    <row r="392" spans="1:16" ht="13.5" thickBot="1" x14ac:dyDescent="0.25">
      <c r="A392" s="8" t="str">
        <f t="shared" si="30"/>
        <v> AOEB 3 </v>
      </c>
      <c r="B392" s="5" t="str">
        <f t="shared" si="31"/>
        <v>I</v>
      </c>
      <c r="C392" s="8">
        <f t="shared" si="32"/>
        <v>46819.652000000002</v>
      </c>
      <c r="D392" s="36" t="str">
        <f t="shared" si="33"/>
        <v>vis</v>
      </c>
      <c r="E392" s="120">
        <f>VLOOKUP(C392,'Active 1'!C$21:E$970,3,FALSE)</f>
        <v>1167.0183793415858</v>
      </c>
      <c r="F392" s="5" t="s">
        <v>331</v>
      </c>
      <c r="G392" s="36" t="str">
        <f t="shared" si="34"/>
        <v>46819.652</v>
      </c>
      <c r="H392" s="8">
        <f t="shared" si="35"/>
        <v>-1719</v>
      </c>
      <c r="I392" s="121" t="s">
        <v>1380</v>
      </c>
      <c r="J392" s="122" t="s">
        <v>1381</v>
      </c>
      <c r="K392" s="121">
        <v>-1719</v>
      </c>
      <c r="L392" s="121" t="s">
        <v>1375</v>
      </c>
      <c r="M392" s="122" t="s">
        <v>452</v>
      </c>
      <c r="N392" s="122"/>
      <c r="O392" s="123" t="s">
        <v>1006</v>
      </c>
      <c r="P392" s="123" t="s">
        <v>1167</v>
      </c>
    </row>
    <row r="393" spans="1:16" ht="13.5" thickBot="1" x14ac:dyDescent="0.25">
      <c r="A393" s="8" t="str">
        <f t="shared" si="30"/>
        <v> AOEB 3 </v>
      </c>
      <c r="B393" s="5" t="str">
        <f t="shared" si="31"/>
        <v>I</v>
      </c>
      <c r="C393" s="8">
        <f t="shared" si="32"/>
        <v>46875.839999999997</v>
      </c>
      <c r="D393" s="36" t="str">
        <f t="shared" si="33"/>
        <v>vis</v>
      </c>
      <c r="E393" s="120">
        <f>VLOOKUP(C393,'Active 1'!C$21:E$970,3,FALSE)</f>
        <v>1184.0160757525859</v>
      </c>
      <c r="F393" s="5" t="s">
        <v>331</v>
      </c>
      <c r="G393" s="36" t="str">
        <f t="shared" si="34"/>
        <v>46875.840</v>
      </c>
      <c r="H393" s="8">
        <f t="shared" si="35"/>
        <v>-1702</v>
      </c>
      <c r="I393" s="121" t="s">
        <v>1382</v>
      </c>
      <c r="J393" s="122" t="s">
        <v>1383</v>
      </c>
      <c r="K393" s="121">
        <v>-1702</v>
      </c>
      <c r="L393" s="121" t="s">
        <v>1384</v>
      </c>
      <c r="M393" s="122" t="s">
        <v>452</v>
      </c>
      <c r="N393" s="122"/>
      <c r="O393" s="123" t="s">
        <v>1150</v>
      </c>
      <c r="P393" s="123" t="s">
        <v>1167</v>
      </c>
    </row>
    <row r="394" spans="1:16" ht="13.5" thickBot="1" x14ac:dyDescent="0.25">
      <c r="A394" s="8" t="str">
        <f t="shared" si="30"/>
        <v> AOEB 3 </v>
      </c>
      <c r="B394" s="5" t="str">
        <f t="shared" si="31"/>
        <v>I</v>
      </c>
      <c r="C394" s="8">
        <f t="shared" si="32"/>
        <v>46885.762000000002</v>
      </c>
      <c r="D394" s="36" t="str">
        <f t="shared" si="33"/>
        <v>vis</v>
      </c>
      <c r="E394" s="120">
        <f>VLOOKUP(C394,'Active 1'!C$21:E$970,3,FALSE)</f>
        <v>1187.0176266849926</v>
      </c>
      <c r="F394" s="5" t="s">
        <v>331</v>
      </c>
      <c r="G394" s="36" t="str">
        <f t="shared" si="34"/>
        <v>46885.762</v>
      </c>
      <c r="H394" s="8">
        <f t="shared" si="35"/>
        <v>-1699</v>
      </c>
      <c r="I394" s="121" t="s">
        <v>1385</v>
      </c>
      <c r="J394" s="122" t="s">
        <v>1386</v>
      </c>
      <c r="K394" s="121">
        <v>-1699</v>
      </c>
      <c r="L394" s="121" t="s">
        <v>1387</v>
      </c>
      <c r="M394" s="122" t="s">
        <v>452</v>
      </c>
      <c r="N394" s="122"/>
      <c r="O394" s="123" t="s">
        <v>1369</v>
      </c>
      <c r="P394" s="123" t="s">
        <v>1167</v>
      </c>
    </row>
    <row r="395" spans="1:16" ht="13.5" thickBot="1" x14ac:dyDescent="0.25">
      <c r="A395" s="8" t="str">
        <f t="shared" ref="A395:A417" si="36">P395</f>
        <v>IBVS 5675 </v>
      </c>
      <c r="B395" s="5" t="str">
        <f t="shared" ref="B395:B417" si="37">IF(H395=INT(H395),"I","II")</f>
        <v>I</v>
      </c>
      <c r="C395" s="8">
        <f t="shared" ref="C395:C417" si="38">1*G395</f>
        <v>47629.542600000001</v>
      </c>
      <c r="D395" s="36" t="str">
        <f t="shared" ref="D395:D417" si="39">VLOOKUP(F395,I$1:J$5,2,FALSE)</f>
        <v>vis</v>
      </c>
      <c r="E395" s="120">
        <f>VLOOKUP(C395,'Active 1'!C$21:E$970,3,FALSE)</f>
        <v>1412.0221976822293</v>
      </c>
      <c r="F395" s="5" t="s">
        <v>331</v>
      </c>
      <c r="G395" s="36" t="str">
        <f t="shared" ref="G395:G417" si="40">MID(I395,3,LEN(I395)-3)</f>
        <v>47629.5426</v>
      </c>
      <c r="H395" s="8">
        <f t="shared" ref="H395:H417" si="41">1*K395</f>
        <v>-1474</v>
      </c>
      <c r="I395" s="121" t="s">
        <v>1420</v>
      </c>
      <c r="J395" s="122" t="s">
        <v>1421</v>
      </c>
      <c r="K395" s="121">
        <v>-1474</v>
      </c>
      <c r="L395" s="121" t="s">
        <v>1422</v>
      </c>
      <c r="M395" s="122" t="s">
        <v>949</v>
      </c>
      <c r="N395" s="122" t="s">
        <v>950</v>
      </c>
      <c r="O395" s="123" t="s">
        <v>1306</v>
      </c>
      <c r="P395" s="124" t="s">
        <v>1423</v>
      </c>
    </row>
    <row r="396" spans="1:16" ht="13.5" thickBot="1" x14ac:dyDescent="0.25">
      <c r="A396" s="8" t="str">
        <f t="shared" si="36"/>
        <v> AOEB 10 </v>
      </c>
      <c r="B396" s="5" t="str">
        <f t="shared" si="37"/>
        <v>I</v>
      </c>
      <c r="C396" s="8">
        <f t="shared" si="38"/>
        <v>50376.599000000002</v>
      </c>
      <c r="D396" s="36" t="str">
        <f t="shared" si="39"/>
        <v>vis</v>
      </c>
      <c r="E396" s="120">
        <f>VLOOKUP(C396,'Active 1'!C$21:E$970,3,FALSE)</f>
        <v>2243.0471622849836</v>
      </c>
      <c r="F396" s="5" t="s">
        <v>331</v>
      </c>
      <c r="G396" s="36" t="str">
        <f t="shared" si="40"/>
        <v>50376.599</v>
      </c>
      <c r="H396" s="8">
        <f t="shared" si="41"/>
        <v>-643</v>
      </c>
      <c r="I396" s="121" t="s">
        <v>1493</v>
      </c>
      <c r="J396" s="122" t="s">
        <v>1494</v>
      </c>
      <c r="K396" s="121">
        <v>-643</v>
      </c>
      <c r="L396" s="121" t="s">
        <v>1487</v>
      </c>
      <c r="M396" s="122" t="s">
        <v>452</v>
      </c>
      <c r="N396" s="122"/>
      <c r="O396" s="123" t="s">
        <v>1150</v>
      </c>
      <c r="P396" s="123" t="s">
        <v>1495</v>
      </c>
    </row>
    <row r="397" spans="1:16" ht="13.5" thickBot="1" x14ac:dyDescent="0.25">
      <c r="A397" s="8" t="str">
        <f t="shared" si="36"/>
        <v> AOEB 10 </v>
      </c>
      <c r="B397" s="5" t="str">
        <f t="shared" si="37"/>
        <v>I</v>
      </c>
      <c r="C397" s="8">
        <f t="shared" si="38"/>
        <v>50518.762999999999</v>
      </c>
      <c r="D397" s="36" t="str">
        <f t="shared" si="39"/>
        <v>vis</v>
      </c>
      <c r="E397" s="120">
        <f>VLOOKUP(C397,'Active 1'!C$21:E$970,3,FALSE)</f>
        <v>2286.0538632277758</v>
      </c>
      <c r="F397" s="5" t="s">
        <v>331</v>
      </c>
      <c r="G397" s="36" t="str">
        <f t="shared" si="40"/>
        <v>50518.763</v>
      </c>
      <c r="H397" s="8">
        <f t="shared" si="41"/>
        <v>-600</v>
      </c>
      <c r="I397" s="121" t="s">
        <v>1502</v>
      </c>
      <c r="J397" s="122" t="s">
        <v>1503</v>
      </c>
      <c r="K397" s="121">
        <v>-600</v>
      </c>
      <c r="L397" s="121" t="s">
        <v>1504</v>
      </c>
      <c r="M397" s="122" t="s">
        <v>452</v>
      </c>
      <c r="N397" s="122"/>
      <c r="O397" s="123" t="s">
        <v>1006</v>
      </c>
      <c r="P397" s="123" t="s">
        <v>1495</v>
      </c>
    </row>
    <row r="398" spans="1:16" ht="13.5" thickBot="1" x14ac:dyDescent="0.25">
      <c r="A398" s="8" t="str">
        <f t="shared" si="36"/>
        <v> AOEB 10 </v>
      </c>
      <c r="B398" s="5" t="str">
        <f t="shared" si="37"/>
        <v>I</v>
      </c>
      <c r="C398" s="8">
        <f t="shared" si="38"/>
        <v>50541.889000000003</v>
      </c>
      <c r="D398" s="36" t="str">
        <f t="shared" si="39"/>
        <v>vis</v>
      </c>
      <c r="E398" s="120">
        <f>VLOOKUP(C398,'Active 1'!C$21:E$970,3,FALSE)</f>
        <v>2293.0498183641198</v>
      </c>
      <c r="F398" s="5" t="s">
        <v>331</v>
      </c>
      <c r="G398" s="36" t="str">
        <f t="shared" si="40"/>
        <v>50541.889</v>
      </c>
      <c r="H398" s="8">
        <f t="shared" si="41"/>
        <v>-593</v>
      </c>
      <c r="I398" s="121" t="s">
        <v>1505</v>
      </c>
      <c r="J398" s="122" t="s">
        <v>1506</v>
      </c>
      <c r="K398" s="121">
        <v>-593</v>
      </c>
      <c r="L398" s="121" t="s">
        <v>1465</v>
      </c>
      <c r="M398" s="122" t="s">
        <v>452</v>
      </c>
      <c r="N398" s="122"/>
      <c r="O398" s="123" t="s">
        <v>1006</v>
      </c>
      <c r="P398" s="123" t="s">
        <v>1495</v>
      </c>
    </row>
    <row r="399" spans="1:16" ht="13.5" thickBot="1" x14ac:dyDescent="0.25">
      <c r="A399" s="8" t="str">
        <f t="shared" si="36"/>
        <v> AOEB 10 </v>
      </c>
      <c r="B399" s="5" t="str">
        <f t="shared" si="37"/>
        <v>I</v>
      </c>
      <c r="C399" s="8">
        <f t="shared" si="38"/>
        <v>50614.627999999997</v>
      </c>
      <c r="D399" s="36" t="str">
        <f t="shared" si="39"/>
        <v>vis</v>
      </c>
      <c r="E399" s="120">
        <f>VLOOKUP(C399,'Active 1'!C$21:E$970,3,FALSE)</f>
        <v>2315.0544357066087</v>
      </c>
      <c r="F399" s="5" t="s">
        <v>331</v>
      </c>
      <c r="G399" s="36" t="str">
        <f t="shared" si="40"/>
        <v>50614.628</v>
      </c>
      <c r="H399" s="8">
        <f t="shared" si="41"/>
        <v>-571</v>
      </c>
      <c r="I399" s="121" t="s">
        <v>1507</v>
      </c>
      <c r="J399" s="122" t="s">
        <v>1508</v>
      </c>
      <c r="K399" s="121">
        <v>-571</v>
      </c>
      <c r="L399" s="121" t="s">
        <v>1509</v>
      </c>
      <c r="M399" s="122" t="s">
        <v>452</v>
      </c>
      <c r="N399" s="122"/>
      <c r="O399" s="123" t="s">
        <v>1006</v>
      </c>
      <c r="P399" s="123" t="s">
        <v>1495</v>
      </c>
    </row>
    <row r="400" spans="1:16" ht="13.5" thickBot="1" x14ac:dyDescent="0.25">
      <c r="A400" s="8" t="str">
        <f t="shared" si="36"/>
        <v> AOEB 10 </v>
      </c>
      <c r="B400" s="5" t="str">
        <f t="shared" si="37"/>
        <v>I</v>
      </c>
      <c r="C400" s="8">
        <f t="shared" si="38"/>
        <v>50690.652999999998</v>
      </c>
      <c r="D400" s="36" t="str">
        <f t="shared" si="39"/>
        <v>vis</v>
      </c>
      <c r="E400" s="120">
        <f>VLOOKUP(C400,'Active 1'!C$21:E$970,3,FALSE)</f>
        <v>2338.0531163794649</v>
      </c>
      <c r="F400" s="5" t="s">
        <v>331</v>
      </c>
      <c r="G400" s="36" t="str">
        <f t="shared" si="40"/>
        <v>50690.653</v>
      </c>
      <c r="H400" s="8">
        <f t="shared" si="41"/>
        <v>-548</v>
      </c>
      <c r="I400" s="121" t="s">
        <v>1510</v>
      </c>
      <c r="J400" s="122" t="s">
        <v>1511</v>
      </c>
      <c r="K400" s="121">
        <v>-548</v>
      </c>
      <c r="L400" s="121" t="s">
        <v>1512</v>
      </c>
      <c r="M400" s="122" t="s">
        <v>452</v>
      </c>
      <c r="N400" s="122"/>
      <c r="O400" s="123" t="s">
        <v>1006</v>
      </c>
      <c r="P400" s="123" t="s">
        <v>1495</v>
      </c>
    </row>
    <row r="401" spans="1:16" ht="13.5" thickBot="1" x14ac:dyDescent="0.25">
      <c r="A401" s="8" t="str">
        <f t="shared" si="36"/>
        <v> AOEB 10 </v>
      </c>
      <c r="B401" s="5" t="str">
        <f t="shared" si="37"/>
        <v>I</v>
      </c>
      <c r="C401" s="8">
        <f t="shared" si="38"/>
        <v>50776.601999999999</v>
      </c>
      <c r="D401" s="36" t="str">
        <f t="shared" si="39"/>
        <v>vis</v>
      </c>
      <c r="E401" s="120">
        <f>VLOOKUP(C401,'Active 1'!C$21:E$970,3,FALSE)</f>
        <v>2364.0539530141414</v>
      </c>
      <c r="F401" s="5" t="s">
        <v>331</v>
      </c>
      <c r="G401" s="36" t="str">
        <f t="shared" si="40"/>
        <v>50776.602</v>
      </c>
      <c r="H401" s="8">
        <f t="shared" si="41"/>
        <v>-522</v>
      </c>
      <c r="I401" s="121" t="s">
        <v>1517</v>
      </c>
      <c r="J401" s="122" t="s">
        <v>1518</v>
      </c>
      <c r="K401" s="121">
        <v>-522</v>
      </c>
      <c r="L401" s="121" t="s">
        <v>1519</v>
      </c>
      <c r="M401" s="122" t="s">
        <v>452</v>
      </c>
      <c r="N401" s="122"/>
      <c r="O401" s="123" t="s">
        <v>1006</v>
      </c>
      <c r="P401" s="123" t="s">
        <v>1495</v>
      </c>
    </row>
    <row r="402" spans="1:16" ht="13.5" thickBot="1" x14ac:dyDescent="0.25">
      <c r="A402" s="8" t="str">
        <f t="shared" si="36"/>
        <v> AOEB 10 </v>
      </c>
      <c r="B402" s="5" t="str">
        <f t="shared" si="37"/>
        <v>I</v>
      </c>
      <c r="C402" s="8">
        <f t="shared" si="38"/>
        <v>50809.663999999997</v>
      </c>
      <c r="D402" s="36" t="str">
        <f t="shared" si="39"/>
        <v>vis</v>
      </c>
      <c r="E402" s="120">
        <f>VLOOKUP(C402,'Active 1'!C$21:E$970,3,FALSE)</f>
        <v>2374.0556942887997</v>
      </c>
      <c r="F402" s="5" t="s">
        <v>331</v>
      </c>
      <c r="G402" s="36" t="str">
        <f t="shared" si="40"/>
        <v>50809.664</v>
      </c>
      <c r="H402" s="8">
        <f t="shared" si="41"/>
        <v>-512</v>
      </c>
      <c r="I402" s="121" t="s">
        <v>1520</v>
      </c>
      <c r="J402" s="122" t="s">
        <v>1521</v>
      </c>
      <c r="K402" s="121">
        <v>-512</v>
      </c>
      <c r="L402" s="121" t="s">
        <v>1405</v>
      </c>
      <c r="M402" s="122" t="s">
        <v>1522</v>
      </c>
      <c r="N402" s="122" t="s">
        <v>1523</v>
      </c>
      <c r="O402" s="123" t="s">
        <v>1524</v>
      </c>
      <c r="P402" s="123" t="s">
        <v>1495</v>
      </c>
    </row>
    <row r="403" spans="1:16" ht="13.5" thickBot="1" x14ac:dyDescent="0.25">
      <c r="A403" s="8" t="str">
        <f t="shared" si="36"/>
        <v>IBVS 4633/4653 </v>
      </c>
      <c r="B403" s="5" t="str">
        <f t="shared" si="37"/>
        <v>I</v>
      </c>
      <c r="C403" s="8">
        <f t="shared" si="38"/>
        <v>50872.467199999999</v>
      </c>
      <c r="D403" s="36" t="str">
        <f t="shared" si="39"/>
        <v>vis</v>
      </c>
      <c r="E403" s="120">
        <f>VLOOKUP(C403,'Active 1'!C$21:E$970,3,FALSE)</f>
        <v>2393.0545859959161</v>
      </c>
      <c r="F403" s="5" t="s">
        <v>331</v>
      </c>
      <c r="G403" s="36" t="str">
        <f t="shared" si="40"/>
        <v>50872.4672</v>
      </c>
      <c r="H403" s="8">
        <f t="shared" si="41"/>
        <v>-493</v>
      </c>
      <c r="I403" s="121" t="s">
        <v>1525</v>
      </c>
      <c r="J403" s="122" t="s">
        <v>1526</v>
      </c>
      <c r="K403" s="121">
        <v>-493</v>
      </c>
      <c r="L403" s="121" t="s">
        <v>1527</v>
      </c>
      <c r="M403" s="122" t="s">
        <v>949</v>
      </c>
      <c r="N403" s="122" t="s">
        <v>950</v>
      </c>
      <c r="O403" s="123" t="s">
        <v>1528</v>
      </c>
      <c r="P403" s="124" t="s">
        <v>1529</v>
      </c>
    </row>
    <row r="404" spans="1:16" ht="13.5" thickBot="1" x14ac:dyDescent="0.25">
      <c r="A404" s="8" t="str">
        <f t="shared" si="36"/>
        <v> AOEB 10 </v>
      </c>
      <c r="B404" s="5" t="str">
        <f t="shared" si="37"/>
        <v>I</v>
      </c>
      <c r="C404" s="8">
        <f t="shared" si="38"/>
        <v>50928.67</v>
      </c>
      <c r="D404" s="36" t="str">
        <f t="shared" si="39"/>
        <v>vis</v>
      </c>
      <c r="E404" s="120">
        <f>VLOOKUP(C404,'Active 1'!C$21:E$970,3,FALSE)</f>
        <v>2410.0567596245955</v>
      </c>
      <c r="F404" s="5" t="s">
        <v>331</v>
      </c>
      <c r="G404" s="36" t="str">
        <f t="shared" si="40"/>
        <v>50928.670</v>
      </c>
      <c r="H404" s="8">
        <f t="shared" si="41"/>
        <v>-476</v>
      </c>
      <c r="I404" s="121" t="s">
        <v>1533</v>
      </c>
      <c r="J404" s="122" t="s">
        <v>1534</v>
      </c>
      <c r="K404" s="121">
        <v>-476</v>
      </c>
      <c r="L404" s="121" t="s">
        <v>1535</v>
      </c>
      <c r="M404" s="122" t="s">
        <v>452</v>
      </c>
      <c r="N404" s="122"/>
      <c r="O404" s="123" t="s">
        <v>1006</v>
      </c>
      <c r="P404" s="123" t="s">
        <v>1495</v>
      </c>
    </row>
    <row r="405" spans="1:16" ht="13.5" thickBot="1" x14ac:dyDescent="0.25">
      <c r="A405" s="8" t="str">
        <f t="shared" si="36"/>
        <v> BBS 121 </v>
      </c>
      <c r="B405" s="5" t="str">
        <f t="shared" si="37"/>
        <v>I</v>
      </c>
      <c r="C405" s="8">
        <f t="shared" si="38"/>
        <v>51434.427000000003</v>
      </c>
      <c r="D405" s="36" t="str">
        <f t="shared" si="39"/>
        <v>vis</v>
      </c>
      <c r="E405" s="120">
        <f>VLOOKUP(C405,'Active 1'!C$21:E$970,3,FALSE)</f>
        <v>2563.0556907796308</v>
      </c>
      <c r="F405" s="5" t="s">
        <v>331</v>
      </c>
      <c r="G405" s="36" t="str">
        <f t="shared" si="40"/>
        <v>51434.427</v>
      </c>
      <c r="H405" s="8">
        <f t="shared" si="41"/>
        <v>-323</v>
      </c>
      <c r="I405" s="121" t="s">
        <v>1552</v>
      </c>
      <c r="J405" s="122" t="s">
        <v>1553</v>
      </c>
      <c r="K405" s="121">
        <v>-323</v>
      </c>
      <c r="L405" s="121" t="s">
        <v>371</v>
      </c>
      <c r="M405" s="122" t="s">
        <v>452</v>
      </c>
      <c r="N405" s="122"/>
      <c r="O405" s="123" t="s">
        <v>1115</v>
      </c>
      <c r="P405" s="123" t="s">
        <v>1554</v>
      </c>
    </row>
    <row r="406" spans="1:16" ht="13.5" thickBot="1" x14ac:dyDescent="0.25">
      <c r="A406" s="8" t="str">
        <f t="shared" si="36"/>
        <v>IBVS 4840 </v>
      </c>
      <c r="B406" s="5" t="str">
        <f t="shared" si="37"/>
        <v>I</v>
      </c>
      <c r="C406" s="8">
        <f t="shared" si="38"/>
        <v>51470.804900000003</v>
      </c>
      <c r="D406" s="36" t="str">
        <f t="shared" si="39"/>
        <v>vis</v>
      </c>
      <c r="E406" s="120" t="e">
        <f>VLOOKUP(C406,'Active 1'!C$21:E$970,3,FALSE)</f>
        <v>#N/A</v>
      </c>
      <c r="F406" s="5" t="s">
        <v>331</v>
      </c>
      <c r="G406" s="36" t="str">
        <f t="shared" si="40"/>
        <v>51470.8049</v>
      </c>
      <c r="H406" s="8">
        <f t="shared" si="41"/>
        <v>-312</v>
      </c>
      <c r="I406" s="121" t="s">
        <v>1555</v>
      </c>
      <c r="J406" s="122" t="s">
        <v>1556</v>
      </c>
      <c r="K406" s="121">
        <v>-312</v>
      </c>
      <c r="L406" s="121" t="s">
        <v>1557</v>
      </c>
      <c r="M406" s="122" t="s">
        <v>949</v>
      </c>
      <c r="N406" s="122" t="s">
        <v>950</v>
      </c>
      <c r="O406" s="123" t="s">
        <v>1558</v>
      </c>
      <c r="P406" s="124" t="s">
        <v>1559</v>
      </c>
    </row>
    <row r="407" spans="1:16" ht="13.5" thickBot="1" x14ac:dyDescent="0.25">
      <c r="A407" s="8" t="str">
        <f t="shared" si="36"/>
        <v> BBS 123 </v>
      </c>
      <c r="B407" s="5" t="str">
        <f t="shared" si="37"/>
        <v>I</v>
      </c>
      <c r="C407" s="8">
        <f t="shared" si="38"/>
        <v>51814.595999999998</v>
      </c>
      <c r="D407" s="36" t="str">
        <f t="shared" si="39"/>
        <v>vis</v>
      </c>
      <c r="E407" s="120">
        <f>VLOOKUP(C407,'Active 1'!C$21:E$970,3,FALSE)</f>
        <v>2678.0624047910578</v>
      </c>
      <c r="F407" s="5" t="s">
        <v>331</v>
      </c>
      <c r="G407" s="36" t="str">
        <f t="shared" si="40"/>
        <v>51814.596</v>
      </c>
      <c r="H407" s="8">
        <f t="shared" si="41"/>
        <v>-208</v>
      </c>
      <c r="I407" s="121" t="s">
        <v>1560</v>
      </c>
      <c r="J407" s="122" t="s">
        <v>1561</v>
      </c>
      <c r="K407" s="121">
        <v>-208</v>
      </c>
      <c r="L407" s="121" t="s">
        <v>1562</v>
      </c>
      <c r="M407" s="122" t="s">
        <v>452</v>
      </c>
      <c r="N407" s="122"/>
      <c r="O407" s="123" t="s">
        <v>1115</v>
      </c>
      <c r="P407" s="123" t="s">
        <v>1563</v>
      </c>
    </row>
    <row r="408" spans="1:16" ht="13.5" thickBot="1" x14ac:dyDescent="0.25">
      <c r="A408" s="8" t="str">
        <f t="shared" si="36"/>
        <v> BBS 124 </v>
      </c>
      <c r="B408" s="5" t="str">
        <f t="shared" si="37"/>
        <v>I</v>
      </c>
      <c r="C408" s="8">
        <f t="shared" si="38"/>
        <v>51854.273000000001</v>
      </c>
      <c r="D408" s="36" t="str">
        <f t="shared" si="39"/>
        <v>vis</v>
      </c>
      <c r="E408" s="120">
        <f>VLOOKUP(C408,'Active 1'!C$21:E$970,3,FALSE)</f>
        <v>2690.0652808588902</v>
      </c>
      <c r="F408" s="5" t="s">
        <v>331</v>
      </c>
      <c r="G408" s="36" t="str">
        <f t="shared" si="40"/>
        <v>51854.273</v>
      </c>
      <c r="H408" s="8">
        <f t="shared" si="41"/>
        <v>-196</v>
      </c>
      <c r="I408" s="121" t="s">
        <v>1564</v>
      </c>
      <c r="J408" s="122" t="s">
        <v>1565</v>
      </c>
      <c r="K408" s="121">
        <v>-196</v>
      </c>
      <c r="L408" s="121" t="s">
        <v>1566</v>
      </c>
      <c r="M408" s="122" t="s">
        <v>452</v>
      </c>
      <c r="N408" s="122"/>
      <c r="O408" s="123" t="s">
        <v>1115</v>
      </c>
      <c r="P408" s="123" t="s">
        <v>1567</v>
      </c>
    </row>
    <row r="409" spans="1:16" ht="13.5" thickBot="1" x14ac:dyDescent="0.25">
      <c r="A409" s="8" t="str">
        <f t="shared" si="36"/>
        <v> AOEB 10 </v>
      </c>
      <c r="B409" s="5" t="str">
        <f t="shared" si="37"/>
        <v>I</v>
      </c>
      <c r="C409" s="8">
        <f t="shared" si="38"/>
        <v>51976.583400000003</v>
      </c>
      <c r="D409" s="36" t="str">
        <f t="shared" si="39"/>
        <v>vis</v>
      </c>
      <c r="E409" s="120">
        <f>VLOOKUP(C409,'Active 1'!C$21:E$970,3,FALSE)</f>
        <v>2727.0659757956782</v>
      </c>
      <c r="F409" s="5" t="s">
        <v>331</v>
      </c>
      <c r="G409" s="36" t="str">
        <f t="shared" si="40"/>
        <v>51976.5834</v>
      </c>
      <c r="H409" s="8">
        <f t="shared" si="41"/>
        <v>-159</v>
      </c>
      <c r="I409" s="121" t="s">
        <v>1568</v>
      </c>
      <c r="J409" s="122" t="s">
        <v>1569</v>
      </c>
      <c r="K409" s="121">
        <v>-159</v>
      </c>
      <c r="L409" s="121" t="s">
        <v>1570</v>
      </c>
      <c r="M409" s="122" t="s">
        <v>1522</v>
      </c>
      <c r="N409" s="122" t="s">
        <v>1523</v>
      </c>
      <c r="O409" s="123" t="s">
        <v>1571</v>
      </c>
      <c r="P409" s="123" t="s">
        <v>1495</v>
      </c>
    </row>
    <row r="410" spans="1:16" ht="13.5" thickBot="1" x14ac:dyDescent="0.25">
      <c r="A410" s="8" t="str">
        <f t="shared" si="36"/>
        <v> BBS 126 </v>
      </c>
      <c r="B410" s="5" t="str">
        <f t="shared" si="37"/>
        <v>I</v>
      </c>
      <c r="C410" s="8">
        <f t="shared" si="38"/>
        <v>52148.491999999998</v>
      </c>
      <c r="D410" s="36" t="str">
        <f t="shared" si="39"/>
        <v>vis</v>
      </c>
      <c r="E410" s="120">
        <f>VLOOKUP(C410,'Active 1'!C$21:E$970,3,FALSE)</f>
        <v>2779.0708557209337</v>
      </c>
      <c r="F410" s="5" t="s">
        <v>331</v>
      </c>
      <c r="G410" s="36" t="str">
        <f t="shared" si="40"/>
        <v>52148.492</v>
      </c>
      <c r="H410" s="8">
        <f t="shared" si="41"/>
        <v>-107</v>
      </c>
      <c r="I410" s="121" t="s">
        <v>1572</v>
      </c>
      <c r="J410" s="122" t="s">
        <v>1573</v>
      </c>
      <c r="K410" s="121">
        <v>-107</v>
      </c>
      <c r="L410" s="121" t="s">
        <v>1574</v>
      </c>
      <c r="M410" s="122" t="s">
        <v>452</v>
      </c>
      <c r="N410" s="122"/>
      <c r="O410" s="123" t="s">
        <v>1115</v>
      </c>
      <c r="P410" s="123" t="s">
        <v>1575</v>
      </c>
    </row>
    <row r="411" spans="1:16" ht="13.5" thickBot="1" x14ac:dyDescent="0.25">
      <c r="A411" s="8" t="str">
        <f t="shared" si="36"/>
        <v> BBS 127 </v>
      </c>
      <c r="B411" s="5" t="str">
        <f t="shared" si="37"/>
        <v>I</v>
      </c>
      <c r="C411" s="8">
        <f t="shared" si="38"/>
        <v>52234.44</v>
      </c>
      <c r="D411" s="36" t="str">
        <f t="shared" si="39"/>
        <v>vis</v>
      </c>
      <c r="E411" s="120">
        <f>VLOOKUP(C411,'Active 1'!C$21:E$970,3,FALSE)</f>
        <v>2805.0713898409035</v>
      </c>
      <c r="F411" s="5" t="s">
        <v>331</v>
      </c>
      <c r="G411" s="36" t="str">
        <f t="shared" si="40"/>
        <v>52234.440</v>
      </c>
      <c r="H411" s="8">
        <f t="shared" si="41"/>
        <v>-81</v>
      </c>
      <c r="I411" s="121" t="s">
        <v>1576</v>
      </c>
      <c r="J411" s="122" t="s">
        <v>1577</v>
      </c>
      <c r="K411" s="121">
        <v>-81</v>
      </c>
      <c r="L411" s="121" t="s">
        <v>1515</v>
      </c>
      <c r="M411" s="122" t="s">
        <v>452</v>
      </c>
      <c r="N411" s="122"/>
      <c r="O411" s="123" t="s">
        <v>1115</v>
      </c>
      <c r="P411" s="123" t="s">
        <v>1578</v>
      </c>
    </row>
    <row r="412" spans="1:16" ht="13.5" thickBot="1" x14ac:dyDescent="0.25">
      <c r="A412" s="8" t="str">
        <f t="shared" si="36"/>
        <v> AOEB 10 </v>
      </c>
      <c r="B412" s="5" t="str">
        <f t="shared" si="37"/>
        <v>I</v>
      </c>
      <c r="C412" s="8">
        <f t="shared" si="38"/>
        <v>53298.892</v>
      </c>
      <c r="D412" s="36" t="str">
        <f t="shared" si="39"/>
        <v>vis</v>
      </c>
      <c r="E412" s="120">
        <f>VLOOKUP(C412,'Active 1'!C$21:E$970,3,FALSE)</f>
        <v>3127.0837757610934</v>
      </c>
      <c r="F412" s="5" t="s">
        <v>331</v>
      </c>
      <c r="G412" s="36" t="str">
        <f t="shared" si="40"/>
        <v>53298.892</v>
      </c>
      <c r="H412" s="8">
        <f t="shared" si="41"/>
        <v>241</v>
      </c>
      <c r="I412" s="121" t="s">
        <v>1602</v>
      </c>
      <c r="J412" s="122" t="s">
        <v>1603</v>
      </c>
      <c r="K412" s="121">
        <v>241</v>
      </c>
      <c r="L412" s="121" t="s">
        <v>1604</v>
      </c>
      <c r="M412" s="122" t="s">
        <v>1522</v>
      </c>
      <c r="N412" s="122" t="s">
        <v>1523</v>
      </c>
      <c r="O412" s="123" t="s">
        <v>1524</v>
      </c>
      <c r="P412" s="123" t="s">
        <v>1495</v>
      </c>
    </row>
    <row r="413" spans="1:16" ht="13.5" thickBot="1" x14ac:dyDescent="0.25">
      <c r="A413" s="8" t="str">
        <f t="shared" si="36"/>
        <v> AOEB 10 </v>
      </c>
      <c r="B413" s="5" t="str">
        <f t="shared" si="37"/>
        <v>I</v>
      </c>
      <c r="C413" s="8">
        <f t="shared" si="38"/>
        <v>53394.754999999997</v>
      </c>
      <c r="D413" s="36" t="str">
        <f t="shared" si="39"/>
        <v>vis</v>
      </c>
      <c r="E413" s="120">
        <f>VLOOKUP(C413,'Active 1'!C$21:E$970,3,FALSE)</f>
        <v>3156.0837432105104</v>
      </c>
      <c r="F413" s="5" t="s">
        <v>331</v>
      </c>
      <c r="G413" s="36" t="str">
        <f t="shared" si="40"/>
        <v>53394.755</v>
      </c>
      <c r="H413" s="8">
        <f t="shared" si="41"/>
        <v>270</v>
      </c>
      <c r="I413" s="121" t="s">
        <v>1605</v>
      </c>
      <c r="J413" s="122" t="s">
        <v>1606</v>
      </c>
      <c r="K413" s="121">
        <v>270</v>
      </c>
      <c r="L413" s="121" t="s">
        <v>371</v>
      </c>
      <c r="M413" s="122" t="s">
        <v>1522</v>
      </c>
      <c r="N413" s="122" t="s">
        <v>1523</v>
      </c>
      <c r="O413" s="123" t="s">
        <v>1524</v>
      </c>
      <c r="P413" s="123" t="s">
        <v>1495</v>
      </c>
    </row>
    <row r="414" spans="1:16" ht="13.5" thickBot="1" x14ac:dyDescent="0.25">
      <c r="A414" s="8" t="str">
        <f t="shared" si="36"/>
        <v> AOEB 10 </v>
      </c>
      <c r="B414" s="5" t="str">
        <f t="shared" si="37"/>
        <v>I</v>
      </c>
      <c r="C414" s="8">
        <f t="shared" si="38"/>
        <v>53589.798799999997</v>
      </c>
      <c r="D414" s="36" t="str">
        <f t="shared" si="39"/>
        <v>vis</v>
      </c>
      <c r="E414" s="120">
        <f>VLOOKUP(C414,'Active 1'!C$21:E$970,3,FALSE)</f>
        <v>3215.087361407423</v>
      </c>
      <c r="F414" s="5" t="s">
        <v>331</v>
      </c>
      <c r="G414" s="36" t="str">
        <f t="shared" si="40"/>
        <v>53589.7988</v>
      </c>
      <c r="H414" s="8">
        <f t="shared" si="41"/>
        <v>329</v>
      </c>
      <c r="I414" s="121" t="s">
        <v>1613</v>
      </c>
      <c r="J414" s="122" t="s">
        <v>1614</v>
      </c>
      <c r="K414" s="121" t="s">
        <v>1615</v>
      </c>
      <c r="L414" s="121" t="s">
        <v>1616</v>
      </c>
      <c r="M414" s="122" t="s">
        <v>1522</v>
      </c>
      <c r="N414" s="122" t="s">
        <v>1523</v>
      </c>
      <c r="O414" s="123" t="s">
        <v>1150</v>
      </c>
      <c r="P414" s="123" t="s">
        <v>1495</v>
      </c>
    </row>
    <row r="415" spans="1:16" ht="13.5" thickBot="1" x14ac:dyDescent="0.25">
      <c r="A415" s="8" t="str">
        <f t="shared" si="36"/>
        <v>IBVS 5835 </v>
      </c>
      <c r="B415" s="5" t="str">
        <f t="shared" si="37"/>
        <v>I</v>
      </c>
      <c r="C415" s="8">
        <f t="shared" si="38"/>
        <v>54201.368999999999</v>
      </c>
      <c r="D415" s="36" t="str">
        <f t="shared" si="39"/>
        <v>vis</v>
      </c>
      <c r="E415" s="120">
        <f>VLOOKUP(C415,'Active 1'!C$21:E$970,3,FALSE)</f>
        <v>3400.0963418590445</v>
      </c>
      <c r="F415" s="5" t="s">
        <v>331</v>
      </c>
      <c r="G415" s="36" t="str">
        <f t="shared" si="40"/>
        <v>54201.3690</v>
      </c>
      <c r="H415" s="8">
        <f t="shared" si="41"/>
        <v>514</v>
      </c>
      <c r="I415" s="121" t="s">
        <v>1648</v>
      </c>
      <c r="J415" s="122" t="s">
        <v>1649</v>
      </c>
      <c r="K415" s="121" t="s">
        <v>1645</v>
      </c>
      <c r="L415" s="121" t="s">
        <v>1609</v>
      </c>
      <c r="M415" s="122" t="s">
        <v>1522</v>
      </c>
      <c r="N415" s="122" t="s">
        <v>331</v>
      </c>
      <c r="O415" s="123" t="s">
        <v>1585</v>
      </c>
      <c r="P415" s="124" t="s">
        <v>1586</v>
      </c>
    </row>
    <row r="416" spans="1:16" ht="13.5" thickBot="1" x14ac:dyDescent="0.25">
      <c r="A416" s="8" t="str">
        <f t="shared" si="36"/>
        <v> JAAVSO 43-1 </v>
      </c>
      <c r="B416" s="5" t="str">
        <f t="shared" si="37"/>
        <v>I</v>
      </c>
      <c r="C416" s="8">
        <f t="shared" si="38"/>
        <v>56260.867899999997</v>
      </c>
      <c r="D416" s="36" t="str">
        <f t="shared" si="39"/>
        <v>vis</v>
      </c>
      <c r="E416" s="120">
        <f>VLOOKUP(C416,'Active 1'!C$21:E$970,3,FALSE)</f>
        <v>4023.1250501418122</v>
      </c>
      <c r="F416" s="5" t="s">
        <v>331</v>
      </c>
      <c r="G416" s="36" t="str">
        <f t="shared" si="40"/>
        <v>56260.8679</v>
      </c>
      <c r="H416" s="8">
        <f t="shared" si="41"/>
        <v>1137</v>
      </c>
      <c r="I416" s="121" t="s">
        <v>1731</v>
      </c>
      <c r="J416" s="122" t="s">
        <v>1732</v>
      </c>
      <c r="K416" s="121" t="s">
        <v>1733</v>
      </c>
      <c r="L416" s="121" t="s">
        <v>1734</v>
      </c>
      <c r="M416" s="122" t="s">
        <v>1522</v>
      </c>
      <c r="N416" s="122" t="s">
        <v>331</v>
      </c>
      <c r="O416" s="123" t="s">
        <v>1735</v>
      </c>
      <c r="P416" s="123" t="s">
        <v>1736</v>
      </c>
    </row>
    <row r="417" spans="1:16" ht="13.5" thickBot="1" x14ac:dyDescent="0.25">
      <c r="A417" s="8" t="str">
        <f t="shared" si="36"/>
        <v> JAAVSO 43-1 </v>
      </c>
      <c r="B417" s="5" t="str">
        <f t="shared" si="37"/>
        <v>I</v>
      </c>
      <c r="C417" s="8">
        <f t="shared" si="38"/>
        <v>57090.610699999997</v>
      </c>
      <c r="D417" s="36" t="str">
        <f t="shared" si="39"/>
        <v>vis</v>
      </c>
      <c r="E417" s="120">
        <f>VLOOKUP(C417,'Active 1'!C$21:E$970,3,FALSE)</f>
        <v>4274.1344509678711</v>
      </c>
      <c r="F417" s="5" t="s">
        <v>331</v>
      </c>
      <c r="G417" s="36" t="str">
        <f t="shared" si="40"/>
        <v>57090.6107</v>
      </c>
      <c r="H417" s="8">
        <f t="shared" si="41"/>
        <v>1388</v>
      </c>
      <c r="I417" s="121" t="s">
        <v>1742</v>
      </c>
      <c r="J417" s="122" t="s">
        <v>1743</v>
      </c>
      <c r="K417" s="121" t="s">
        <v>1744</v>
      </c>
      <c r="L417" s="121" t="s">
        <v>1745</v>
      </c>
      <c r="M417" s="122" t="s">
        <v>1522</v>
      </c>
      <c r="N417" s="122" t="s">
        <v>331</v>
      </c>
      <c r="O417" s="123" t="s">
        <v>1150</v>
      </c>
      <c r="P417" s="123" t="s">
        <v>1736</v>
      </c>
    </row>
    <row r="418" spans="1:16" x14ac:dyDescent="0.2">
      <c r="B418" s="5"/>
      <c r="E418" s="120"/>
      <c r="F418" s="5"/>
    </row>
    <row r="419" spans="1:16" x14ac:dyDescent="0.2">
      <c r="B419" s="5"/>
      <c r="E419" s="120"/>
      <c r="F419" s="5"/>
    </row>
    <row r="420" spans="1:16" x14ac:dyDescent="0.2">
      <c r="B420" s="5"/>
      <c r="E420" s="120"/>
      <c r="F420" s="5"/>
    </row>
    <row r="421" spans="1:16" x14ac:dyDescent="0.2">
      <c r="B421" s="5"/>
      <c r="E421" s="120"/>
      <c r="F421" s="5"/>
    </row>
    <row r="422" spans="1:16" x14ac:dyDescent="0.2">
      <c r="B422" s="5"/>
      <c r="E422" s="120"/>
      <c r="F422" s="5"/>
    </row>
    <row r="423" spans="1:16" x14ac:dyDescent="0.2">
      <c r="B423" s="5"/>
      <c r="E423" s="120"/>
      <c r="F423" s="5"/>
    </row>
    <row r="424" spans="1:16" x14ac:dyDescent="0.2">
      <c r="B424" s="5"/>
      <c r="E424" s="120"/>
      <c r="F424" s="5"/>
    </row>
    <row r="425" spans="1:16" x14ac:dyDescent="0.2">
      <c r="B425" s="5"/>
      <c r="E425" s="120"/>
      <c r="F425" s="5"/>
    </row>
    <row r="426" spans="1:16" x14ac:dyDescent="0.2">
      <c r="B426" s="5"/>
      <c r="E426" s="120"/>
      <c r="F426" s="5"/>
    </row>
    <row r="427" spans="1:16" x14ac:dyDescent="0.2">
      <c r="B427" s="5"/>
      <c r="E427" s="120"/>
      <c r="F427" s="5"/>
    </row>
    <row r="428" spans="1:16" x14ac:dyDescent="0.2">
      <c r="B428" s="5"/>
      <c r="E428" s="120"/>
      <c r="F428" s="5"/>
    </row>
    <row r="429" spans="1:16" x14ac:dyDescent="0.2">
      <c r="B429" s="5"/>
      <c r="E429" s="120"/>
      <c r="F429" s="5"/>
    </row>
    <row r="430" spans="1:16" x14ac:dyDescent="0.2">
      <c r="B430" s="5"/>
      <c r="E430" s="120"/>
      <c r="F430" s="5"/>
    </row>
    <row r="431" spans="1:16" x14ac:dyDescent="0.2">
      <c r="B431" s="5"/>
      <c r="E431" s="120"/>
      <c r="F431" s="5"/>
    </row>
    <row r="432" spans="1:16" x14ac:dyDescent="0.2">
      <c r="B432" s="5"/>
      <c r="E432" s="120"/>
      <c r="F432" s="5"/>
    </row>
    <row r="433" spans="2:6" x14ac:dyDescent="0.2">
      <c r="B433" s="5"/>
      <c r="E433" s="120"/>
      <c r="F433" s="5"/>
    </row>
    <row r="434" spans="2:6" x14ac:dyDescent="0.2">
      <c r="B434" s="5"/>
      <c r="E434" s="120"/>
      <c r="F434" s="5"/>
    </row>
    <row r="435" spans="2:6" x14ac:dyDescent="0.2">
      <c r="B435" s="5"/>
      <c r="E435" s="120"/>
      <c r="F435" s="5"/>
    </row>
    <row r="436" spans="2:6" x14ac:dyDescent="0.2">
      <c r="B436" s="5"/>
      <c r="E436" s="120"/>
      <c r="F436" s="5"/>
    </row>
    <row r="437" spans="2:6" x14ac:dyDescent="0.2">
      <c r="B437" s="5"/>
      <c r="E437" s="120"/>
      <c r="F437" s="5"/>
    </row>
    <row r="438" spans="2:6" x14ac:dyDescent="0.2">
      <c r="B438" s="5"/>
      <c r="E438" s="120"/>
      <c r="F438" s="5"/>
    </row>
    <row r="439" spans="2:6" x14ac:dyDescent="0.2">
      <c r="B439" s="5"/>
      <c r="E439" s="120"/>
      <c r="F439" s="5"/>
    </row>
    <row r="440" spans="2:6" x14ac:dyDescent="0.2">
      <c r="B440" s="5"/>
      <c r="E440" s="120"/>
      <c r="F440" s="5"/>
    </row>
    <row r="441" spans="2:6" x14ac:dyDescent="0.2">
      <c r="B441" s="5"/>
      <c r="E441" s="120"/>
      <c r="F441" s="5"/>
    </row>
    <row r="442" spans="2:6" x14ac:dyDescent="0.2">
      <c r="B442" s="5"/>
      <c r="E442" s="120"/>
      <c r="F442" s="5"/>
    </row>
    <row r="443" spans="2:6" x14ac:dyDescent="0.2">
      <c r="B443" s="5"/>
      <c r="E443" s="120"/>
      <c r="F443" s="5"/>
    </row>
    <row r="444" spans="2:6" x14ac:dyDescent="0.2">
      <c r="B444" s="5"/>
      <c r="E444" s="120"/>
      <c r="F444" s="5"/>
    </row>
    <row r="445" spans="2:6" x14ac:dyDescent="0.2">
      <c r="B445" s="5"/>
      <c r="E445" s="120"/>
      <c r="F445" s="5"/>
    </row>
    <row r="446" spans="2:6" x14ac:dyDescent="0.2">
      <c r="B446" s="5"/>
      <c r="E446" s="120"/>
      <c r="F446" s="5"/>
    </row>
    <row r="447" spans="2:6" x14ac:dyDescent="0.2">
      <c r="B447" s="5"/>
      <c r="E447" s="120"/>
      <c r="F447" s="5"/>
    </row>
    <row r="448" spans="2:6" x14ac:dyDescent="0.2">
      <c r="B448" s="5"/>
      <c r="E448" s="120"/>
      <c r="F448" s="5"/>
    </row>
    <row r="449" spans="2:6" x14ac:dyDescent="0.2">
      <c r="B449" s="5"/>
      <c r="E449" s="120"/>
      <c r="F449" s="5"/>
    </row>
    <row r="450" spans="2:6" x14ac:dyDescent="0.2">
      <c r="B450" s="5"/>
      <c r="E450" s="120"/>
      <c r="F450" s="5"/>
    </row>
    <row r="451" spans="2:6" x14ac:dyDescent="0.2">
      <c r="B451" s="5"/>
      <c r="E451" s="120"/>
      <c r="F451" s="5"/>
    </row>
    <row r="452" spans="2:6" x14ac:dyDescent="0.2">
      <c r="B452" s="5"/>
      <c r="E452" s="120"/>
      <c r="F452" s="5"/>
    </row>
    <row r="453" spans="2:6" x14ac:dyDescent="0.2">
      <c r="B453" s="5"/>
      <c r="E453" s="120"/>
      <c r="F453" s="5"/>
    </row>
    <row r="454" spans="2:6" x14ac:dyDescent="0.2">
      <c r="B454" s="5"/>
      <c r="E454" s="120"/>
      <c r="F454" s="5"/>
    </row>
    <row r="455" spans="2:6" x14ac:dyDescent="0.2">
      <c r="B455" s="5"/>
      <c r="E455" s="120"/>
      <c r="F455" s="5"/>
    </row>
    <row r="456" spans="2:6" x14ac:dyDescent="0.2">
      <c r="B456" s="5"/>
      <c r="E456" s="120"/>
      <c r="F456" s="5"/>
    </row>
    <row r="457" spans="2:6" x14ac:dyDescent="0.2">
      <c r="B457" s="5"/>
      <c r="E457" s="120"/>
      <c r="F457" s="5"/>
    </row>
    <row r="458" spans="2:6" x14ac:dyDescent="0.2">
      <c r="B458" s="5"/>
      <c r="E458" s="120"/>
      <c r="F458" s="5"/>
    </row>
    <row r="459" spans="2:6" x14ac:dyDescent="0.2">
      <c r="B459" s="5"/>
      <c r="E459" s="120"/>
      <c r="F459" s="5"/>
    </row>
    <row r="460" spans="2:6" x14ac:dyDescent="0.2">
      <c r="B460" s="5"/>
      <c r="E460" s="120"/>
      <c r="F460" s="5"/>
    </row>
    <row r="461" spans="2:6" x14ac:dyDescent="0.2">
      <c r="B461" s="5"/>
      <c r="E461" s="120"/>
      <c r="F461" s="5"/>
    </row>
    <row r="462" spans="2:6" x14ac:dyDescent="0.2">
      <c r="B462" s="5"/>
      <c r="E462" s="120"/>
      <c r="F462" s="5"/>
    </row>
    <row r="463" spans="2:6" x14ac:dyDescent="0.2">
      <c r="B463" s="5"/>
      <c r="E463" s="120"/>
      <c r="F463" s="5"/>
    </row>
    <row r="464" spans="2:6" x14ac:dyDescent="0.2">
      <c r="B464" s="5"/>
      <c r="E464" s="120"/>
      <c r="F464" s="5"/>
    </row>
    <row r="465" spans="2:6" x14ac:dyDescent="0.2">
      <c r="B465" s="5"/>
      <c r="E465" s="120"/>
      <c r="F465" s="5"/>
    </row>
    <row r="466" spans="2:6" x14ac:dyDescent="0.2">
      <c r="B466" s="5"/>
      <c r="E466" s="120"/>
      <c r="F466" s="5"/>
    </row>
    <row r="467" spans="2:6" x14ac:dyDescent="0.2">
      <c r="B467" s="5"/>
      <c r="E467" s="120"/>
      <c r="F467" s="5"/>
    </row>
    <row r="468" spans="2:6" x14ac:dyDescent="0.2">
      <c r="B468" s="5"/>
      <c r="E468" s="120"/>
      <c r="F468" s="5"/>
    </row>
    <row r="469" spans="2:6" x14ac:dyDescent="0.2">
      <c r="B469" s="5"/>
      <c r="E469" s="120"/>
      <c r="F469" s="5"/>
    </row>
    <row r="470" spans="2:6" x14ac:dyDescent="0.2">
      <c r="B470" s="5"/>
      <c r="E470" s="120"/>
      <c r="F470" s="5"/>
    </row>
    <row r="471" spans="2:6" x14ac:dyDescent="0.2">
      <c r="B471" s="5"/>
      <c r="E471" s="120"/>
      <c r="F471" s="5"/>
    </row>
    <row r="472" spans="2:6" x14ac:dyDescent="0.2">
      <c r="B472" s="5"/>
      <c r="E472" s="120"/>
      <c r="F472" s="5"/>
    </row>
    <row r="473" spans="2:6" x14ac:dyDescent="0.2">
      <c r="B473" s="5"/>
      <c r="E473" s="120"/>
      <c r="F473" s="5"/>
    </row>
    <row r="474" spans="2:6" x14ac:dyDescent="0.2">
      <c r="B474" s="5"/>
      <c r="E474" s="120"/>
      <c r="F474" s="5"/>
    </row>
    <row r="475" spans="2:6" x14ac:dyDescent="0.2">
      <c r="B475" s="5"/>
      <c r="E475" s="120"/>
      <c r="F475" s="5"/>
    </row>
    <row r="476" spans="2:6" x14ac:dyDescent="0.2">
      <c r="B476" s="5"/>
      <c r="E476" s="120"/>
      <c r="F476" s="5"/>
    </row>
    <row r="477" spans="2:6" x14ac:dyDescent="0.2">
      <c r="B477" s="5"/>
      <c r="E477" s="120"/>
      <c r="F477" s="5"/>
    </row>
    <row r="478" spans="2:6" x14ac:dyDescent="0.2">
      <c r="B478" s="5"/>
      <c r="E478" s="120"/>
      <c r="F478" s="5"/>
    </row>
    <row r="479" spans="2:6" x14ac:dyDescent="0.2">
      <c r="B479" s="5"/>
      <c r="E479" s="120"/>
      <c r="F479" s="5"/>
    </row>
    <row r="480" spans="2:6" x14ac:dyDescent="0.2">
      <c r="B480" s="5"/>
      <c r="E480" s="120"/>
      <c r="F480" s="5"/>
    </row>
    <row r="481" spans="2:6" x14ac:dyDescent="0.2">
      <c r="B481" s="5"/>
      <c r="E481" s="120"/>
      <c r="F481" s="5"/>
    </row>
    <row r="482" spans="2:6" x14ac:dyDescent="0.2">
      <c r="B482" s="5"/>
      <c r="E482" s="120"/>
      <c r="F482" s="5"/>
    </row>
    <row r="483" spans="2:6" x14ac:dyDescent="0.2">
      <c r="B483" s="5"/>
      <c r="E483" s="120"/>
      <c r="F483" s="5"/>
    </row>
    <row r="484" spans="2:6" x14ac:dyDescent="0.2">
      <c r="B484" s="5"/>
      <c r="E484" s="120"/>
      <c r="F484" s="5"/>
    </row>
    <row r="485" spans="2:6" x14ac:dyDescent="0.2">
      <c r="B485" s="5"/>
      <c r="E485" s="120"/>
      <c r="F485" s="5"/>
    </row>
    <row r="486" spans="2:6" x14ac:dyDescent="0.2">
      <c r="B486" s="5"/>
      <c r="E486" s="120"/>
      <c r="F486" s="5"/>
    </row>
    <row r="487" spans="2:6" x14ac:dyDescent="0.2">
      <c r="B487" s="5"/>
      <c r="E487" s="120"/>
      <c r="F487" s="5"/>
    </row>
    <row r="488" spans="2:6" x14ac:dyDescent="0.2">
      <c r="B488" s="5"/>
      <c r="E488" s="120"/>
      <c r="F488" s="5"/>
    </row>
    <row r="489" spans="2:6" x14ac:dyDescent="0.2">
      <c r="B489" s="5"/>
      <c r="E489" s="120"/>
      <c r="F489" s="5"/>
    </row>
    <row r="490" spans="2:6" x14ac:dyDescent="0.2">
      <c r="B490" s="5"/>
      <c r="E490" s="120"/>
      <c r="F490" s="5"/>
    </row>
    <row r="491" spans="2:6" x14ac:dyDescent="0.2">
      <c r="B491" s="5"/>
      <c r="E491" s="120"/>
      <c r="F491" s="5"/>
    </row>
    <row r="492" spans="2:6" x14ac:dyDescent="0.2">
      <c r="B492" s="5"/>
      <c r="E492" s="120"/>
      <c r="F492" s="5"/>
    </row>
    <row r="493" spans="2:6" x14ac:dyDescent="0.2">
      <c r="B493" s="5"/>
      <c r="E493" s="120"/>
      <c r="F493" s="5"/>
    </row>
    <row r="494" spans="2:6" x14ac:dyDescent="0.2">
      <c r="B494" s="5"/>
      <c r="E494" s="120"/>
      <c r="F494" s="5"/>
    </row>
    <row r="495" spans="2:6" x14ac:dyDescent="0.2">
      <c r="B495" s="5"/>
      <c r="E495" s="120"/>
      <c r="F495" s="5"/>
    </row>
    <row r="496" spans="2:6" x14ac:dyDescent="0.2">
      <c r="B496" s="5"/>
      <c r="E496" s="120"/>
      <c r="F496" s="5"/>
    </row>
    <row r="497" spans="2:6" x14ac:dyDescent="0.2">
      <c r="B497" s="5"/>
      <c r="E497" s="120"/>
      <c r="F497" s="5"/>
    </row>
    <row r="498" spans="2:6" x14ac:dyDescent="0.2">
      <c r="B498" s="5"/>
      <c r="E498" s="120"/>
      <c r="F498" s="5"/>
    </row>
    <row r="499" spans="2:6" x14ac:dyDescent="0.2">
      <c r="B499" s="5"/>
      <c r="E499" s="120"/>
      <c r="F499" s="5"/>
    </row>
    <row r="500" spans="2:6" x14ac:dyDescent="0.2">
      <c r="B500" s="5"/>
      <c r="E500" s="120"/>
      <c r="F500" s="5"/>
    </row>
    <row r="501" spans="2:6" x14ac:dyDescent="0.2">
      <c r="B501" s="5"/>
      <c r="E501" s="120"/>
      <c r="F501" s="5"/>
    </row>
    <row r="502" spans="2:6" x14ac:dyDescent="0.2">
      <c r="B502" s="5"/>
      <c r="E502" s="120"/>
      <c r="F502" s="5"/>
    </row>
    <row r="503" spans="2:6" x14ac:dyDescent="0.2">
      <c r="B503" s="5"/>
      <c r="E503" s="120"/>
      <c r="F503" s="5"/>
    </row>
    <row r="504" spans="2:6" x14ac:dyDescent="0.2">
      <c r="B504" s="5"/>
      <c r="E504" s="120"/>
      <c r="F504" s="5"/>
    </row>
    <row r="505" spans="2:6" x14ac:dyDescent="0.2">
      <c r="B505" s="5"/>
      <c r="E505" s="120"/>
      <c r="F505" s="5"/>
    </row>
    <row r="506" spans="2:6" x14ac:dyDescent="0.2">
      <c r="B506" s="5"/>
      <c r="E506" s="120"/>
      <c r="F506" s="5"/>
    </row>
    <row r="507" spans="2:6" x14ac:dyDescent="0.2">
      <c r="B507" s="5"/>
      <c r="E507" s="120"/>
      <c r="F507" s="5"/>
    </row>
    <row r="508" spans="2:6" x14ac:dyDescent="0.2">
      <c r="B508" s="5"/>
      <c r="E508" s="120"/>
      <c r="F508" s="5"/>
    </row>
    <row r="509" spans="2:6" x14ac:dyDescent="0.2">
      <c r="B509" s="5"/>
      <c r="E509" s="120"/>
      <c r="F509" s="5"/>
    </row>
    <row r="510" spans="2:6" x14ac:dyDescent="0.2">
      <c r="B510" s="5"/>
      <c r="E510" s="120"/>
      <c r="F510" s="5"/>
    </row>
    <row r="511" spans="2:6" x14ac:dyDescent="0.2">
      <c r="B511" s="5"/>
      <c r="E511" s="120"/>
      <c r="F511" s="5"/>
    </row>
    <row r="512" spans="2:6" x14ac:dyDescent="0.2">
      <c r="B512" s="5"/>
      <c r="E512" s="120"/>
      <c r="F512" s="5"/>
    </row>
    <row r="513" spans="2:6" x14ac:dyDescent="0.2">
      <c r="B513" s="5"/>
      <c r="E513" s="120"/>
      <c r="F513" s="5"/>
    </row>
    <row r="514" spans="2:6" x14ac:dyDescent="0.2">
      <c r="B514" s="5"/>
      <c r="E514" s="120"/>
      <c r="F514" s="5"/>
    </row>
    <row r="515" spans="2:6" x14ac:dyDescent="0.2">
      <c r="B515" s="5"/>
      <c r="E515" s="120"/>
      <c r="F515" s="5"/>
    </row>
    <row r="516" spans="2:6" x14ac:dyDescent="0.2">
      <c r="B516" s="5"/>
      <c r="E516" s="120"/>
      <c r="F516" s="5"/>
    </row>
    <row r="517" spans="2:6" x14ac:dyDescent="0.2">
      <c r="B517" s="5"/>
      <c r="E517" s="120"/>
      <c r="F517" s="5"/>
    </row>
    <row r="518" spans="2:6" x14ac:dyDescent="0.2">
      <c r="B518" s="5"/>
      <c r="E518" s="120"/>
      <c r="F518" s="5"/>
    </row>
    <row r="519" spans="2:6" x14ac:dyDescent="0.2">
      <c r="B519" s="5"/>
      <c r="E519" s="120"/>
      <c r="F519" s="5"/>
    </row>
    <row r="520" spans="2:6" x14ac:dyDescent="0.2">
      <c r="B520" s="5"/>
      <c r="E520" s="120"/>
      <c r="F520" s="5"/>
    </row>
    <row r="521" spans="2:6" x14ac:dyDescent="0.2">
      <c r="B521" s="5"/>
      <c r="E521" s="120"/>
      <c r="F521" s="5"/>
    </row>
    <row r="522" spans="2:6" x14ac:dyDescent="0.2">
      <c r="B522" s="5"/>
      <c r="E522" s="120"/>
      <c r="F522" s="5"/>
    </row>
    <row r="523" spans="2:6" x14ac:dyDescent="0.2">
      <c r="B523" s="5"/>
      <c r="E523" s="120"/>
      <c r="F523" s="5"/>
    </row>
    <row r="524" spans="2:6" x14ac:dyDescent="0.2">
      <c r="B524" s="5"/>
      <c r="E524" s="120"/>
      <c r="F524" s="5"/>
    </row>
    <row r="525" spans="2:6" x14ac:dyDescent="0.2">
      <c r="B525" s="5"/>
      <c r="E525" s="120"/>
      <c r="F525" s="5"/>
    </row>
    <row r="526" spans="2:6" x14ac:dyDescent="0.2">
      <c r="B526" s="5"/>
      <c r="E526" s="120"/>
      <c r="F526" s="5"/>
    </row>
    <row r="527" spans="2:6" x14ac:dyDescent="0.2">
      <c r="B527" s="5"/>
      <c r="E527" s="120"/>
      <c r="F527" s="5"/>
    </row>
    <row r="528" spans="2:6" x14ac:dyDescent="0.2">
      <c r="B528" s="5"/>
      <c r="E528" s="120"/>
      <c r="F528" s="5"/>
    </row>
    <row r="529" spans="2:6" x14ac:dyDescent="0.2">
      <c r="B529" s="5"/>
      <c r="E529" s="120"/>
      <c r="F529" s="5"/>
    </row>
    <row r="530" spans="2:6" x14ac:dyDescent="0.2">
      <c r="B530" s="5"/>
      <c r="E530" s="120"/>
      <c r="F530" s="5"/>
    </row>
    <row r="531" spans="2:6" x14ac:dyDescent="0.2">
      <c r="B531" s="5"/>
      <c r="E531" s="120"/>
      <c r="F531" s="5"/>
    </row>
    <row r="532" spans="2:6" x14ac:dyDescent="0.2">
      <c r="B532" s="5"/>
      <c r="E532" s="120"/>
      <c r="F532" s="5"/>
    </row>
    <row r="533" spans="2:6" x14ac:dyDescent="0.2">
      <c r="B533" s="5"/>
      <c r="E533" s="120"/>
      <c r="F533" s="5"/>
    </row>
    <row r="534" spans="2:6" x14ac:dyDescent="0.2">
      <c r="B534" s="5"/>
      <c r="E534" s="120"/>
      <c r="F534" s="5"/>
    </row>
    <row r="535" spans="2:6" x14ac:dyDescent="0.2">
      <c r="B535" s="5"/>
      <c r="E535" s="120"/>
      <c r="F535" s="5"/>
    </row>
    <row r="536" spans="2:6" x14ac:dyDescent="0.2">
      <c r="B536" s="5"/>
      <c r="E536" s="120"/>
      <c r="F536" s="5"/>
    </row>
    <row r="537" spans="2:6" x14ac:dyDescent="0.2">
      <c r="B537" s="5"/>
      <c r="E537" s="120"/>
      <c r="F537" s="5"/>
    </row>
    <row r="538" spans="2:6" x14ac:dyDescent="0.2">
      <c r="B538" s="5"/>
      <c r="E538" s="120"/>
      <c r="F538" s="5"/>
    </row>
    <row r="539" spans="2:6" x14ac:dyDescent="0.2">
      <c r="B539" s="5"/>
      <c r="E539" s="120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400-000000000000}"/>
    <hyperlink ref="P20" r:id="rId2" display="http://www.konkoly.hu/cgi-bin/IBVS?114" xr:uid="{00000000-0004-0000-0400-000001000000}"/>
    <hyperlink ref="P22" r:id="rId3" display="http://www.konkoly.hu/cgi-bin/IBVS?129" xr:uid="{00000000-0004-0000-0400-000002000000}"/>
    <hyperlink ref="P23" r:id="rId4" display="http://www.konkoly.hu/cgi-bin/IBVS?129" xr:uid="{00000000-0004-0000-0400-000003000000}"/>
    <hyperlink ref="P24" r:id="rId5" display="http://www.konkoly.hu/cgi-bin/IBVS?180" xr:uid="{00000000-0004-0000-0400-000004000000}"/>
    <hyperlink ref="P25" r:id="rId6" display="http://www.konkoly.hu/cgi-bin/IBVS?154" xr:uid="{00000000-0004-0000-0400-000005000000}"/>
    <hyperlink ref="P26" r:id="rId7" display="http://www.konkoly.hu/cgi-bin/IBVS?180" xr:uid="{00000000-0004-0000-0400-000006000000}"/>
    <hyperlink ref="P28" r:id="rId8" display="http://www.konkoly.hu/cgi-bin/IBVS?221" xr:uid="{00000000-0004-0000-0400-000007000000}"/>
    <hyperlink ref="P31" r:id="rId9" display="http://www.konkoly.hu/cgi-bin/IBVS?795" xr:uid="{00000000-0004-0000-0400-000008000000}"/>
    <hyperlink ref="P388" r:id="rId10" display="http://vsolj.cetus-net.org/no47.pdf" xr:uid="{00000000-0004-0000-0400-000009000000}"/>
    <hyperlink ref="P395" r:id="rId11" display="http://www.konkoly.hu/cgi-bin/IBVS?5675" xr:uid="{00000000-0004-0000-0400-00000A000000}"/>
    <hyperlink ref="P135" r:id="rId12" display="http://www.konkoly.hu/cgi-bin/IBVS?5675" xr:uid="{00000000-0004-0000-0400-00000B000000}"/>
    <hyperlink ref="P136" r:id="rId13" display="http://www.konkoly.hu/cgi-bin/IBVS?5675" xr:uid="{00000000-0004-0000-0400-00000C000000}"/>
    <hyperlink ref="P137" r:id="rId14" display="http://www.konkoly.hu/cgi-bin/IBVS?5675" xr:uid="{00000000-0004-0000-0400-00000D000000}"/>
    <hyperlink ref="P403" r:id="rId15" display="http://www.konkoly.hu/cgi-bin/IBVS?4633" xr:uid="{00000000-0004-0000-0400-00000E000000}"/>
    <hyperlink ref="P147" r:id="rId16" display="http://www.konkoly.hu/cgi-bin/IBVS?4967" xr:uid="{00000000-0004-0000-0400-00000F000000}"/>
    <hyperlink ref="P150" r:id="rId17" display="http://www.konkoly.hu/cgi-bin/IBVS?4967" xr:uid="{00000000-0004-0000-0400-000010000000}"/>
    <hyperlink ref="P406" r:id="rId18" display="http://www.konkoly.hu/cgi-bin/IBVS?4840" xr:uid="{00000000-0004-0000-0400-000011000000}"/>
    <hyperlink ref="P152" r:id="rId19" display="http://www.konkoly.hu/cgi-bin/IBVS?5835" xr:uid="{00000000-0004-0000-0400-000012000000}"/>
    <hyperlink ref="P154" r:id="rId20" display="http://www.konkoly.hu/cgi-bin/IBVS?5835" xr:uid="{00000000-0004-0000-0400-000013000000}"/>
    <hyperlink ref="P156" r:id="rId21" display="http://var.astro.cz/oejv/issues/oejv0003.pdf" xr:uid="{00000000-0004-0000-0400-000014000000}"/>
    <hyperlink ref="P157" r:id="rId22" display="http://www.bav-astro.de/sfs/BAVM_link.php?BAVMnr=173" xr:uid="{00000000-0004-0000-0400-000015000000}"/>
    <hyperlink ref="P158" r:id="rId23" display="http://www.bav-astro.de/sfs/BAVM_link.php?BAVMnr=186" xr:uid="{00000000-0004-0000-0400-000016000000}"/>
    <hyperlink ref="P159" r:id="rId24" display="http://www.konkoly.hu/cgi-bin/IBVS?5753" xr:uid="{00000000-0004-0000-0400-000017000000}"/>
    <hyperlink ref="P160" r:id="rId25" display="http://www.bav-astro.de/sfs/BAVM_link.php?BAVMnr=178" xr:uid="{00000000-0004-0000-0400-000018000000}"/>
    <hyperlink ref="P161" r:id="rId26" display="http://www.konkoly.hu/cgi-bin/IBVS?5753" xr:uid="{00000000-0004-0000-0400-000019000000}"/>
    <hyperlink ref="P162" r:id="rId27" display="http://var.astro.cz/oejv/issues/oejv0074.pdf" xr:uid="{00000000-0004-0000-0400-00001A000000}"/>
    <hyperlink ref="P163" r:id="rId28" display="http://www.konkoly.hu/cgi-bin/IBVS?5893" xr:uid="{00000000-0004-0000-0400-00001B000000}"/>
    <hyperlink ref="P415" r:id="rId29" display="http://www.konkoly.hu/cgi-bin/IBVS?5835" xr:uid="{00000000-0004-0000-0400-00001C000000}"/>
    <hyperlink ref="P164" r:id="rId30" display="http://www.konkoly.hu/cgi-bin/IBVS?5893" xr:uid="{00000000-0004-0000-0400-00001D000000}"/>
    <hyperlink ref="P165" r:id="rId31" display="http://www.aavso.org/sites/default/files/jaavso/v36n2/171.pdf" xr:uid="{00000000-0004-0000-0400-00001E000000}"/>
    <hyperlink ref="P166" r:id="rId32" display="http://www.aavso.org/sites/default/files/jaavso/v36n2/171.pdf" xr:uid="{00000000-0004-0000-0400-00001F000000}"/>
    <hyperlink ref="P167" r:id="rId33" display="http://www.aavso.org/sites/default/files/jaavso/v36n2/186.pdf" xr:uid="{00000000-0004-0000-0400-000020000000}"/>
    <hyperlink ref="P168" r:id="rId34" display="http://www.aavso.org/sites/default/files/jaavso/v36n2/186.pdf" xr:uid="{00000000-0004-0000-0400-000021000000}"/>
    <hyperlink ref="P170" r:id="rId35" display="http://www.bav-astro.de/sfs/BAVM_link.php?BAVMnr=209" xr:uid="{00000000-0004-0000-0400-000022000000}"/>
    <hyperlink ref="P171" r:id="rId36" display="http://www.konkoly.hu/cgi-bin/IBVS?5893" xr:uid="{00000000-0004-0000-0400-000023000000}"/>
    <hyperlink ref="P172" r:id="rId37" display="http://www.konkoly.hu/cgi-bin/IBVS?5893" xr:uid="{00000000-0004-0000-0400-000024000000}"/>
    <hyperlink ref="P175" r:id="rId38" display="http://www.konkoly.hu/cgi-bin/IBVS?5988" xr:uid="{00000000-0004-0000-0400-000025000000}"/>
    <hyperlink ref="P176" r:id="rId39" display="http://www.konkoly.hu/cgi-bin/IBVS?5988" xr:uid="{00000000-0004-0000-0400-000026000000}"/>
    <hyperlink ref="P177" r:id="rId40" display="http://www.bav-astro.de/sfs/BAVM_link.php?BAVMnr=220" xr:uid="{00000000-0004-0000-0400-000027000000}"/>
    <hyperlink ref="P180" r:id="rId41" display="http://www.bav-astro.de/sfs/BAVM_link.php?BAVMnr=231" xr:uid="{00000000-0004-0000-0400-000028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39"/>
  <sheetViews>
    <sheetView workbookViewId="0">
      <selection activeCell="E9" sqref="E9"/>
    </sheetView>
  </sheetViews>
  <sheetFormatPr defaultRowHeight="12.75" x14ac:dyDescent="0.2"/>
  <cols>
    <col min="2" max="2" width="10" customWidth="1"/>
    <col min="3" max="3" width="12.42578125" bestFit="1" customWidth="1"/>
  </cols>
  <sheetData>
    <row r="1" spans="1:20" ht="18" x14ac:dyDescent="0.2">
      <c r="A1" s="45" t="s">
        <v>260</v>
      </c>
      <c r="B1" s="36"/>
      <c r="C1" s="36"/>
      <c r="D1" s="46" t="s">
        <v>261</v>
      </c>
      <c r="E1" s="36"/>
      <c r="F1" s="36"/>
      <c r="G1" s="36"/>
      <c r="H1" s="36"/>
      <c r="K1" s="47" t="s">
        <v>262</v>
      </c>
      <c r="L1" s="36" t="s">
        <v>263</v>
      </c>
      <c r="M1" s="36">
        <f ca="1">F18*H18-G18*G18</f>
        <v>0.31475666687755188</v>
      </c>
      <c r="N1" s="36"/>
      <c r="O1" s="36"/>
      <c r="P1" s="36"/>
      <c r="Q1" s="36"/>
      <c r="R1" s="36">
        <v>1</v>
      </c>
      <c r="S1" s="36" t="s">
        <v>264</v>
      </c>
      <c r="T1" s="36"/>
    </row>
    <row r="2" spans="1:20" x14ac:dyDescent="0.2">
      <c r="A2" s="36"/>
      <c r="B2" s="36"/>
      <c r="C2" s="36"/>
      <c r="D2" s="36"/>
      <c r="E2" s="36"/>
      <c r="F2" s="36"/>
      <c r="G2" s="36"/>
      <c r="H2" s="36"/>
      <c r="K2" s="47" t="s">
        <v>265</v>
      </c>
      <c r="L2" s="36" t="s">
        <v>266</v>
      </c>
      <c r="M2" s="36">
        <f ca="1">+D18*H18-F18*G18</f>
        <v>-8.5559693512494039E-2</v>
      </c>
      <c r="N2" s="36"/>
      <c r="O2" s="36"/>
      <c r="P2" s="36"/>
      <c r="Q2" s="36"/>
      <c r="R2" s="36">
        <v>2</v>
      </c>
      <c r="S2" s="36" t="s">
        <v>171</v>
      </c>
      <c r="T2" s="36"/>
    </row>
    <row r="3" spans="1:20" ht="13.5" thickBot="1" x14ac:dyDescent="0.25">
      <c r="A3" s="36" t="s">
        <v>267</v>
      </c>
      <c r="B3" s="36" t="s">
        <v>268</v>
      </c>
      <c r="C3" s="36"/>
      <c r="D3" s="36"/>
      <c r="E3" s="48" t="s">
        <v>269</v>
      </c>
      <c r="F3" s="48" t="s">
        <v>270</v>
      </c>
      <c r="G3" s="48" t="s">
        <v>271</v>
      </c>
      <c r="H3" s="48" t="s">
        <v>272</v>
      </c>
      <c r="K3" s="47" t="s">
        <v>273</v>
      </c>
      <c r="L3" s="36" t="s">
        <v>274</v>
      </c>
      <c r="M3" s="36">
        <f ca="1">+D18*G18-F18*F18</f>
        <v>-5.2591011028679837</v>
      </c>
      <c r="N3" s="36"/>
      <c r="O3" s="36"/>
      <c r="P3" s="36"/>
      <c r="Q3" s="36"/>
      <c r="R3" s="36">
        <v>3</v>
      </c>
      <c r="S3" s="36" t="s">
        <v>128</v>
      </c>
      <c r="T3" s="36"/>
    </row>
    <row r="4" spans="1:20" x14ac:dyDescent="0.2">
      <c r="A4" s="36" t="s">
        <v>275</v>
      </c>
      <c r="B4" s="36" t="s">
        <v>276</v>
      </c>
      <c r="C4" s="36"/>
      <c r="D4" s="49" t="s">
        <v>277</v>
      </c>
      <c r="E4" s="50">
        <f ca="1">(E18*M1-I18*M2+J18*M3)/M7</f>
        <v>1.9522154784940337E-3</v>
      </c>
      <c r="F4" s="51">
        <f ca="1">+E7/M7*M18</f>
        <v>1.0671350819769848E-3</v>
      </c>
      <c r="G4" s="52">
        <f>+B18</f>
        <v>1</v>
      </c>
      <c r="H4" s="53">
        <f ca="1">ABS(F4/E4)</f>
        <v>0.54662771283843503</v>
      </c>
      <c r="K4" s="47" t="s">
        <v>278</v>
      </c>
      <c r="L4" s="36" t="s">
        <v>279</v>
      </c>
      <c r="M4" s="36">
        <f ca="1">+D17*H18-F18*F18</f>
        <v>29.696231059544353</v>
      </c>
      <c r="N4" s="36"/>
      <c r="O4" s="36"/>
      <c r="P4" s="36"/>
      <c r="Q4" s="36"/>
      <c r="R4" s="36">
        <v>4</v>
      </c>
      <c r="S4" s="36" t="s">
        <v>280</v>
      </c>
      <c r="T4" s="36"/>
    </row>
    <row r="5" spans="1:20" x14ac:dyDescent="0.2">
      <c r="A5" s="36" t="s">
        <v>281</v>
      </c>
      <c r="B5" s="54">
        <v>40323</v>
      </c>
      <c r="C5" s="36"/>
      <c r="D5" s="55" t="s">
        <v>282</v>
      </c>
      <c r="E5" s="56">
        <f ca="1">+(-E18*M2+I18*M4-J18*M5)/M7</f>
        <v>0.10464040514773951</v>
      </c>
      <c r="F5" s="57">
        <f ca="1">N18*E7/M7</f>
        <v>1.0365317166619294E-2</v>
      </c>
      <c r="G5" s="58">
        <f>+B18/A18</f>
        <v>1E-4</v>
      </c>
      <c r="H5" s="53">
        <f ca="1">ABS(F5/E5)</f>
        <v>9.9056546579542853E-2</v>
      </c>
      <c r="K5" s="47" t="s">
        <v>283</v>
      </c>
      <c r="L5" s="36" t="s">
        <v>284</v>
      </c>
      <c r="M5" s="36">
        <f ca="1">+D17*G18-D18*F18</f>
        <v>96.184987060442523</v>
      </c>
      <c r="N5" s="36"/>
      <c r="O5" s="36"/>
      <c r="P5" s="36"/>
      <c r="Q5" s="36"/>
      <c r="R5" s="36">
        <v>5</v>
      </c>
      <c r="S5" s="36" t="s">
        <v>285</v>
      </c>
      <c r="T5" s="36"/>
    </row>
    <row r="6" spans="1:20" ht="13.5" thickBot="1" x14ac:dyDescent="0.25">
      <c r="A6" s="36"/>
      <c r="B6" s="36"/>
      <c r="D6" s="59" t="s">
        <v>286</v>
      </c>
      <c r="E6" s="60">
        <f ca="1">+(E18*M3-I18*M5+J18*M6)/M7</f>
        <v>2.5131029035560286</v>
      </c>
      <c r="F6" s="61">
        <f ca="1">O18*E7/M7</f>
        <v>4.492744756139181E-2</v>
      </c>
      <c r="G6" s="62">
        <f>+B18/A18^2</f>
        <v>1E-8</v>
      </c>
      <c r="H6" s="53">
        <f ca="1">ABS(F6/E6)</f>
        <v>1.7877281307430621E-2</v>
      </c>
      <c r="K6" s="63" t="s">
        <v>287</v>
      </c>
      <c r="L6" s="64" t="s">
        <v>288</v>
      </c>
      <c r="M6" s="64">
        <f ca="1">+D17*F18-D18*D18</f>
        <v>557.90420471500011</v>
      </c>
      <c r="N6" s="36"/>
      <c r="O6" s="36"/>
      <c r="P6" s="36"/>
      <c r="Q6" s="36"/>
      <c r="R6" s="36">
        <v>6</v>
      </c>
      <c r="S6" s="36" t="s">
        <v>289</v>
      </c>
      <c r="T6" s="36"/>
    </row>
    <row r="7" spans="1:20" x14ac:dyDescent="0.2">
      <c r="B7" s="36"/>
      <c r="C7" s="36"/>
      <c r="D7" s="46" t="s">
        <v>290</v>
      </c>
      <c r="E7" s="65">
        <f ca="1">SQRT(L18/(D17-3))</f>
        <v>1.196150686716348E-2</v>
      </c>
      <c r="F7" s="36"/>
      <c r="G7" s="66">
        <f>+B22</f>
        <v>6.1901799999759533E-2</v>
      </c>
      <c r="H7" s="36"/>
      <c r="K7" s="47" t="s">
        <v>291</v>
      </c>
      <c r="L7" s="36" t="s">
        <v>292</v>
      </c>
      <c r="M7" s="36">
        <f ca="1">+D17*M1-D18*M2+F18*M3</f>
        <v>39.546488845894515</v>
      </c>
      <c r="N7" s="36"/>
      <c r="O7" s="36"/>
      <c r="P7" s="36"/>
      <c r="Q7" s="36"/>
      <c r="R7" s="36">
        <v>7</v>
      </c>
      <c r="S7" s="36" t="s">
        <v>293</v>
      </c>
      <c r="T7" s="36"/>
    </row>
    <row r="8" spans="1:20" x14ac:dyDescent="0.2">
      <c r="B8" s="36"/>
      <c r="C8" s="36"/>
      <c r="D8" s="46" t="s">
        <v>334</v>
      </c>
      <c r="E8" s="36"/>
      <c r="F8" s="81">
        <f ca="1">CORREL(INDIRECT(E12):INDIRECT(E13),INDIRECT(K12):INDIRECT(K13))</f>
        <v>0.99028180954105172</v>
      </c>
      <c r="G8" s="65"/>
      <c r="H8" s="36"/>
      <c r="I8" s="66"/>
      <c r="J8" s="36"/>
      <c r="K8" s="36"/>
      <c r="L8" s="36"/>
      <c r="M8" s="36"/>
      <c r="N8" s="36"/>
      <c r="O8" s="36"/>
      <c r="P8" s="36"/>
      <c r="Q8" s="36"/>
      <c r="R8" s="36">
        <v>8</v>
      </c>
      <c r="S8" s="36" t="s">
        <v>294</v>
      </c>
      <c r="T8" s="36"/>
    </row>
    <row r="9" spans="1:20" x14ac:dyDescent="0.2">
      <c r="A9" s="36"/>
      <c r="B9" s="36"/>
      <c r="C9" s="36"/>
      <c r="D9" s="36"/>
      <c r="E9" s="78">
        <f ca="1">E6*G6</f>
        <v>2.5131029035560287E-8</v>
      </c>
      <c r="F9" s="80">
        <f ca="1">H6</f>
        <v>1.7877281307430621E-2</v>
      </c>
      <c r="G9" s="79">
        <f ca="1">F8</f>
        <v>0.99028180954105172</v>
      </c>
      <c r="I9" s="66"/>
      <c r="J9" s="36"/>
      <c r="K9" s="36"/>
      <c r="L9" s="36"/>
      <c r="M9" s="36"/>
      <c r="N9" s="36"/>
      <c r="O9" s="36"/>
      <c r="P9" s="36"/>
      <c r="Q9" s="36"/>
      <c r="R9" s="36">
        <v>9</v>
      </c>
      <c r="S9" s="36" t="s">
        <v>236</v>
      </c>
      <c r="T9" s="36"/>
    </row>
    <row r="10" spans="1:20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10</v>
      </c>
      <c r="S10" s="36" t="s">
        <v>295</v>
      </c>
      <c r="T10" s="36"/>
    </row>
    <row r="11" spans="1:2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11</v>
      </c>
      <c r="S11" s="36" t="s">
        <v>168</v>
      </c>
      <c r="T11" s="36"/>
    </row>
    <row r="12" spans="1:20" x14ac:dyDescent="0.2">
      <c r="A12" s="67">
        <v>21</v>
      </c>
      <c r="B12" s="36" t="s">
        <v>296</v>
      </c>
      <c r="C12" s="68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36"/>
      <c r="Q12" s="36"/>
      <c r="R12" s="36">
        <v>12</v>
      </c>
      <c r="S12" s="36" t="s">
        <v>297</v>
      </c>
      <c r="T12" s="36"/>
    </row>
    <row r="13" spans="1:20" x14ac:dyDescent="0.2">
      <c r="A13" s="67">
        <f>20+COUNT(A21:A1446)</f>
        <v>205</v>
      </c>
      <c r="B13" s="36" t="s">
        <v>298</v>
      </c>
      <c r="C13" s="68">
        <f>A13</f>
        <v>205</v>
      </c>
      <c r="D13" s="5" t="str">
        <f>D$15&amp;$C13</f>
        <v>D205</v>
      </c>
      <c r="E13" s="5" t="str">
        <f t="shared" ref="E13:O13" si="1">E$15&amp;$C13</f>
        <v>E205</v>
      </c>
      <c r="F13" s="5" t="str">
        <f t="shared" si="1"/>
        <v>F205</v>
      </c>
      <c r="G13" s="5" t="str">
        <f t="shared" si="1"/>
        <v>G205</v>
      </c>
      <c r="H13" s="5" t="str">
        <f t="shared" si="1"/>
        <v>H205</v>
      </c>
      <c r="I13" s="5" t="str">
        <f t="shared" si="1"/>
        <v>I205</v>
      </c>
      <c r="J13" s="5" t="str">
        <f t="shared" si="1"/>
        <v>J205</v>
      </c>
      <c r="K13" s="5" t="str">
        <f t="shared" si="1"/>
        <v>K205</v>
      </c>
      <c r="L13" s="5" t="str">
        <f t="shared" si="1"/>
        <v>L205</v>
      </c>
      <c r="M13" s="5" t="str">
        <f t="shared" si="1"/>
        <v>M205</v>
      </c>
      <c r="N13" s="5" t="str">
        <f t="shared" si="1"/>
        <v>N205</v>
      </c>
      <c r="O13" s="5" t="str">
        <f t="shared" si="1"/>
        <v>O205</v>
      </c>
      <c r="P13" s="36"/>
      <c r="Q13" s="36"/>
      <c r="R13" s="36">
        <v>13</v>
      </c>
      <c r="S13" s="36" t="s">
        <v>299</v>
      </c>
      <c r="T13" s="36"/>
    </row>
    <row r="14" spans="1:2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>
        <v>14</v>
      </c>
      <c r="S14" s="36" t="s">
        <v>300</v>
      </c>
      <c r="T14" s="36"/>
    </row>
    <row r="15" spans="1:20" x14ac:dyDescent="0.2">
      <c r="A15" s="5"/>
      <c r="B15" s="36"/>
      <c r="C15" s="36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36"/>
      <c r="Q15" s="36"/>
      <c r="R15" s="36">
        <v>15</v>
      </c>
      <c r="S15" s="36" t="s">
        <v>301</v>
      </c>
      <c r="T15" s="36"/>
    </row>
    <row r="16" spans="1:20" x14ac:dyDescent="0.2">
      <c r="A16" s="5"/>
      <c r="B16" s="36"/>
      <c r="C16" s="36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6"/>
      <c r="Q16" s="36"/>
      <c r="R16" s="36">
        <v>16</v>
      </c>
      <c r="S16" s="36" t="s">
        <v>302</v>
      </c>
      <c r="T16" s="36"/>
    </row>
    <row r="17" spans="1:20" x14ac:dyDescent="0.2">
      <c r="A17" s="46" t="s">
        <v>303</v>
      </c>
      <c r="B17" s="36"/>
      <c r="C17" s="36" t="s">
        <v>304</v>
      </c>
      <c r="D17" s="36">
        <f>C13-C12+1</f>
        <v>185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>
        <v>17</v>
      </c>
      <c r="S17" s="36" t="s">
        <v>305</v>
      </c>
      <c r="T17" s="36"/>
    </row>
    <row r="18" spans="1:20" x14ac:dyDescent="0.2">
      <c r="A18" s="69">
        <v>10000</v>
      </c>
      <c r="B18" s="69">
        <v>1</v>
      </c>
      <c r="C18" s="36" t="s">
        <v>306</v>
      </c>
      <c r="D18" s="36">
        <f ca="1">SUM(INDIRECT(D12):INDIRECT(D13))</f>
        <v>11.584149999999999</v>
      </c>
      <c r="E18" s="36">
        <f ca="1">SUM(INDIRECT(E12):INDIRECT(E13))</f>
        <v>10.975007399982132</v>
      </c>
      <c r="F18" s="36">
        <f ca="1">SUM(INDIRECT(F12):INDIRECT(F13))</f>
        <v>3.7410634375000003</v>
      </c>
      <c r="G18" s="36">
        <f ca="1">SUM(INDIRECT(G12):INDIRECT(G13))</f>
        <v>0.75417311935112508</v>
      </c>
      <c r="H18" s="36">
        <f ca="1">SUM(INDIRECT(H12):INDIRECT(H13))</f>
        <v>0.23617182001591175</v>
      </c>
      <c r="I18" s="36">
        <f ca="1">SUM(INDIRECT(I12):INDIRECT(I13))</f>
        <v>2.3093958067438121</v>
      </c>
      <c r="J18" s="36">
        <f ca="1">SUM(INDIRECT(J12):INDIRECT(J13))</f>
        <v>0.67974442932925161</v>
      </c>
      <c r="K18" s="36"/>
      <c r="L18" s="36">
        <f ca="1">SUM(INDIRECT(L12):INDIRECT(L13))</f>
        <v>2.6040131669042236E-2</v>
      </c>
      <c r="M18" s="36">
        <f ca="1">SQRT(SUM(INDIRECT(M12):INDIRECT(M13)))</f>
        <v>3.5281044508126507</v>
      </c>
      <c r="N18" s="36">
        <f ca="1">SQRT(SUM(INDIRECT(N12):INDIRECT(N13)))</f>
        <v>34.269252550374887</v>
      </c>
      <c r="O18" s="36">
        <f ca="1">SQRT(SUM(INDIRECT(O12):INDIRECT(O13)))</f>
        <v>148.53670391132079</v>
      </c>
      <c r="P18" s="36"/>
      <c r="Q18" s="36"/>
      <c r="R18" s="36">
        <v>18</v>
      </c>
      <c r="S18" s="36" t="s">
        <v>307</v>
      </c>
      <c r="T18" s="36"/>
    </row>
    <row r="19" spans="1:20" x14ac:dyDescent="0.2">
      <c r="A19" s="70" t="s">
        <v>308</v>
      </c>
      <c r="B19" s="36"/>
      <c r="C19" s="36"/>
      <c r="D19" s="71" t="s">
        <v>309</v>
      </c>
      <c r="E19" s="71" t="s">
        <v>56</v>
      </c>
      <c r="F19" s="71" t="s">
        <v>310</v>
      </c>
      <c r="G19" s="71" t="s">
        <v>311</v>
      </c>
      <c r="H19" s="71" t="s">
        <v>312</v>
      </c>
      <c r="I19" s="71" t="s">
        <v>313</v>
      </c>
      <c r="J19" s="71" t="s">
        <v>314</v>
      </c>
      <c r="K19" s="72"/>
      <c r="L19" s="72"/>
      <c r="M19" s="72"/>
      <c r="N19" s="72"/>
      <c r="O19" s="72"/>
      <c r="P19" s="36"/>
      <c r="Q19" s="36"/>
      <c r="R19" s="36">
        <v>19</v>
      </c>
      <c r="S19" s="36" t="s">
        <v>315</v>
      </c>
      <c r="T19" s="36"/>
    </row>
    <row r="20" spans="1:20" ht="15" thickBot="1" x14ac:dyDescent="0.25">
      <c r="A20" s="73" t="s">
        <v>316</v>
      </c>
      <c r="B20" s="73" t="s">
        <v>317</v>
      </c>
      <c r="C20" s="36"/>
      <c r="D20" s="73" t="s">
        <v>316</v>
      </c>
      <c r="E20" s="73" t="s">
        <v>317</v>
      </c>
      <c r="F20" s="73" t="s">
        <v>318</v>
      </c>
      <c r="G20" s="73" t="s">
        <v>319</v>
      </c>
      <c r="H20" s="73" t="s">
        <v>320</v>
      </c>
      <c r="I20" s="73" t="s">
        <v>321</v>
      </c>
      <c r="J20" s="73" t="s">
        <v>322</v>
      </c>
      <c r="K20" s="74" t="s">
        <v>323</v>
      </c>
      <c r="L20" s="73" t="s">
        <v>324</v>
      </c>
      <c r="M20" s="73" t="s">
        <v>325</v>
      </c>
      <c r="N20" s="73" t="s">
        <v>326</v>
      </c>
      <c r="O20" s="73" t="s">
        <v>327</v>
      </c>
      <c r="P20" s="48" t="s">
        <v>328</v>
      </c>
      <c r="Q20" s="36"/>
      <c r="R20" s="36">
        <v>20</v>
      </c>
      <c r="S20" s="36" t="s">
        <v>329</v>
      </c>
      <c r="T20" s="36"/>
    </row>
    <row r="21" spans="1:20" x14ac:dyDescent="0.2">
      <c r="A21" s="75">
        <v>-1690</v>
      </c>
      <c r="B21" s="75">
        <v>6.9365999996080063E-2</v>
      </c>
      <c r="C21" s="36"/>
      <c r="D21" s="76">
        <f t="shared" ref="D21:D52" si="3">A21/A$18</f>
        <v>-0.16900000000000001</v>
      </c>
      <c r="E21" s="76">
        <f t="shared" ref="E21:E52" si="4">B21/B$18</f>
        <v>6.9365999996080063E-2</v>
      </c>
      <c r="F21" s="67">
        <f>D21*D21</f>
        <v>2.8561000000000003E-2</v>
      </c>
      <c r="G21" s="67">
        <f>D21*F21</f>
        <v>-4.8268090000000005E-3</v>
      </c>
      <c r="H21" s="67">
        <f>F21*F21</f>
        <v>8.1573072100000013E-4</v>
      </c>
      <c r="I21" s="67">
        <f>E21*D21</f>
        <v>-1.1722853999337531E-2</v>
      </c>
      <c r="J21" s="67">
        <f>I21*D21</f>
        <v>1.981162325888043E-3</v>
      </c>
      <c r="K21" s="67">
        <f t="shared" ref="K21:K83" ca="1" si="5">+E$4+E$5*D21+E$6*D21^2</f>
        <v>5.6044719036989793E-2</v>
      </c>
      <c r="L21" s="67">
        <f ca="1">+(K21-E21)^2</f>
        <v>1.7745652639102098E-4</v>
      </c>
      <c r="M21" s="67">
        <f t="shared" ref="M21:M52" ca="1" si="6">(M$1-M$2*D21+M$3*F21)^2</f>
        <v>2.2527576066631805E-2</v>
      </c>
      <c r="N21" s="67">
        <f t="shared" ref="N21:N52" ca="1" si="7">(-M$2+M$4*D21-M$5*F21)^2</f>
        <v>58.986129021248935</v>
      </c>
      <c r="O21" s="67">
        <f t="shared" ref="O21:O52" ca="1" si="8">+(M$3-D21*M$5+F21*M$6)^2</f>
        <v>725.24987516229305</v>
      </c>
      <c r="P21" s="36">
        <f ca="1">+E21-K21</f>
        <v>1.332128095909027E-2</v>
      </c>
      <c r="Q21" s="36"/>
      <c r="R21" s="36">
        <v>21</v>
      </c>
      <c r="S21" s="36" t="s">
        <v>330</v>
      </c>
      <c r="T21" s="36"/>
    </row>
    <row r="22" spans="1:20" x14ac:dyDescent="0.2">
      <c r="A22" s="75">
        <v>-1609.5</v>
      </c>
      <c r="B22" s="75">
        <v>6.1901799999759533E-2</v>
      </c>
      <c r="C22" s="36"/>
      <c r="D22" s="76">
        <f t="shared" si="3"/>
        <v>-0.16095000000000001</v>
      </c>
      <c r="E22" s="76">
        <f t="shared" si="4"/>
        <v>6.1901799999759533E-2</v>
      </c>
      <c r="F22" s="67">
        <f t="shared" ref="F22:F84" si="9">D22*D22</f>
        <v>2.5904902500000004E-2</v>
      </c>
      <c r="G22" s="67">
        <f t="shared" ref="G22:G84" si="10">D22*F22</f>
        <v>-4.1693940573750005E-3</v>
      </c>
      <c r="H22" s="67">
        <f t="shared" ref="H22:H84" si="11">F22*F22</f>
        <v>6.7106397353450644E-4</v>
      </c>
      <c r="I22" s="67">
        <f t="shared" ref="I22:I84" si="12">E22*D22</f>
        <v>-9.9630947099612968E-3</v>
      </c>
      <c r="J22" s="67">
        <f t="shared" ref="J22:J84" si="13">I22*D22</f>
        <v>1.6035600935682707E-3</v>
      </c>
      <c r="K22" s="67">
        <f t="shared" ca="1" si="5"/>
        <v>5.0212027959051192E-2</v>
      </c>
      <c r="L22" s="67">
        <f t="shared" ref="L22:L84" ca="1" si="14">+(K22-E22)^2</f>
        <v>1.3665077036372644E-4</v>
      </c>
      <c r="M22" s="67">
        <f t="shared" ca="1" si="6"/>
        <v>2.7142342690757246E-2</v>
      </c>
      <c r="N22" s="67">
        <f t="shared" ca="1" si="7"/>
        <v>51.634448428795771</v>
      </c>
      <c r="O22" s="67">
        <f t="shared" ca="1" si="8"/>
        <v>608.82239276830137</v>
      </c>
      <c r="P22" s="36">
        <f t="shared" ref="P22:P84" ca="1" si="15">+E22-K22</f>
        <v>1.1689772040708341E-2</v>
      </c>
      <c r="Q22" s="36"/>
      <c r="R22" s="36">
        <v>22</v>
      </c>
      <c r="S22" s="36" t="s">
        <v>331</v>
      </c>
      <c r="T22" s="36"/>
    </row>
    <row r="23" spans="1:20" x14ac:dyDescent="0.2">
      <c r="A23" s="75">
        <v>-1592</v>
      </c>
      <c r="B23" s="75">
        <v>5.9074800003145356E-2</v>
      </c>
      <c r="C23" s="36"/>
      <c r="D23" s="76">
        <f t="shared" si="3"/>
        <v>-0.15920000000000001</v>
      </c>
      <c r="E23" s="76">
        <f t="shared" si="4"/>
        <v>5.9074800003145356E-2</v>
      </c>
      <c r="F23" s="67">
        <f t="shared" si="9"/>
        <v>2.5344640000000002E-2</v>
      </c>
      <c r="G23" s="67">
        <f t="shared" si="10"/>
        <v>-4.0348666880000005E-3</v>
      </c>
      <c r="H23" s="67">
        <f t="shared" si="11"/>
        <v>6.423507767296001E-4</v>
      </c>
      <c r="I23" s="67">
        <f t="shared" si="12"/>
        <v>-9.4047081605007406E-3</v>
      </c>
      <c r="J23" s="67">
        <f t="shared" si="13"/>
        <v>1.4972295391517179E-3</v>
      </c>
      <c r="K23" s="67">
        <f t="shared" ca="1" si="5"/>
        <v>4.8987151352556178E-2</v>
      </c>
      <c r="L23" s="67">
        <f t="shared" ca="1" si="14"/>
        <v>1.0176065529773365E-4</v>
      </c>
      <c r="M23" s="67">
        <f t="shared" ca="1" si="6"/>
        <v>2.8172125128223521E-2</v>
      </c>
      <c r="N23" s="67">
        <f t="shared" ca="1" si="7"/>
        <v>50.124334949787382</v>
      </c>
      <c r="O23" s="67">
        <f t="shared" ca="1" si="8"/>
        <v>585.32205807500418</v>
      </c>
      <c r="P23" s="36">
        <f t="shared" ca="1" si="15"/>
        <v>1.0087648650589177E-2</v>
      </c>
      <c r="Q23" s="36"/>
      <c r="R23" s="36">
        <v>23</v>
      </c>
      <c r="S23" s="36" t="s">
        <v>332</v>
      </c>
      <c r="T23" s="36"/>
    </row>
    <row r="24" spans="1:20" x14ac:dyDescent="0.2">
      <c r="A24" s="75">
        <v>-1576</v>
      </c>
      <c r="B24" s="75">
        <v>5.6384399998933077E-2</v>
      </c>
      <c r="C24" s="36"/>
      <c r="D24" s="76">
        <f t="shared" si="3"/>
        <v>-0.15759999999999999</v>
      </c>
      <c r="E24" s="76">
        <f t="shared" si="4"/>
        <v>5.6384399998933077E-2</v>
      </c>
      <c r="F24" s="67">
        <f t="shared" si="9"/>
        <v>2.4837759999999997E-2</v>
      </c>
      <c r="G24" s="67">
        <f t="shared" si="10"/>
        <v>-3.9144309759999996E-3</v>
      </c>
      <c r="H24" s="67">
        <f t="shared" si="11"/>
        <v>6.1691432181759989E-4</v>
      </c>
      <c r="I24" s="67">
        <f t="shared" si="12"/>
        <v>-8.8861814398318532E-3</v>
      </c>
      <c r="J24" s="67">
        <f t="shared" si="13"/>
        <v>1.4004621949175E-3</v>
      </c>
      <c r="K24" s="67">
        <f t="shared" ca="1" si="5"/>
        <v>4.7880734401038072E-2</v>
      </c>
      <c r="L24" s="67">
        <f t="shared" ca="1" si="14"/>
        <v>7.2312328600823006E-5</v>
      </c>
      <c r="M24" s="67">
        <f t="shared" ca="1" si="6"/>
        <v>2.9120797300190435E-2</v>
      </c>
      <c r="N24" s="67">
        <f t="shared" ca="1" si="7"/>
        <v>48.770472660728174</v>
      </c>
      <c r="O24" s="67">
        <f t="shared" ca="1" si="8"/>
        <v>564.38286636019848</v>
      </c>
      <c r="P24" s="36">
        <f t="shared" ca="1" si="15"/>
        <v>8.5036655978950049E-3</v>
      </c>
      <c r="Q24" s="36"/>
      <c r="R24" s="36">
        <v>24</v>
      </c>
      <c r="S24" s="36" t="s">
        <v>316</v>
      </c>
      <c r="T24" s="36"/>
    </row>
    <row r="25" spans="1:20" x14ac:dyDescent="0.2">
      <c r="A25" s="75">
        <v>-1573.5</v>
      </c>
      <c r="B25" s="75">
        <v>5.9423400001833215E-2</v>
      </c>
      <c r="C25" s="36"/>
      <c r="D25" s="76">
        <f t="shared" si="3"/>
        <v>-0.15734999999999999</v>
      </c>
      <c r="E25" s="76">
        <f t="shared" si="4"/>
        <v>5.9423400001833215E-2</v>
      </c>
      <c r="F25" s="67">
        <f t="shared" si="9"/>
        <v>2.4759022499999998E-2</v>
      </c>
      <c r="G25" s="67">
        <f t="shared" si="10"/>
        <v>-3.8958321903749993E-3</v>
      </c>
      <c r="H25" s="67">
        <f t="shared" si="11"/>
        <v>6.130091951555062E-4</v>
      </c>
      <c r="I25" s="67">
        <f t="shared" si="12"/>
        <v>-9.3502719902884557E-3</v>
      </c>
      <c r="J25" s="67">
        <f t="shared" si="13"/>
        <v>1.4712652976718885E-3</v>
      </c>
      <c r="K25" s="67">
        <f t="shared" ca="1" si="5"/>
        <v>4.7709019062456254E-2</v>
      </c>
      <c r="L25" s="67">
        <f t="shared" ca="1" si="14"/>
        <v>1.3722672079283826E-4</v>
      </c>
      <c r="M25" s="67">
        <f t="shared" ca="1" si="6"/>
        <v>2.9269614122894062E-2</v>
      </c>
      <c r="N25" s="67">
        <f t="shared" ca="1" si="7"/>
        <v>48.561225995898027</v>
      </c>
      <c r="O25" s="67">
        <f t="shared" ca="1" si="8"/>
        <v>561.15779419284388</v>
      </c>
      <c r="P25" s="36">
        <f t="shared" ca="1" si="15"/>
        <v>1.1714380939376962E-2</v>
      </c>
      <c r="Q25" s="36"/>
      <c r="R25" s="36">
        <v>25</v>
      </c>
      <c r="S25" s="36" t="s">
        <v>317</v>
      </c>
      <c r="T25" s="36"/>
    </row>
    <row r="26" spans="1:20" x14ac:dyDescent="0.2">
      <c r="A26" s="75">
        <v>-1572</v>
      </c>
      <c r="B26" s="75">
        <v>5.7286799994471949E-2</v>
      </c>
      <c r="C26" s="36"/>
      <c r="D26" s="76">
        <f t="shared" si="3"/>
        <v>-0.15720000000000001</v>
      </c>
      <c r="E26" s="76">
        <f t="shared" si="4"/>
        <v>5.7286799994471949E-2</v>
      </c>
      <c r="F26" s="67">
        <f t="shared" si="9"/>
        <v>2.4711840000000002E-2</v>
      </c>
      <c r="G26" s="67">
        <f t="shared" si="10"/>
        <v>-3.8847012480000007E-3</v>
      </c>
      <c r="H26" s="67">
        <f t="shared" si="11"/>
        <v>6.1067503618560007E-4</v>
      </c>
      <c r="I26" s="67">
        <f t="shared" si="12"/>
        <v>-9.005484959130991E-3</v>
      </c>
      <c r="J26" s="67">
        <f t="shared" si="13"/>
        <v>1.4156622355753919E-3</v>
      </c>
      <c r="K26" s="67">
        <f t="shared" ca="1" si="5"/>
        <v>4.7606140645481396E-2</v>
      </c>
      <c r="L26" s="67">
        <f t="shared" ca="1" si="14"/>
        <v>9.3715165431198193E-5</v>
      </c>
      <c r="M26" s="67">
        <f t="shared" ca="1" si="6"/>
        <v>2.9358978137952733E-2</v>
      </c>
      <c r="N26" s="67">
        <f t="shared" ca="1" si="7"/>
        <v>48.43597425179702</v>
      </c>
      <c r="O26" s="67">
        <f t="shared" ca="1" si="8"/>
        <v>559.228769766759</v>
      </c>
      <c r="P26" s="36">
        <f t="shared" ca="1" si="15"/>
        <v>9.6806593489905529E-3</v>
      </c>
      <c r="Q26" s="36"/>
      <c r="R26" s="36">
        <v>26</v>
      </c>
      <c r="S26" s="36" t="s">
        <v>333</v>
      </c>
      <c r="T26" s="36"/>
    </row>
    <row r="27" spans="1:20" x14ac:dyDescent="0.2">
      <c r="A27" s="75">
        <v>-1566</v>
      </c>
      <c r="B27" s="75">
        <v>5.6640399998286739E-2</v>
      </c>
      <c r="C27" s="36"/>
      <c r="D27" s="76">
        <f t="shared" si="3"/>
        <v>-0.15659999999999999</v>
      </c>
      <c r="E27" s="76">
        <f t="shared" si="4"/>
        <v>5.6640399998286739E-2</v>
      </c>
      <c r="F27" s="67">
        <f t="shared" si="9"/>
        <v>2.4523559999999996E-2</v>
      </c>
      <c r="G27" s="67">
        <f t="shared" si="10"/>
        <v>-3.8403894959999994E-3</v>
      </c>
      <c r="H27" s="67">
        <f t="shared" si="11"/>
        <v>6.0140499507359984E-4</v>
      </c>
      <c r="I27" s="67">
        <f t="shared" si="12"/>
        <v>-8.8698866397317021E-3</v>
      </c>
      <c r="J27" s="67">
        <f t="shared" si="13"/>
        <v>1.3890242477819844E-3</v>
      </c>
      <c r="K27" s="67">
        <f t="shared" ca="1" si="5"/>
        <v>4.7195757873888494E-2</v>
      </c>
      <c r="L27" s="67">
        <f t="shared" ca="1" si="14"/>
        <v>8.9201264857957793E-5</v>
      </c>
      <c r="M27" s="67">
        <f t="shared" ca="1" si="6"/>
        <v>2.9716980378464493E-2</v>
      </c>
      <c r="N27" s="67">
        <f t="shared" ca="1" si="7"/>
        <v>47.9371839980614</v>
      </c>
      <c r="O27" s="67">
        <f t="shared" ca="1" si="8"/>
        <v>551.55767725776286</v>
      </c>
      <c r="P27" s="36">
        <f t="shared" ca="1" si="15"/>
        <v>9.4446421243982448E-3</v>
      </c>
      <c r="Q27" s="36"/>
      <c r="R27" s="36"/>
      <c r="S27" s="36"/>
      <c r="T27" s="36"/>
    </row>
    <row r="28" spans="1:20" x14ac:dyDescent="0.2">
      <c r="A28" s="75">
        <v>-1501.5</v>
      </c>
      <c r="B28" s="75">
        <v>4.4466599996667355E-2</v>
      </c>
      <c r="C28" s="36"/>
      <c r="D28" s="76">
        <f t="shared" si="3"/>
        <v>-0.15015000000000001</v>
      </c>
      <c r="E28" s="76">
        <f t="shared" si="4"/>
        <v>4.4466599996667355E-2</v>
      </c>
      <c r="F28" s="67">
        <f t="shared" si="9"/>
        <v>2.2545022500000001E-2</v>
      </c>
      <c r="G28" s="67">
        <f t="shared" si="10"/>
        <v>-3.3851351283750004E-3</v>
      </c>
      <c r="H28" s="67">
        <f t="shared" si="11"/>
        <v>5.0827803952550627E-4</v>
      </c>
      <c r="I28" s="67">
        <f t="shared" si="12"/>
        <v>-6.6766599894996035E-3</v>
      </c>
      <c r="J28" s="67">
        <f t="shared" si="13"/>
        <v>1.0025004974233654E-3</v>
      </c>
      <c r="K28" s="67">
        <f t="shared" ca="1" si="5"/>
        <v>4.2898420151046945E-2</v>
      </c>
      <c r="L28" s="67">
        <f t="shared" ca="1" si="14"/>
        <v>2.4591880282100526E-6</v>
      </c>
      <c r="M28" s="67">
        <f t="shared" ca="1" si="6"/>
        <v>3.3614775263076033E-2</v>
      </c>
      <c r="N28" s="67">
        <f t="shared" ca="1" si="7"/>
        <v>42.795436355574488</v>
      </c>
      <c r="O28" s="67">
        <f t="shared" ca="1" si="8"/>
        <v>473.54275535703897</v>
      </c>
      <c r="P28" s="36">
        <f t="shared" ca="1" si="15"/>
        <v>1.5681798456204099E-3</v>
      </c>
      <c r="Q28" s="36"/>
      <c r="R28" s="36"/>
      <c r="S28" s="36"/>
      <c r="T28" s="36"/>
    </row>
    <row r="29" spans="1:20" x14ac:dyDescent="0.2">
      <c r="A29" s="75">
        <v>-1458</v>
      </c>
      <c r="B29" s="75">
        <v>4.5105200006219093E-2</v>
      </c>
      <c r="C29" s="36"/>
      <c r="D29" s="76">
        <f t="shared" si="3"/>
        <v>-0.14580000000000001</v>
      </c>
      <c r="E29" s="76">
        <f t="shared" si="4"/>
        <v>4.5105200006219093E-2</v>
      </c>
      <c r="F29" s="67">
        <f t="shared" si="9"/>
        <v>2.1257640000000005E-2</v>
      </c>
      <c r="G29" s="67">
        <f t="shared" si="10"/>
        <v>-3.0993639120000011E-3</v>
      </c>
      <c r="H29" s="67">
        <f t="shared" si="11"/>
        <v>4.5188725836960017E-4</v>
      </c>
      <c r="I29" s="67">
        <f t="shared" si="12"/>
        <v>-6.5763381609067447E-3</v>
      </c>
      <c r="J29" s="67">
        <f t="shared" si="13"/>
        <v>9.5883010386020346E-4</v>
      </c>
      <c r="K29" s="67">
        <f t="shared" ca="1" si="5"/>
        <v>4.01182812147024E-2</v>
      </c>
      <c r="L29" s="67">
        <f t="shared" ca="1" si="14"/>
        <v>2.4869359033182306E-5</v>
      </c>
      <c r="M29" s="67">
        <f t="shared" ca="1" si="6"/>
        <v>3.6284910708121267E-2</v>
      </c>
      <c r="N29" s="67">
        <f t="shared" ca="1" si="7"/>
        <v>39.549214521552514</v>
      </c>
      <c r="O29" s="67">
        <f t="shared" ca="1" si="8"/>
        <v>425.36574125448249</v>
      </c>
      <c r="P29" s="36">
        <f t="shared" ca="1" si="15"/>
        <v>4.9869187915166924E-3</v>
      </c>
      <c r="Q29" s="36"/>
      <c r="R29" s="36"/>
      <c r="S29" s="36"/>
      <c r="T29" s="36"/>
    </row>
    <row r="30" spans="1:20" x14ac:dyDescent="0.2">
      <c r="A30" s="75">
        <v>-1379</v>
      </c>
      <c r="B30" s="75">
        <v>3.807760000199778E-2</v>
      </c>
      <c r="C30" s="36"/>
      <c r="D30" s="76">
        <f t="shared" si="3"/>
        <v>-0.13789999999999999</v>
      </c>
      <c r="E30" s="76">
        <f t="shared" si="4"/>
        <v>3.807760000199778E-2</v>
      </c>
      <c r="F30" s="67">
        <f t="shared" si="9"/>
        <v>1.9016409999999997E-2</v>
      </c>
      <c r="G30" s="67">
        <f t="shared" si="10"/>
        <v>-2.6223629389999998E-3</v>
      </c>
      <c r="H30" s="67">
        <f t="shared" si="11"/>
        <v>3.6162384928809991E-4</v>
      </c>
      <c r="I30" s="67">
        <f t="shared" si="12"/>
        <v>-5.2509010402754935E-3</v>
      </c>
      <c r="J30" s="67">
        <f t="shared" si="13"/>
        <v>7.2409925345399051E-4</v>
      </c>
      <c r="K30" s="67">
        <f t="shared" ca="1" si="5"/>
        <v>3.5312498794832649E-2</v>
      </c>
      <c r="L30" s="67">
        <f t="shared" ca="1" si="14"/>
        <v>7.6457846858660657E-6</v>
      </c>
      <c r="M30" s="67">
        <f t="shared" ca="1" si="6"/>
        <v>4.1188200134765166E-2</v>
      </c>
      <c r="N30" s="67">
        <f t="shared" ca="1" si="7"/>
        <v>34.089760481910886</v>
      </c>
      <c r="O30" s="67">
        <f t="shared" ca="1" si="8"/>
        <v>346.48634606961508</v>
      </c>
      <c r="P30" s="36">
        <f t="shared" ca="1" si="15"/>
        <v>2.7651012071651312E-3</v>
      </c>
      <c r="Q30" s="36"/>
      <c r="R30" s="36"/>
      <c r="S30" s="36"/>
      <c r="T30" s="36"/>
    </row>
    <row r="31" spans="1:20" x14ac:dyDescent="0.2">
      <c r="A31" s="75">
        <v>-1369</v>
      </c>
      <c r="B31" s="75">
        <v>3.453359999548411E-2</v>
      </c>
      <c r="C31" s="36"/>
      <c r="D31" s="76">
        <f t="shared" si="3"/>
        <v>-0.13689999999999999</v>
      </c>
      <c r="E31" s="76">
        <f t="shared" si="4"/>
        <v>3.453359999548411E-2</v>
      </c>
      <c r="F31" s="67">
        <f t="shared" si="9"/>
        <v>1.8741609999999999E-2</v>
      </c>
      <c r="G31" s="67">
        <f t="shared" si="10"/>
        <v>-2.5657264089999996E-3</v>
      </c>
      <c r="H31" s="67">
        <f t="shared" si="11"/>
        <v>3.5124794539209995E-4</v>
      </c>
      <c r="I31" s="67">
        <f t="shared" si="12"/>
        <v>-4.7276498393817746E-3</v>
      </c>
      <c r="J31" s="67">
        <f t="shared" si="13"/>
        <v>6.4721526301136489E-4</v>
      </c>
      <c r="K31" s="67">
        <f t="shared" ca="1" si="5"/>
        <v>3.4726538522083197E-2</v>
      </c>
      <c r="L31" s="67">
        <f t="shared" ca="1" si="14"/>
        <v>3.7225275046226753E-8</v>
      </c>
      <c r="M31" s="67">
        <f t="shared" ca="1" si="6"/>
        <v>4.1811875332511371E-2</v>
      </c>
      <c r="N31" s="67">
        <f t="shared" ca="1" si="7"/>
        <v>33.437489600384964</v>
      </c>
      <c r="O31" s="67">
        <f t="shared" ca="1" si="8"/>
        <v>337.26024649984794</v>
      </c>
      <c r="P31" s="36">
        <f t="shared" ca="1" si="15"/>
        <v>-1.9293852659908739E-4</v>
      </c>
      <c r="Q31" s="36"/>
      <c r="R31" s="36"/>
      <c r="S31" s="36"/>
      <c r="T31" s="36"/>
    </row>
    <row r="32" spans="1:20" x14ac:dyDescent="0.2">
      <c r="A32" s="75">
        <v>-1271</v>
      </c>
      <c r="B32" s="75">
        <v>2.884240000275895E-2</v>
      </c>
      <c r="C32" s="36"/>
      <c r="D32" s="76">
        <f t="shared" si="3"/>
        <v>-0.12709999999999999</v>
      </c>
      <c r="E32" s="76">
        <f t="shared" si="4"/>
        <v>2.884240000275895E-2</v>
      </c>
      <c r="F32" s="67">
        <f t="shared" si="9"/>
        <v>1.6154409999999998E-2</v>
      </c>
      <c r="G32" s="67">
        <f t="shared" si="10"/>
        <v>-2.0532255109999994E-3</v>
      </c>
      <c r="H32" s="67">
        <f t="shared" si="11"/>
        <v>2.6096496244809993E-4</v>
      </c>
      <c r="I32" s="67">
        <f t="shared" si="12"/>
        <v>-3.6658690403506625E-3</v>
      </c>
      <c r="J32" s="67">
        <f t="shared" si="13"/>
        <v>4.6593195502856919E-4</v>
      </c>
      <c r="K32" s="67">
        <f t="shared" ca="1" si="5"/>
        <v>2.9250114660450882E-2</v>
      </c>
      <c r="L32" s="67">
        <f t="shared" ca="1" si="14"/>
        <v>1.6623124209684941E-7</v>
      </c>
      <c r="M32" s="67">
        <f t="shared" ca="1" si="6"/>
        <v>4.7927872942859426E-2</v>
      </c>
      <c r="N32" s="67">
        <f t="shared" ca="1" si="7"/>
        <v>27.485305530815893</v>
      </c>
      <c r="O32" s="67">
        <f t="shared" ca="1" si="8"/>
        <v>255.31642545122094</v>
      </c>
      <c r="P32" s="36">
        <f t="shared" ca="1" si="15"/>
        <v>-4.0771465769193216E-4</v>
      </c>
      <c r="Q32" s="36"/>
      <c r="R32" s="36"/>
      <c r="S32" s="36"/>
      <c r="T32" s="36"/>
    </row>
    <row r="33" spans="1:20" x14ac:dyDescent="0.2">
      <c r="A33" s="75">
        <v>-1270</v>
      </c>
      <c r="B33" s="75">
        <v>3.1417999998666346E-2</v>
      </c>
      <c r="C33" s="36"/>
      <c r="D33" s="76">
        <f t="shared" si="3"/>
        <v>-0.127</v>
      </c>
      <c r="E33" s="76">
        <f t="shared" si="4"/>
        <v>3.1417999998666346E-2</v>
      </c>
      <c r="F33" s="67">
        <f t="shared" si="9"/>
        <v>1.6129000000000001E-2</v>
      </c>
      <c r="G33" s="67">
        <f t="shared" si="10"/>
        <v>-2.048383E-3</v>
      </c>
      <c r="H33" s="67">
        <f t="shared" si="11"/>
        <v>2.6014464100000001E-4</v>
      </c>
      <c r="I33" s="67">
        <f t="shared" si="12"/>
        <v>-3.9900859998306263E-3</v>
      </c>
      <c r="J33" s="67">
        <f t="shared" si="13"/>
        <v>5.0674092197848953E-4</v>
      </c>
      <c r="K33" s="67">
        <f t="shared" ca="1" si="5"/>
        <v>2.91967207561863E-2</v>
      </c>
      <c r="L33" s="67">
        <f t="shared" ca="1" si="14"/>
        <v>4.934081473072727E-6</v>
      </c>
      <c r="M33" s="67">
        <f t="shared" ca="1" si="6"/>
        <v>4.7990150749747676E-2</v>
      </c>
      <c r="N33" s="67">
        <f t="shared" ca="1" si="7"/>
        <v>27.428570817739747</v>
      </c>
      <c r="O33" s="67">
        <f t="shared" ca="1" si="8"/>
        <v>254.55657389673974</v>
      </c>
      <c r="P33" s="36">
        <f t="shared" ca="1" si="15"/>
        <v>2.2212792424800461E-3</v>
      </c>
      <c r="Q33" s="36"/>
      <c r="R33" s="36"/>
      <c r="S33" s="36"/>
      <c r="T33" s="36"/>
    </row>
    <row r="34" spans="1:20" x14ac:dyDescent="0.2">
      <c r="A34" s="75">
        <v>-1261</v>
      </c>
      <c r="B34" s="75">
        <v>3.0098400005954318E-2</v>
      </c>
      <c r="C34" s="36"/>
      <c r="D34" s="76">
        <f t="shared" si="3"/>
        <v>-0.12609999999999999</v>
      </c>
      <c r="E34" s="76">
        <f t="shared" si="4"/>
        <v>3.0098400005954318E-2</v>
      </c>
      <c r="F34" s="67">
        <f t="shared" si="9"/>
        <v>1.5901209999999999E-2</v>
      </c>
      <c r="G34" s="67">
        <f t="shared" si="10"/>
        <v>-2.0051425809999995E-3</v>
      </c>
      <c r="H34" s="67">
        <f t="shared" si="11"/>
        <v>2.5284847946409995E-4</v>
      </c>
      <c r="I34" s="67">
        <f t="shared" si="12"/>
        <v>-3.7954082407508391E-3</v>
      </c>
      <c r="J34" s="67">
        <f t="shared" si="13"/>
        <v>4.7860097915868076E-4</v>
      </c>
      <c r="K34" s="67">
        <f t="shared" ca="1" si="5"/>
        <v>2.871843741041824E-2</v>
      </c>
      <c r="L34" s="67">
        <f t="shared" ca="1" si="14"/>
        <v>1.9042967650786671E-6</v>
      </c>
      <c r="M34" s="67">
        <f t="shared" ca="1" si="6"/>
        <v>4.8550384765054647E-2</v>
      </c>
      <c r="N34" s="67">
        <f t="shared" ca="1" si="7"/>
        <v>26.92149442640067</v>
      </c>
      <c r="O34" s="67">
        <f t="shared" ca="1" si="8"/>
        <v>247.78467489531636</v>
      </c>
      <c r="P34" s="36">
        <f t="shared" ca="1" si="15"/>
        <v>1.3799625955360773E-3</v>
      </c>
      <c r="Q34" s="36"/>
      <c r="R34" s="36"/>
      <c r="S34" s="36"/>
      <c r="T34" s="36"/>
    </row>
    <row r="35" spans="1:20" x14ac:dyDescent="0.2">
      <c r="A35" s="75">
        <v>-1156</v>
      </c>
      <c r="B35" s="75">
        <v>2.2236400000110734E-2</v>
      </c>
      <c r="C35" s="36"/>
      <c r="D35" s="76">
        <f t="shared" si="3"/>
        <v>-0.11559999999999999</v>
      </c>
      <c r="E35" s="76">
        <f t="shared" si="4"/>
        <v>2.2236400000110734E-2</v>
      </c>
      <c r="F35" s="67">
        <f t="shared" si="9"/>
        <v>1.3363359999999999E-2</v>
      </c>
      <c r="G35" s="67">
        <f t="shared" si="10"/>
        <v>-1.544804416E-3</v>
      </c>
      <c r="H35" s="67">
        <f t="shared" si="11"/>
        <v>1.7857939048959999E-4</v>
      </c>
      <c r="I35" s="67">
        <f t="shared" si="12"/>
        <v>-2.5705278400128006E-3</v>
      </c>
      <c r="J35" s="67">
        <f t="shared" si="13"/>
        <v>2.9715301830547972E-4</v>
      </c>
      <c r="K35" s="67">
        <f t="shared" ca="1" si="5"/>
        <v>2.3439283460679836E-2</v>
      </c>
      <c r="L35" s="67">
        <f t="shared" ca="1" si="14"/>
        <v>1.4469286197106984E-6</v>
      </c>
      <c r="M35" s="67">
        <f t="shared" ca="1" si="6"/>
        <v>5.5030922159700672E-2</v>
      </c>
      <c r="N35" s="67">
        <f t="shared" ca="1" si="7"/>
        <v>21.461716807814192</v>
      </c>
      <c r="O35" s="67">
        <f t="shared" ca="1" si="8"/>
        <v>177.29876224838188</v>
      </c>
      <c r="P35" s="36">
        <f t="shared" ca="1" si="15"/>
        <v>-1.202883460569102E-3</v>
      </c>
      <c r="Q35" s="36"/>
      <c r="R35" s="36"/>
      <c r="S35" s="36"/>
      <c r="T35" s="36"/>
    </row>
    <row r="36" spans="1:20" x14ac:dyDescent="0.2">
      <c r="A36" s="75">
        <v>-1146</v>
      </c>
      <c r="B36" s="75">
        <v>1.999239999713609E-2</v>
      </c>
      <c r="C36" s="36"/>
      <c r="D36" s="76">
        <f t="shared" si="3"/>
        <v>-0.11459999999999999</v>
      </c>
      <c r="E36" s="76">
        <f t="shared" si="4"/>
        <v>1.999239999713609E-2</v>
      </c>
      <c r="F36" s="67">
        <f t="shared" si="9"/>
        <v>1.3133159999999998E-2</v>
      </c>
      <c r="G36" s="67">
        <f t="shared" si="10"/>
        <v>-1.5050601359999996E-3</v>
      </c>
      <c r="H36" s="67">
        <f t="shared" si="11"/>
        <v>1.7247989158559993E-4</v>
      </c>
      <c r="I36" s="67">
        <f t="shared" si="12"/>
        <v>-2.2911290396717956E-3</v>
      </c>
      <c r="J36" s="67">
        <f t="shared" si="13"/>
        <v>2.6256338794638774E-4</v>
      </c>
      <c r="K36" s="67">
        <f t="shared" ca="1" si="5"/>
        <v>2.2965407577428976E-2</v>
      </c>
      <c r="L36" s="67">
        <f t="shared" ca="1" si="14"/>
        <v>8.838774072478964E-6</v>
      </c>
      <c r="M36" s="67">
        <f t="shared" ca="1" si="6"/>
        <v>5.5640747117258686E-2</v>
      </c>
      <c r="N36" s="67">
        <f t="shared" ca="1" si="7"/>
        <v>20.984106196493162</v>
      </c>
      <c r="O36" s="67">
        <f t="shared" ca="1" si="8"/>
        <v>171.36756798663481</v>
      </c>
      <c r="P36" s="36">
        <f t="shared" ca="1" si="15"/>
        <v>-2.9730075802928864E-3</v>
      </c>
      <c r="Q36" s="36"/>
      <c r="R36" s="36"/>
      <c r="S36" s="36"/>
      <c r="T36" s="36"/>
    </row>
    <row r="37" spans="1:20" x14ac:dyDescent="0.2">
      <c r="A37" s="75">
        <v>-1146</v>
      </c>
      <c r="B37" s="75">
        <v>2.3992399997950997E-2</v>
      </c>
      <c r="C37" s="36"/>
      <c r="D37" s="76">
        <f t="shared" si="3"/>
        <v>-0.11459999999999999</v>
      </c>
      <c r="E37" s="76">
        <f t="shared" si="4"/>
        <v>2.3992399997950997E-2</v>
      </c>
      <c r="F37" s="67">
        <f t="shared" si="9"/>
        <v>1.3133159999999998E-2</v>
      </c>
      <c r="G37" s="67">
        <f t="shared" si="10"/>
        <v>-1.5050601359999996E-3</v>
      </c>
      <c r="H37" s="67">
        <f t="shared" si="11"/>
        <v>1.7247989158559993E-4</v>
      </c>
      <c r="I37" s="67">
        <f t="shared" si="12"/>
        <v>-2.7495290397651843E-3</v>
      </c>
      <c r="J37" s="67">
        <f t="shared" si="13"/>
        <v>3.150960279570901E-4</v>
      </c>
      <c r="K37" s="67">
        <f t="shared" ca="1" si="5"/>
        <v>2.2965407577428976E-2</v>
      </c>
      <c r="L37" s="67">
        <f t="shared" ca="1" si="14"/>
        <v>1.0547134318096794E-6</v>
      </c>
      <c r="M37" s="67">
        <f t="shared" ca="1" si="6"/>
        <v>5.5640747117258686E-2</v>
      </c>
      <c r="N37" s="67">
        <f t="shared" ca="1" si="7"/>
        <v>20.984106196493162</v>
      </c>
      <c r="O37" s="67">
        <f t="shared" ca="1" si="8"/>
        <v>171.36756798663481</v>
      </c>
      <c r="P37" s="36">
        <f t="shared" ca="1" si="15"/>
        <v>1.0269924205220209E-3</v>
      </c>
      <c r="Q37" s="36"/>
      <c r="R37" s="36"/>
      <c r="S37" s="36"/>
      <c r="T37" s="36"/>
    </row>
    <row r="38" spans="1:20" x14ac:dyDescent="0.2">
      <c r="A38" s="75">
        <v>-1143</v>
      </c>
      <c r="B38" s="75">
        <v>1.3119200004439335E-2</v>
      </c>
      <c r="C38" s="36"/>
      <c r="D38" s="76">
        <f t="shared" si="3"/>
        <v>-0.1143</v>
      </c>
      <c r="E38" s="76">
        <f t="shared" si="4"/>
        <v>1.3119200004439335E-2</v>
      </c>
      <c r="F38" s="67">
        <f t="shared" si="9"/>
        <v>1.306449E-2</v>
      </c>
      <c r="G38" s="67">
        <f t="shared" si="10"/>
        <v>-1.493271207E-3</v>
      </c>
      <c r="H38" s="67">
        <f t="shared" si="11"/>
        <v>1.706808989601E-4</v>
      </c>
      <c r="I38" s="67">
        <f t="shared" si="12"/>
        <v>-1.499524560507416E-3</v>
      </c>
      <c r="J38" s="67">
        <f t="shared" si="13"/>
        <v>1.7139565726599764E-4</v>
      </c>
      <c r="K38" s="67">
        <f t="shared" ca="1" si="5"/>
        <v>2.2824224922586105E-2</v>
      </c>
      <c r="L38" s="67">
        <f t="shared" ca="1" si="14"/>
        <v>9.4187508661849726E-5</v>
      </c>
      <c r="M38" s="67">
        <f t="shared" ca="1" si="6"/>
        <v>5.5823380655821202E-2</v>
      </c>
      <c r="N38" s="67">
        <f t="shared" ca="1" si="7"/>
        <v>20.842213522254866</v>
      </c>
      <c r="O38" s="67">
        <f t="shared" ca="1" si="8"/>
        <v>169.61355322805602</v>
      </c>
      <c r="P38" s="36">
        <f t="shared" ca="1" si="15"/>
        <v>-9.70502491814677E-3</v>
      </c>
      <c r="Q38" s="36"/>
      <c r="R38" s="36"/>
      <c r="S38" s="36"/>
      <c r="T38" s="36"/>
    </row>
    <row r="39" spans="1:20" x14ac:dyDescent="0.2">
      <c r="A39" s="75">
        <v>-1143</v>
      </c>
      <c r="B39" s="75">
        <v>1.8119200001819991E-2</v>
      </c>
      <c r="C39" s="36"/>
      <c r="D39" s="76">
        <f t="shared" si="3"/>
        <v>-0.1143</v>
      </c>
      <c r="E39" s="76">
        <f t="shared" si="4"/>
        <v>1.8119200001819991E-2</v>
      </c>
      <c r="F39" s="67">
        <f t="shared" si="9"/>
        <v>1.306449E-2</v>
      </c>
      <c r="G39" s="67">
        <f t="shared" si="10"/>
        <v>-1.493271207E-3</v>
      </c>
      <c r="H39" s="67">
        <f t="shared" si="11"/>
        <v>1.706808989601E-4</v>
      </c>
      <c r="I39" s="67">
        <f t="shared" si="12"/>
        <v>-2.0710245602080248E-3</v>
      </c>
      <c r="J39" s="67">
        <f t="shared" si="13"/>
        <v>2.3671810723177724E-4</v>
      </c>
      <c r="K39" s="67">
        <f t="shared" ca="1" si="5"/>
        <v>2.2824224922586105E-2</v>
      </c>
      <c r="L39" s="67">
        <f t="shared" ca="1" si="14"/>
        <v>2.2137259505030185E-5</v>
      </c>
      <c r="M39" s="67">
        <f t="shared" ca="1" si="6"/>
        <v>5.5823380655821202E-2</v>
      </c>
      <c r="N39" s="67">
        <f t="shared" ca="1" si="7"/>
        <v>20.842213522254866</v>
      </c>
      <c r="O39" s="67">
        <f t="shared" ca="1" si="8"/>
        <v>169.61355322805602</v>
      </c>
      <c r="P39" s="36">
        <f t="shared" ca="1" si="15"/>
        <v>-4.7050249207661148E-3</v>
      </c>
      <c r="Q39" s="36"/>
      <c r="R39" s="36"/>
      <c r="S39" s="36"/>
      <c r="T39" s="36"/>
    </row>
    <row r="40" spans="1:20" x14ac:dyDescent="0.2">
      <c r="A40" s="75">
        <v>-1134</v>
      </c>
      <c r="B40" s="75">
        <v>2.1399600002041552E-2</v>
      </c>
      <c r="C40" s="36"/>
      <c r="D40" s="76">
        <f t="shared" si="3"/>
        <v>-0.1134</v>
      </c>
      <c r="E40" s="76">
        <f t="shared" si="4"/>
        <v>2.1399600002041552E-2</v>
      </c>
      <c r="F40" s="67">
        <f t="shared" si="9"/>
        <v>1.2859560000000001E-2</v>
      </c>
      <c r="G40" s="67">
        <f t="shared" si="10"/>
        <v>-1.4582741040000001E-3</v>
      </c>
      <c r="H40" s="67">
        <f t="shared" si="11"/>
        <v>1.6536828339360003E-4</v>
      </c>
      <c r="I40" s="67">
        <f t="shared" si="12"/>
        <v>-2.4267146402315119E-3</v>
      </c>
      <c r="J40" s="67">
        <f t="shared" si="13"/>
        <v>2.7518944020225346E-4</v>
      </c>
      <c r="K40" s="67">
        <f t="shared" ca="1" si="5"/>
        <v>2.2403391109193337E-2</v>
      </c>
      <c r="L40" s="67">
        <f t="shared" ca="1" si="14"/>
        <v>1.0075965867970051E-6</v>
      </c>
      <c r="M40" s="67">
        <f t="shared" ca="1" si="6"/>
        <v>5.6370379645609196E-2</v>
      </c>
      <c r="N40" s="67">
        <f t="shared" ca="1" si="7"/>
        <v>20.420362501583053</v>
      </c>
      <c r="O40" s="67">
        <f t="shared" ca="1" si="8"/>
        <v>164.42109736717379</v>
      </c>
      <c r="P40" s="36">
        <f t="shared" ca="1" si="15"/>
        <v>-1.0037911071517844E-3</v>
      </c>
      <c r="Q40" s="36"/>
      <c r="R40" s="36"/>
      <c r="S40" s="36"/>
      <c r="T40" s="36"/>
    </row>
    <row r="41" spans="1:20" x14ac:dyDescent="0.2">
      <c r="A41" s="75">
        <v>-1054</v>
      </c>
      <c r="B41" s="75">
        <v>1.554759999999078E-2</v>
      </c>
      <c r="C41" s="36"/>
      <c r="D41" s="76">
        <f t="shared" si="3"/>
        <v>-0.10539999999999999</v>
      </c>
      <c r="E41" s="76">
        <f t="shared" si="4"/>
        <v>1.554759999999078E-2</v>
      </c>
      <c r="F41" s="67">
        <f t="shared" si="9"/>
        <v>1.1109159999999998E-2</v>
      </c>
      <c r="G41" s="67">
        <f t="shared" si="10"/>
        <v>-1.1709054639999997E-3</v>
      </c>
      <c r="H41" s="67">
        <f t="shared" si="11"/>
        <v>1.2341343590559995E-4</v>
      </c>
      <c r="I41" s="67">
        <f t="shared" si="12"/>
        <v>-1.638717039999028E-3</v>
      </c>
      <c r="J41" s="67">
        <f t="shared" si="13"/>
        <v>1.7272077601589755E-4</v>
      </c>
      <c r="K41" s="67">
        <f t="shared" ca="1" si="5"/>
        <v>1.8841579027990777E-2</v>
      </c>
      <c r="L41" s="67">
        <f t="shared" ca="1" si="14"/>
        <v>1.0850297836903806E-5</v>
      </c>
      <c r="M41" s="67">
        <f t="shared" ca="1" si="6"/>
        <v>6.1164451806660768E-2</v>
      </c>
      <c r="N41" s="67">
        <f t="shared" ca="1" si="7"/>
        <v>16.916419158385228</v>
      </c>
      <c r="O41" s="67">
        <f t="shared" ca="1" si="8"/>
        <v>122.69203362206659</v>
      </c>
      <c r="P41" s="36">
        <f t="shared" ca="1" si="15"/>
        <v>-3.2939790279999971E-3</v>
      </c>
      <c r="Q41" s="36"/>
      <c r="R41" s="36"/>
      <c r="S41" s="36"/>
      <c r="T41" s="36"/>
    </row>
    <row r="42" spans="1:20" x14ac:dyDescent="0.2">
      <c r="A42" s="75">
        <v>-1046</v>
      </c>
      <c r="B42" s="75">
        <v>1.6952400001173373E-2</v>
      </c>
      <c r="C42" s="36"/>
      <c r="D42" s="76">
        <f t="shared" si="3"/>
        <v>-0.1046</v>
      </c>
      <c r="E42" s="76">
        <f t="shared" si="4"/>
        <v>1.6952400001173373E-2</v>
      </c>
      <c r="F42" s="67">
        <f t="shared" si="9"/>
        <v>1.094116E-2</v>
      </c>
      <c r="G42" s="67">
        <f t="shared" si="10"/>
        <v>-1.144445336E-3</v>
      </c>
      <c r="H42" s="67">
        <f t="shared" si="11"/>
        <v>1.197089821456E-4</v>
      </c>
      <c r="I42" s="67">
        <f t="shared" si="12"/>
        <v>-1.7732210401227347E-3</v>
      </c>
      <c r="J42" s="67">
        <f t="shared" si="13"/>
        <v>1.8547892079683804E-4</v>
      </c>
      <c r="K42" s="67">
        <f t="shared" ca="1" si="5"/>
        <v>1.8503090064311559E-2</v>
      </c>
      <c r="L42" s="67">
        <f t="shared" ca="1" si="14"/>
        <v>2.4046396719155116E-6</v>
      </c>
      <c r="M42" s="67">
        <f t="shared" ca="1" si="6"/>
        <v>6.1636233330458E-2</v>
      </c>
      <c r="N42" s="67">
        <f t="shared" ca="1" si="7"/>
        <v>16.589666314069206</v>
      </c>
      <c r="O42" s="67">
        <f t="shared" ca="1" si="8"/>
        <v>118.94013173767033</v>
      </c>
      <c r="P42" s="36">
        <f t="shared" ca="1" si="15"/>
        <v>-1.5506900631381861E-3</v>
      </c>
      <c r="Q42" s="36"/>
      <c r="R42" s="36"/>
      <c r="S42" s="36"/>
      <c r="T42" s="36"/>
    </row>
    <row r="43" spans="1:20" x14ac:dyDescent="0.2">
      <c r="A43" s="75">
        <v>-1019</v>
      </c>
      <c r="B43" s="75">
        <v>1.5593600001011509E-2</v>
      </c>
      <c r="C43" s="36"/>
      <c r="D43" s="76">
        <f t="shared" si="3"/>
        <v>-0.1019</v>
      </c>
      <c r="E43" s="76">
        <f t="shared" si="4"/>
        <v>1.5593600001011509E-2</v>
      </c>
      <c r="F43" s="67">
        <f t="shared" si="9"/>
        <v>1.0383610000000001E-2</v>
      </c>
      <c r="G43" s="67">
        <f t="shared" si="10"/>
        <v>-1.0580898590000002E-3</v>
      </c>
      <c r="H43" s="67">
        <f t="shared" si="11"/>
        <v>1.0781935663210002E-4</v>
      </c>
      <c r="I43" s="67">
        <f t="shared" si="12"/>
        <v>-1.5889878401030729E-3</v>
      </c>
      <c r="J43" s="67">
        <f t="shared" si="13"/>
        <v>1.6191786090650312E-4</v>
      </c>
      <c r="K43" s="67">
        <f t="shared" ca="1" si="5"/>
        <v>1.7384438634332797E-2</v>
      </c>
      <c r="L43" s="67">
        <f t="shared" ca="1" si="14"/>
        <v>3.2071030105960557E-6</v>
      </c>
      <c r="M43" s="67">
        <f t="shared" ca="1" si="6"/>
        <v>6.3216883635856494E-2</v>
      </c>
      <c r="N43" s="67">
        <f t="shared" ca="1" si="7"/>
        <v>15.517561709472638</v>
      </c>
      <c r="O43" s="67">
        <f t="shared" ca="1" si="8"/>
        <v>106.81654006548337</v>
      </c>
      <c r="P43" s="36">
        <f t="shared" ca="1" si="15"/>
        <v>-1.7908386333212872E-3</v>
      </c>
      <c r="Q43" s="36"/>
      <c r="R43" s="36"/>
      <c r="S43" s="36"/>
      <c r="T43" s="36"/>
    </row>
    <row r="44" spans="1:20" x14ac:dyDescent="0.2">
      <c r="A44" s="75">
        <v>-914</v>
      </c>
      <c r="B44" s="75">
        <v>7.1315999957732856E-3</v>
      </c>
      <c r="C44" s="36"/>
      <c r="D44" s="76">
        <f t="shared" si="3"/>
        <v>-9.1399999999999995E-2</v>
      </c>
      <c r="E44" s="76">
        <f t="shared" si="4"/>
        <v>7.1315999957732856E-3</v>
      </c>
      <c r="F44" s="67">
        <f t="shared" si="9"/>
        <v>8.3539599999999988E-3</v>
      </c>
      <c r="G44" s="67">
        <f t="shared" si="10"/>
        <v>-7.6355194399999981E-4</v>
      </c>
      <c r="H44" s="67">
        <f t="shared" si="11"/>
        <v>6.9788647681599979E-5</v>
      </c>
      <c r="I44" s="67">
        <f t="shared" si="12"/>
        <v>-6.5182823961367831E-4</v>
      </c>
      <c r="J44" s="67">
        <f t="shared" si="13"/>
        <v>5.9577101100690193E-5</v>
      </c>
      <c r="K44" s="67">
        <f t="shared" ca="1" si="5"/>
        <v>1.338244358018156E-2</v>
      </c>
      <c r="L44" s="67">
        <f t="shared" ca="1" si="14"/>
        <v>3.907304551673808E-5</v>
      </c>
      <c r="M44" s="67">
        <f t="shared" ca="1" si="6"/>
        <v>6.9170152282067424E-2</v>
      </c>
      <c r="N44" s="67">
        <f t="shared" ca="1" si="7"/>
        <v>11.780006174441649</v>
      </c>
      <c r="O44" s="67">
        <f t="shared" ca="1" si="8"/>
        <v>67.12387462272153</v>
      </c>
      <c r="P44" s="36">
        <f t="shared" ca="1" si="15"/>
        <v>-6.2508435844082742E-3</v>
      </c>
      <c r="Q44" s="36"/>
      <c r="R44" s="36"/>
      <c r="S44" s="36"/>
      <c r="T44" s="36"/>
    </row>
    <row r="45" spans="1:20" x14ac:dyDescent="0.2">
      <c r="A45" s="75">
        <v>-914</v>
      </c>
      <c r="B45" s="75">
        <v>7.1315999957732856E-3</v>
      </c>
      <c r="C45" s="36"/>
      <c r="D45" s="76">
        <f t="shared" si="3"/>
        <v>-9.1399999999999995E-2</v>
      </c>
      <c r="E45" s="76">
        <f t="shared" si="4"/>
        <v>7.1315999957732856E-3</v>
      </c>
      <c r="F45" s="67">
        <f t="shared" si="9"/>
        <v>8.3539599999999988E-3</v>
      </c>
      <c r="G45" s="67">
        <f t="shared" si="10"/>
        <v>-7.6355194399999981E-4</v>
      </c>
      <c r="H45" s="67">
        <f t="shared" si="11"/>
        <v>6.9788647681599979E-5</v>
      </c>
      <c r="I45" s="67">
        <f t="shared" si="12"/>
        <v>-6.5182823961367831E-4</v>
      </c>
      <c r="J45" s="67">
        <f t="shared" si="13"/>
        <v>5.9577101100690193E-5</v>
      </c>
      <c r="K45" s="67">
        <f t="shared" ca="1" si="5"/>
        <v>1.338244358018156E-2</v>
      </c>
      <c r="L45" s="67">
        <f t="shared" ca="1" si="14"/>
        <v>3.907304551673808E-5</v>
      </c>
      <c r="M45" s="67">
        <f t="shared" ca="1" si="6"/>
        <v>6.9170152282067424E-2</v>
      </c>
      <c r="N45" s="67">
        <f t="shared" ca="1" si="7"/>
        <v>11.780006174441649</v>
      </c>
      <c r="O45" s="67">
        <f t="shared" ca="1" si="8"/>
        <v>67.12387462272153</v>
      </c>
      <c r="P45" s="36">
        <f t="shared" ca="1" si="15"/>
        <v>-6.2508435844082742E-3</v>
      </c>
      <c r="Q45" s="36"/>
      <c r="R45" s="36"/>
      <c r="S45" s="36"/>
      <c r="T45" s="36"/>
    </row>
    <row r="46" spans="1:20" x14ac:dyDescent="0.2">
      <c r="A46" s="75">
        <v>-884</v>
      </c>
      <c r="B46" s="75">
        <v>4.1995999999926426E-3</v>
      </c>
      <c r="C46" s="36"/>
      <c r="D46" s="76">
        <f t="shared" si="3"/>
        <v>-8.8400000000000006E-2</v>
      </c>
      <c r="E46" s="76">
        <f t="shared" si="4"/>
        <v>4.1995999999926426E-3</v>
      </c>
      <c r="F46" s="67">
        <f t="shared" si="9"/>
        <v>7.8145600000000016E-3</v>
      </c>
      <c r="G46" s="67">
        <f t="shared" si="10"/>
        <v>-6.9080710400000022E-4</v>
      </c>
      <c r="H46" s="67">
        <f t="shared" si="11"/>
        <v>6.1067347993600031E-5</v>
      </c>
      <c r="I46" s="67">
        <f t="shared" si="12"/>
        <v>-3.7124463999934964E-4</v>
      </c>
      <c r="J46" s="67">
        <f t="shared" si="13"/>
        <v>3.2818026175942514E-5</v>
      </c>
      <c r="K46" s="67">
        <f t="shared" ca="1" si="5"/>
        <v>1.2340797089446662E-2</v>
      </c>
      <c r="L46" s="67">
        <f t="shared" ca="1" si="14"/>
        <v>6.62790900493346E-5</v>
      </c>
      <c r="M46" s="67">
        <f t="shared" ca="1" si="6"/>
        <v>7.0806883696599723E-2</v>
      </c>
      <c r="N46" s="67">
        <f t="shared" ca="1" si="7"/>
        <v>10.832198102985991</v>
      </c>
      <c r="O46" s="67">
        <f t="shared" ca="1" si="8"/>
        <v>57.812111804829939</v>
      </c>
      <c r="P46" s="36">
        <f t="shared" ca="1" si="15"/>
        <v>-8.1411970894540199E-3</v>
      </c>
      <c r="Q46" s="36"/>
      <c r="R46" s="36"/>
      <c r="S46" s="36"/>
      <c r="T46" s="36"/>
    </row>
    <row r="47" spans="1:20" x14ac:dyDescent="0.2">
      <c r="A47" s="75">
        <v>-682</v>
      </c>
      <c r="B47" s="75">
        <v>5.2708000002894551E-3</v>
      </c>
      <c r="C47" s="36"/>
      <c r="D47" s="76">
        <f t="shared" si="3"/>
        <v>-6.8199999999999997E-2</v>
      </c>
      <c r="E47" s="76">
        <f t="shared" si="4"/>
        <v>5.2708000002894551E-3</v>
      </c>
      <c r="F47" s="67">
        <f t="shared" si="9"/>
        <v>4.6512399999999992E-3</v>
      </c>
      <c r="G47" s="67">
        <f t="shared" si="10"/>
        <v>-3.1721456799999991E-4</v>
      </c>
      <c r="H47" s="67">
        <f t="shared" si="11"/>
        <v>2.1634033537599994E-5</v>
      </c>
      <c r="I47" s="67">
        <f t="shared" si="12"/>
        <v>-3.5946856001974081E-4</v>
      </c>
      <c r="J47" s="67">
        <f t="shared" si="13"/>
        <v>2.4515755793346322E-5</v>
      </c>
      <c r="K47" s="67">
        <f t="shared" ca="1" si="5"/>
        <v>6.5047845965541399E-3</v>
      </c>
      <c r="L47" s="67">
        <f t="shared" ca="1" si="14"/>
        <v>1.5227179838185171E-6</v>
      </c>
      <c r="M47" s="67">
        <f t="shared" ca="1" si="6"/>
        <v>8.0917579422097027E-2</v>
      </c>
      <c r="N47" s="67">
        <f t="shared" ca="1" si="7"/>
        <v>5.6982594147536894</v>
      </c>
      <c r="O47" s="67">
        <f t="shared" ca="1" si="8"/>
        <v>15.176177492513215</v>
      </c>
      <c r="P47" s="36">
        <f t="shared" ca="1" si="15"/>
        <v>-1.2339845962646848E-3</v>
      </c>
      <c r="Q47" s="36"/>
      <c r="R47" s="36"/>
      <c r="S47" s="36"/>
      <c r="T47" s="36"/>
    </row>
    <row r="48" spans="1:20" x14ac:dyDescent="0.2">
      <c r="A48" s="75">
        <v>-553</v>
      </c>
      <c r="B48" s="75">
        <v>-6.7768000008072704E-3</v>
      </c>
      <c r="C48" s="36"/>
      <c r="D48" s="76">
        <f t="shared" si="3"/>
        <v>-5.5300000000000002E-2</v>
      </c>
      <c r="E48" s="76">
        <f t="shared" si="4"/>
        <v>-6.7768000008072704E-3</v>
      </c>
      <c r="F48" s="67">
        <f t="shared" si="9"/>
        <v>3.0580900000000003E-3</v>
      </c>
      <c r="G48" s="67">
        <f t="shared" si="10"/>
        <v>-1.6911237700000003E-4</v>
      </c>
      <c r="H48" s="67">
        <f t="shared" si="11"/>
        <v>9.3519144481000016E-6</v>
      </c>
      <c r="I48" s="67">
        <f t="shared" si="12"/>
        <v>3.7475704004464206E-4</v>
      </c>
      <c r="J48" s="67">
        <f t="shared" si="13"/>
        <v>-2.0724064314468705E-5</v>
      </c>
      <c r="K48" s="67">
        <f t="shared" ca="1" si="5"/>
        <v>3.8508959321596949E-3</v>
      </c>
      <c r="L48" s="67">
        <f t="shared" ca="1" si="14"/>
        <v>1.1294792084360257E-4</v>
      </c>
      <c r="M48" s="67">
        <f t="shared" ca="1" si="6"/>
        <v>8.6402141181223538E-2</v>
      </c>
      <c r="N48" s="67">
        <f t="shared" ca="1" si="7"/>
        <v>3.4254022703104283</v>
      </c>
      <c r="O48" s="67">
        <f t="shared" ca="1" si="8"/>
        <v>3.1189324293260228</v>
      </c>
      <c r="P48" s="36">
        <f t="shared" ca="1" si="15"/>
        <v>-1.0627695932966965E-2</v>
      </c>
      <c r="Q48" s="36"/>
      <c r="R48" s="36"/>
      <c r="S48" s="36"/>
      <c r="T48" s="36"/>
    </row>
    <row r="49" spans="1:20" x14ac:dyDescent="0.2">
      <c r="A49" s="75">
        <v>-535</v>
      </c>
      <c r="B49" s="75">
        <v>1.5484000003198162E-2</v>
      </c>
      <c r="C49" s="36"/>
      <c r="D49" s="76">
        <f t="shared" si="3"/>
        <v>-5.3499999999999999E-2</v>
      </c>
      <c r="E49" s="76">
        <f t="shared" si="4"/>
        <v>1.5484000003198162E-2</v>
      </c>
      <c r="F49" s="67">
        <f t="shared" si="9"/>
        <v>2.8622499999999998E-3</v>
      </c>
      <c r="G49" s="67">
        <f t="shared" si="10"/>
        <v>-1.5313037499999998E-4</v>
      </c>
      <c r="H49" s="67">
        <f t="shared" si="11"/>
        <v>8.1924750624999979E-6</v>
      </c>
      <c r="I49" s="67">
        <f t="shared" si="12"/>
        <v>-8.2839400017110161E-4</v>
      </c>
      <c r="J49" s="67">
        <f t="shared" si="13"/>
        <v>4.4319079009153936E-5</v>
      </c>
      <c r="K49" s="67">
        <f t="shared" ca="1" si="5"/>
        <v>3.5470825887932121E-3</v>
      </c>
      <c r="L49" s="67">
        <f t="shared" ca="1" si="14"/>
        <v>1.4248999735832414E-4</v>
      </c>
      <c r="M49" s="67">
        <f t="shared" ca="1" si="6"/>
        <v>8.7099569041478683E-2</v>
      </c>
      <c r="N49" s="67">
        <f t="shared" ca="1" si="7"/>
        <v>3.1630414322893863</v>
      </c>
      <c r="O49" s="67">
        <f t="shared" ca="1" si="8"/>
        <v>2.201238137598482</v>
      </c>
      <c r="P49" s="36">
        <f t="shared" ca="1" si="15"/>
        <v>1.193691741440495E-2</v>
      </c>
      <c r="Q49" s="36"/>
      <c r="R49" s="36"/>
      <c r="S49" s="36"/>
      <c r="T49" s="36"/>
    </row>
    <row r="50" spans="1:20" x14ac:dyDescent="0.2">
      <c r="A50" s="75">
        <v>-535</v>
      </c>
      <c r="B50" s="75">
        <v>1.5484000003198162E-2</v>
      </c>
      <c r="C50" s="36"/>
      <c r="D50" s="76">
        <f t="shared" si="3"/>
        <v>-5.3499999999999999E-2</v>
      </c>
      <c r="E50" s="76">
        <f t="shared" si="4"/>
        <v>1.5484000003198162E-2</v>
      </c>
      <c r="F50" s="67">
        <f t="shared" si="9"/>
        <v>2.8622499999999998E-3</v>
      </c>
      <c r="G50" s="67">
        <f t="shared" si="10"/>
        <v>-1.5313037499999998E-4</v>
      </c>
      <c r="H50" s="67">
        <f t="shared" si="11"/>
        <v>8.1924750624999979E-6</v>
      </c>
      <c r="I50" s="67">
        <f t="shared" si="12"/>
        <v>-8.2839400017110161E-4</v>
      </c>
      <c r="J50" s="67">
        <f t="shared" si="13"/>
        <v>4.4319079009153936E-5</v>
      </c>
      <c r="K50" s="67">
        <f t="shared" ca="1" si="5"/>
        <v>3.5470825887932121E-3</v>
      </c>
      <c r="L50" s="67">
        <f t="shared" ca="1" si="14"/>
        <v>1.4248999735832414E-4</v>
      </c>
      <c r="M50" s="67">
        <f t="shared" ca="1" si="6"/>
        <v>8.7099569041478683E-2</v>
      </c>
      <c r="N50" s="67">
        <f t="shared" ca="1" si="7"/>
        <v>3.1630414322893863</v>
      </c>
      <c r="O50" s="67">
        <f t="shared" ca="1" si="8"/>
        <v>2.201238137598482</v>
      </c>
      <c r="P50" s="36">
        <f t="shared" ca="1" si="15"/>
        <v>1.193691741440495E-2</v>
      </c>
      <c r="Q50" s="36"/>
      <c r="R50" s="36"/>
      <c r="S50" s="36"/>
      <c r="T50" s="36"/>
    </row>
    <row r="51" spans="1:20" x14ac:dyDescent="0.2">
      <c r="A51" s="75">
        <v>-466</v>
      </c>
      <c r="B51" s="75">
        <v>2.0040000526932999E-4</v>
      </c>
      <c r="C51" s="36"/>
      <c r="D51" s="76">
        <f t="shared" si="3"/>
        <v>-4.6600000000000003E-2</v>
      </c>
      <c r="E51" s="76">
        <f t="shared" si="4"/>
        <v>2.0040000526932999E-4</v>
      </c>
      <c r="F51" s="67">
        <f t="shared" si="9"/>
        <v>2.1715600000000003E-3</v>
      </c>
      <c r="G51" s="67">
        <f t="shared" si="10"/>
        <v>-1.0119469600000002E-4</v>
      </c>
      <c r="H51" s="67">
        <f t="shared" si="11"/>
        <v>4.7156728336000013E-6</v>
      </c>
      <c r="I51" s="67">
        <f t="shared" si="12"/>
        <v>-9.338640245550779E-6</v>
      </c>
      <c r="J51" s="67">
        <f t="shared" si="13"/>
        <v>4.3518063544266634E-7</v>
      </c>
      <c r="K51" s="67">
        <f t="shared" ca="1" si="5"/>
        <v>2.5333263398555029E-3</v>
      </c>
      <c r="L51" s="67">
        <f t="shared" ca="1" si="14"/>
        <v>5.4425452826056757E-6</v>
      </c>
      <c r="M51" s="67">
        <f t="shared" ca="1" si="6"/>
        <v>8.9609902571069946E-2</v>
      </c>
      <c r="N51" s="67">
        <f t="shared" ca="1" si="7"/>
        <v>2.2715196434918901</v>
      </c>
      <c r="O51" s="67">
        <f t="shared" ca="1" si="8"/>
        <v>0.18891344992122577</v>
      </c>
      <c r="P51" s="36">
        <f t="shared" ca="1" si="15"/>
        <v>-2.3329263345861729E-3</v>
      </c>
      <c r="Q51" s="36"/>
      <c r="R51" s="36"/>
      <c r="S51" s="36"/>
      <c r="T51" s="36"/>
    </row>
    <row r="52" spans="1:20" x14ac:dyDescent="0.2">
      <c r="A52" s="75">
        <v>-442</v>
      </c>
      <c r="B52" s="75">
        <v>9.2147999966982752E-3</v>
      </c>
      <c r="C52" s="36"/>
      <c r="D52" s="76">
        <f t="shared" si="3"/>
        <v>-4.4200000000000003E-2</v>
      </c>
      <c r="E52" s="76">
        <f t="shared" si="4"/>
        <v>9.2147999966982752E-3</v>
      </c>
      <c r="F52" s="67">
        <f t="shared" si="9"/>
        <v>1.9536400000000004E-3</v>
      </c>
      <c r="G52" s="67">
        <f t="shared" si="10"/>
        <v>-8.6350888000000028E-5</v>
      </c>
      <c r="H52" s="67">
        <f t="shared" si="11"/>
        <v>3.8167092496000019E-6</v>
      </c>
      <c r="I52" s="67">
        <f t="shared" si="12"/>
        <v>-4.0729415985406379E-4</v>
      </c>
      <c r="J52" s="67">
        <f t="shared" si="13"/>
        <v>1.8002401865549621E-5</v>
      </c>
      <c r="K52" s="67">
        <f t="shared" ca="1" si="5"/>
        <v>2.2368079274671477E-3</v>
      </c>
      <c r="L52" s="67">
        <f t="shared" ca="1" si="14"/>
        <v>4.8692373318252512E-5</v>
      </c>
      <c r="M52" s="67">
        <f t="shared" ca="1" si="6"/>
        <v>9.0420813641109155E-2</v>
      </c>
      <c r="N52" s="67">
        <f t="shared" ca="1" si="7"/>
        <v>2.0020115032471462</v>
      </c>
      <c r="O52" s="67">
        <f t="shared" ca="1" si="8"/>
        <v>6.7600125858955865E-3</v>
      </c>
      <c r="P52" s="36">
        <f t="shared" ca="1" si="15"/>
        <v>6.9779920692311275E-3</v>
      </c>
      <c r="Q52" s="36"/>
      <c r="R52" s="36"/>
      <c r="S52" s="36"/>
      <c r="T52" s="36"/>
    </row>
    <row r="53" spans="1:20" x14ac:dyDescent="0.2">
      <c r="A53" s="75">
        <v>-440</v>
      </c>
      <c r="B53" s="75">
        <v>9.1660000034607947E-3</v>
      </c>
      <c r="C53" s="36"/>
      <c r="D53" s="76">
        <f t="shared" ref="D53:D83" si="16">A53/A$18</f>
        <v>-4.3999999999999997E-2</v>
      </c>
      <c r="E53" s="76">
        <f t="shared" ref="E53:E83" si="17">B53/B$18</f>
        <v>9.1660000034607947E-3</v>
      </c>
      <c r="F53" s="67">
        <f t="shared" si="9"/>
        <v>1.9359999999999998E-3</v>
      </c>
      <c r="G53" s="67">
        <f t="shared" si="10"/>
        <v>-8.5183999999999989E-5</v>
      </c>
      <c r="H53" s="67">
        <f t="shared" si="11"/>
        <v>3.7480959999999992E-6</v>
      </c>
      <c r="I53" s="67">
        <f t="shared" si="12"/>
        <v>-4.0330400015227495E-4</v>
      </c>
      <c r="J53" s="67">
        <f t="shared" si="13"/>
        <v>1.7745376006700097E-5</v>
      </c>
      <c r="K53" s="67">
        <f t="shared" ca="1" si="5"/>
        <v>2.213404873277966E-3</v>
      </c>
      <c r="L53" s="67">
        <f t="shared" ca="1" si="14"/>
        <v>4.8338579044241982E-5</v>
      </c>
      <c r="M53" s="67">
        <f t="shared" ref="M53:M83" ca="1" si="18">(M$1-M$2*D53+M$3*F53)^2</f>
        <v>9.0486909158303888E-2</v>
      </c>
      <c r="N53" s="67">
        <f t="shared" ref="N53:N83" ca="1" si="19">(-M$2+M$4*D53-M$5*F53)^2</f>
        <v>1.9804612263655286</v>
      </c>
      <c r="O53" s="67">
        <f t="shared" ref="O53:O83" ca="1" si="20">+(M$3-D53*M$5+F53*M$6)^2</f>
        <v>2.8239518645182364E-3</v>
      </c>
      <c r="P53" s="36">
        <f t="shared" ca="1" si="15"/>
        <v>6.9525951301828287E-3</v>
      </c>
      <c r="Q53" s="36"/>
      <c r="R53" s="36"/>
      <c r="S53" s="36"/>
      <c r="T53" s="36"/>
    </row>
    <row r="54" spans="1:20" x14ac:dyDescent="0.2">
      <c r="A54" s="75">
        <v>-430</v>
      </c>
      <c r="B54" s="75">
        <v>7.9219999970518984E-3</v>
      </c>
      <c r="C54" s="36"/>
      <c r="D54" s="76">
        <f t="shared" si="16"/>
        <v>-4.2999999999999997E-2</v>
      </c>
      <c r="E54" s="76">
        <f t="shared" si="17"/>
        <v>7.9219999970518984E-3</v>
      </c>
      <c r="F54" s="67">
        <f t="shared" si="9"/>
        <v>1.8489999999999997E-3</v>
      </c>
      <c r="G54" s="67">
        <f t="shared" si="10"/>
        <v>-7.9506999999999983E-5</v>
      </c>
      <c r="H54" s="67">
        <f t="shared" si="11"/>
        <v>3.4188009999999992E-6</v>
      </c>
      <c r="I54" s="67">
        <f t="shared" si="12"/>
        <v>-3.4064599987323162E-4</v>
      </c>
      <c r="J54" s="67">
        <f t="shared" si="13"/>
        <v>1.4647777994548959E-5</v>
      </c>
      <c r="K54" s="67">
        <f t="shared" ca="1" si="5"/>
        <v>2.0994053258163309E-3</v>
      </c>
      <c r="L54" s="67">
        <f t="shared" ca="1" si="14"/>
        <v>3.3902608705500828E-5</v>
      </c>
      <c r="M54" s="67">
        <f t="shared" ca="1" si="18"/>
        <v>9.0813945292509107E-2</v>
      </c>
      <c r="N54" s="67">
        <f t="shared" ca="1" si="19"/>
        <v>1.8747751374927932</v>
      </c>
      <c r="O54" s="67">
        <f t="shared" ca="1" si="20"/>
        <v>8.3872232981638713E-3</v>
      </c>
      <c r="P54" s="36">
        <f t="shared" ca="1" si="15"/>
        <v>5.8225946712355675E-3</v>
      </c>
      <c r="Q54" s="36"/>
      <c r="R54" s="36"/>
      <c r="S54" s="36"/>
      <c r="T54" s="36"/>
    </row>
    <row r="55" spans="1:20" x14ac:dyDescent="0.2">
      <c r="A55" s="75">
        <v>-430</v>
      </c>
      <c r="B55" s="75">
        <v>7.9219999970518984E-3</v>
      </c>
      <c r="C55" s="36"/>
      <c r="D55" s="76">
        <f t="shared" si="16"/>
        <v>-4.2999999999999997E-2</v>
      </c>
      <c r="E55" s="76">
        <f t="shared" si="17"/>
        <v>7.9219999970518984E-3</v>
      </c>
      <c r="F55" s="67">
        <f t="shared" si="9"/>
        <v>1.8489999999999997E-3</v>
      </c>
      <c r="G55" s="67">
        <f t="shared" si="10"/>
        <v>-7.9506999999999983E-5</v>
      </c>
      <c r="H55" s="67">
        <f t="shared" si="11"/>
        <v>3.4188009999999992E-6</v>
      </c>
      <c r="I55" s="67">
        <f t="shared" si="12"/>
        <v>-3.4064599987323162E-4</v>
      </c>
      <c r="J55" s="67">
        <f t="shared" si="13"/>
        <v>1.4647777994548959E-5</v>
      </c>
      <c r="K55" s="67">
        <f t="shared" ca="1" si="5"/>
        <v>2.0994053258163309E-3</v>
      </c>
      <c r="L55" s="67">
        <f t="shared" ca="1" si="14"/>
        <v>3.3902608705500828E-5</v>
      </c>
      <c r="M55" s="67">
        <f t="shared" ca="1" si="18"/>
        <v>9.0813945292509107E-2</v>
      </c>
      <c r="N55" s="67">
        <f t="shared" ca="1" si="19"/>
        <v>1.8747751374927932</v>
      </c>
      <c r="O55" s="67">
        <f t="shared" ca="1" si="20"/>
        <v>8.3872232981638713E-3</v>
      </c>
      <c r="P55" s="36">
        <f t="shared" ca="1" si="15"/>
        <v>5.8225946712355675E-3</v>
      </c>
      <c r="Q55" s="36"/>
      <c r="R55" s="36"/>
      <c r="S55" s="36"/>
      <c r="T55" s="36"/>
    </row>
    <row r="56" spans="1:20" x14ac:dyDescent="0.2">
      <c r="A56" s="75">
        <v>-414</v>
      </c>
      <c r="B56" s="75">
        <v>5.931599996984005E-3</v>
      </c>
      <c r="C56" s="36"/>
      <c r="D56" s="76">
        <f t="shared" si="16"/>
        <v>-4.1399999999999999E-2</v>
      </c>
      <c r="E56" s="76">
        <f t="shared" si="17"/>
        <v>5.931599996984005E-3</v>
      </c>
      <c r="F56" s="67">
        <f t="shared" si="9"/>
        <v>1.71396E-3</v>
      </c>
      <c r="G56" s="67">
        <f t="shared" si="10"/>
        <v>-7.0957944000000001E-5</v>
      </c>
      <c r="H56" s="67">
        <f t="shared" si="11"/>
        <v>2.9376588816000001E-6</v>
      </c>
      <c r="I56" s="67">
        <f t="shared" si="12"/>
        <v>-2.4556823987513781E-4</v>
      </c>
      <c r="J56" s="67">
        <f t="shared" si="13"/>
        <v>1.0166525130830705E-5</v>
      </c>
      <c r="K56" s="67">
        <f t="shared" ca="1" si="5"/>
        <v>1.9274605579565089E-3</v>
      </c>
      <c r="L56" s="67">
        <f t="shared" ca="1" si="14"/>
        <v>1.603313264717543E-5</v>
      </c>
      <c r="M56" s="67">
        <f t="shared" ca="1" si="18"/>
        <v>9.1325206653501231E-2</v>
      </c>
      <c r="N56" s="67">
        <f t="shared" ca="1" si="19"/>
        <v>1.712751945650592</v>
      </c>
      <c r="O56" s="67">
        <f t="shared" ca="1" si="20"/>
        <v>0.10292364235611122</v>
      </c>
      <c r="P56" s="36">
        <f t="shared" ca="1" si="15"/>
        <v>4.0041394390274961E-3</v>
      </c>
      <c r="Q56" s="36"/>
      <c r="R56" s="36"/>
      <c r="S56" s="36"/>
      <c r="T56" s="36"/>
    </row>
    <row r="57" spans="1:20" x14ac:dyDescent="0.2">
      <c r="A57" s="75">
        <v>-387</v>
      </c>
      <c r="B57" s="75">
        <v>7.2800001362338662E-5</v>
      </c>
      <c r="C57" s="36"/>
      <c r="D57" s="76">
        <f t="shared" si="16"/>
        <v>-3.8699999999999998E-2</v>
      </c>
      <c r="E57" s="76">
        <f t="shared" si="17"/>
        <v>7.2800001362338662E-5</v>
      </c>
      <c r="F57" s="67">
        <f t="shared" si="9"/>
        <v>1.4976899999999999E-3</v>
      </c>
      <c r="G57" s="67">
        <f t="shared" si="10"/>
        <v>-5.796060299999999E-5</v>
      </c>
      <c r="H57" s="67">
        <f t="shared" si="11"/>
        <v>2.2430753360999995E-6</v>
      </c>
      <c r="I57" s="67">
        <f t="shared" si="12"/>
        <v>-2.8173600527225062E-6</v>
      </c>
      <c r="J57" s="67">
        <f t="shared" si="13"/>
        <v>1.0903183404036099E-7</v>
      </c>
      <c r="K57" s="67">
        <f t="shared" ca="1" si="5"/>
        <v>1.666480886903343E-3</v>
      </c>
      <c r="L57" s="67">
        <f t="shared" ca="1" si="14"/>
        <v>2.5398187649387599E-6</v>
      </c>
      <c r="M57" s="67">
        <f t="shared" ca="1" si="18"/>
        <v>9.215413995147137E-2</v>
      </c>
      <c r="N57" s="67">
        <f t="shared" ca="1" si="19"/>
        <v>1.4586352838323726</v>
      </c>
      <c r="O57" s="67">
        <f t="shared" ca="1" si="20"/>
        <v>0.49164575695703022</v>
      </c>
      <c r="P57" s="36">
        <f t="shared" ca="1" si="15"/>
        <v>-1.5936808855410043E-3</v>
      </c>
      <c r="Q57" s="36"/>
      <c r="R57" s="36"/>
      <c r="S57" s="36"/>
      <c r="T57" s="36"/>
    </row>
    <row r="58" spans="1:20" x14ac:dyDescent="0.2">
      <c r="A58" s="75">
        <v>-374</v>
      </c>
      <c r="B58" s="75">
        <v>-2.0443999965209514E-3</v>
      </c>
      <c r="C58" s="36"/>
      <c r="D58" s="76">
        <f t="shared" si="16"/>
        <v>-3.7400000000000003E-2</v>
      </c>
      <c r="E58" s="76">
        <f t="shared" si="17"/>
        <v>-2.0443999965209514E-3</v>
      </c>
      <c r="F58" s="67">
        <f t="shared" si="9"/>
        <v>1.3987600000000002E-3</v>
      </c>
      <c r="G58" s="67">
        <f t="shared" si="10"/>
        <v>-5.2313624000000013E-5</v>
      </c>
      <c r="H58" s="67">
        <f t="shared" si="11"/>
        <v>1.9565295376000006E-6</v>
      </c>
      <c r="I58" s="67">
        <f t="shared" si="12"/>
        <v>7.6460559869883591E-5</v>
      </c>
      <c r="J58" s="67">
        <f t="shared" si="13"/>
        <v>-2.8596249391336466E-6</v>
      </c>
      <c r="K58" s="67">
        <f t="shared" ca="1" si="5"/>
        <v>1.553892143346607E-3</v>
      </c>
      <c r="L58" s="67">
        <f t="shared" ca="1" si="14"/>
        <v>1.2947706323832652E-5</v>
      </c>
      <c r="M58" s="67">
        <f t="shared" ca="1" si="18"/>
        <v>9.2537952767471371E-2</v>
      </c>
      <c r="N58" s="67">
        <f t="shared" ca="1" si="19"/>
        <v>1.3447163657419154</v>
      </c>
      <c r="O58" s="67">
        <f t="shared" ca="1" si="20"/>
        <v>0.7768809463759424</v>
      </c>
      <c r="P58" s="36">
        <f t="shared" ca="1" si="15"/>
        <v>-3.5982921398675584E-3</v>
      </c>
      <c r="Q58" s="36"/>
      <c r="R58" s="36"/>
      <c r="S58" s="36"/>
      <c r="T58" s="36"/>
    </row>
    <row r="59" spans="1:20" x14ac:dyDescent="0.2">
      <c r="A59" s="75">
        <v>-364</v>
      </c>
      <c r="B59" s="75">
        <v>3.7116000021342188E-3</v>
      </c>
      <c r="C59" s="36"/>
      <c r="D59" s="76">
        <f t="shared" si="16"/>
        <v>-3.6400000000000002E-2</v>
      </c>
      <c r="E59" s="76">
        <f t="shared" si="17"/>
        <v>3.7116000021342188E-3</v>
      </c>
      <c r="F59" s="67">
        <f t="shared" si="9"/>
        <v>1.32496E-3</v>
      </c>
      <c r="G59" s="67">
        <f t="shared" si="10"/>
        <v>-4.8228544000000001E-5</v>
      </c>
      <c r="H59" s="67">
        <f t="shared" si="11"/>
        <v>1.7555190016E-6</v>
      </c>
      <c r="I59" s="67">
        <f t="shared" si="12"/>
        <v>-1.3510224007768558E-4</v>
      </c>
      <c r="J59" s="67">
        <f t="shared" si="13"/>
        <v>4.9177215388277557E-6</v>
      </c>
      <c r="K59" s="67">
        <f t="shared" ca="1" si="5"/>
        <v>1.4730655542119111E-3</v>
      </c>
      <c r="L59" s="67">
        <f t="shared" ca="1" si="14"/>
        <v>5.0110364745348309E-6</v>
      </c>
      <c r="M59" s="67">
        <f t="shared" ca="1" si="18"/>
        <v>9.2826365364842733E-2</v>
      </c>
      <c r="N59" s="67">
        <f t="shared" ca="1" si="19"/>
        <v>1.2607345827318968</v>
      </c>
      <c r="O59" s="67">
        <f t="shared" ca="1" si="20"/>
        <v>1.0378858310648258</v>
      </c>
      <c r="P59" s="36">
        <f t="shared" ca="1" si="15"/>
        <v>2.2385344479223077E-3</v>
      </c>
      <c r="Q59" s="36"/>
      <c r="R59" s="36"/>
      <c r="S59" s="36"/>
      <c r="T59" s="36"/>
    </row>
    <row r="60" spans="1:20" x14ac:dyDescent="0.2">
      <c r="A60" s="75">
        <v>-332</v>
      </c>
      <c r="B60" s="75">
        <v>5.3308000060496852E-3</v>
      </c>
      <c r="C60" s="36"/>
      <c r="D60" s="76">
        <f t="shared" si="16"/>
        <v>-3.32E-2</v>
      </c>
      <c r="E60" s="76">
        <f t="shared" si="17"/>
        <v>5.3308000060496852E-3</v>
      </c>
      <c r="F60" s="67">
        <f t="shared" si="9"/>
        <v>1.10224E-3</v>
      </c>
      <c r="G60" s="67">
        <f t="shared" si="10"/>
        <v>-3.6594368000000002E-5</v>
      </c>
      <c r="H60" s="67">
        <f t="shared" si="11"/>
        <v>1.2149330176E-6</v>
      </c>
      <c r="I60" s="67">
        <f t="shared" si="12"/>
        <v>-1.7698256020084956E-4</v>
      </c>
      <c r="J60" s="67">
        <f t="shared" si="13"/>
        <v>5.8758209986682055E-6</v>
      </c>
      <c r="K60" s="67">
        <f t="shared" ca="1" si="5"/>
        <v>1.2481965720046793E-3</v>
      </c>
      <c r="L60" s="67">
        <f t="shared" ca="1" si="14"/>
        <v>1.666765079967607E-5</v>
      </c>
      <c r="M60" s="67">
        <f t="shared" ca="1" si="18"/>
        <v>9.3709021824354852E-2</v>
      </c>
      <c r="N60" s="67">
        <f t="shared" ca="1" si="19"/>
        <v>1.0127888649815133</v>
      </c>
      <c r="O60" s="67">
        <f t="shared" ca="1" si="20"/>
        <v>2.1048647499371338</v>
      </c>
      <c r="P60" s="36">
        <f t="shared" ca="1" si="15"/>
        <v>4.0826034340450054E-3</v>
      </c>
      <c r="Q60" s="36"/>
      <c r="R60" s="36"/>
      <c r="S60" s="36"/>
      <c r="T60" s="36"/>
    </row>
    <row r="61" spans="1:20" x14ac:dyDescent="0.2">
      <c r="A61" s="75">
        <v>-303</v>
      </c>
      <c r="B61" s="75">
        <v>1.6231999979936518E-3</v>
      </c>
      <c r="C61" s="36"/>
      <c r="D61" s="76">
        <f t="shared" si="16"/>
        <v>-3.0300000000000001E-2</v>
      </c>
      <c r="E61" s="76">
        <f t="shared" si="17"/>
        <v>1.6231999979936518E-3</v>
      </c>
      <c r="F61" s="67">
        <f t="shared" si="9"/>
        <v>9.1808999999999999E-4</v>
      </c>
      <c r="G61" s="67">
        <f t="shared" si="10"/>
        <v>-2.7818127000000001E-5</v>
      </c>
      <c r="H61" s="67">
        <f t="shared" si="11"/>
        <v>8.4288924809999994E-7</v>
      </c>
      <c r="I61" s="67">
        <f t="shared" si="12"/>
        <v>-4.918295993920765E-5</v>
      </c>
      <c r="J61" s="67">
        <f t="shared" si="13"/>
        <v>1.4902436861579918E-6</v>
      </c>
      <c r="K61" s="67">
        <f t="shared" ca="1" si="5"/>
        <v>1.0888658472432808E-3</v>
      </c>
      <c r="L61" s="67">
        <f t="shared" ca="1" si="14"/>
        <v>2.8551298465812019E-7</v>
      </c>
      <c r="M61" s="67">
        <f t="shared" ca="1" si="18"/>
        <v>9.4455343155407337E-2</v>
      </c>
      <c r="N61" s="67">
        <f t="shared" ca="1" si="19"/>
        <v>0.81458311297670649</v>
      </c>
      <c r="O61" s="67">
        <f t="shared" ca="1" si="20"/>
        <v>3.3580185872087505</v>
      </c>
      <c r="P61" s="36">
        <f t="shared" ca="1" si="15"/>
        <v>5.3433415075037098E-4</v>
      </c>
      <c r="Q61" s="36"/>
      <c r="R61" s="36"/>
      <c r="S61" s="36"/>
      <c r="T61" s="36"/>
    </row>
    <row r="62" spans="1:20" x14ac:dyDescent="0.2">
      <c r="A62" s="75">
        <v>-303</v>
      </c>
      <c r="B62" s="75">
        <v>7.6231999992160127E-3</v>
      </c>
      <c r="C62" s="36"/>
      <c r="D62" s="76">
        <f t="shared" si="16"/>
        <v>-3.0300000000000001E-2</v>
      </c>
      <c r="E62" s="76">
        <f t="shared" si="17"/>
        <v>7.6231999992160127E-3</v>
      </c>
      <c r="F62" s="67">
        <f t="shared" si="9"/>
        <v>9.1808999999999999E-4</v>
      </c>
      <c r="G62" s="67">
        <f t="shared" si="10"/>
        <v>-2.7818127000000001E-5</v>
      </c>
      <c r="H62" s="67">
        <f t="shared" si="11"/>
        <v>8.4288924809999994E-7</v>
      </c>
      <c r="I62" s="67">
        <f t="shared" si="12"/>
        <v>-2.3098295997624519E-4</v>
      </c>
      <c r="J62" s="67">
        <f t="shared" si="13"/>
        <v>6.9987836872802294E-6</v>
      </c>
      <c r="K62" s="67">
        <f t="shared" ca="1" si="5"/>
        <v>1.0888658472432808E-3</v>
      </c>
      <c r="L62" s="67">
        <f t="shared" ca="1" si="14"/>
        <v>4.2697522809637204E-5</v>
      </c>
      <c r="M62" s="67">
        <f t="shared" ca="1" si="18"/>
        <v>9.4455343155407337E-2</v>
      </c>
      <c r="N62" s="67">
        <f t="shared" ca="1" si="19"/>
        <v>0.81458311297670649</v>
      </c>
      <c r="O62" s="67">
        <f t="shared" ca="1" si="20"/>
        <v>3.3580185872087505</v>
      </c>
      <c r="P62" s="36">
        <f t="shared" ca="1" si="15"/>
        <v>6.5343341519727323E-3</v>
      </c>
      <c r="Q62" s="36"/>
      <c r="R62" s="36"/>
      <c r="S62" s="36"/>
      <c r="T62" s="36"/>
    </row>
    <row r="63" spans="1:20" x14ac:dyDescent="0.2">
      <c r="A63" s="75">
        <v>-269</v>
      </c>
      <c r="B63" s="75">
        <v>1.0393600001407322E-2</v>
      </c>
      <c r="C63" s="36"/>
      <c r="D63" s="76">
        <f t="shared" si="16"/>
        <v>-2.69E-2</v>
      </c>
      <c r="E63" s="76">
        <f t="shared" si="17"/>
        <v>1.0393600001407322E-2</v>
      </c>
      <c r="F63" s="67">
        <f t="shared" si="9"/>
        <v>7.2360999999999997E-4</v>
      </c>
      <c r="G63" s="67">
        <f t="shared" si="10"/>
        <v>-1.9465108999999999E-5</v>
      </c>
      <c r="H63" s="67">
        <f t="shared" si="11"/>
        <v>5.2361143209999999E-7</v>
      </c>
      <c r="I63" s="67">
        <f t="shared" si="12"/>
        <v>-2.7958784003785696E-4</v>
      </c>
      <c r="J63" s="67">
        <f t="shared" si="13"/>
        <v>7.5209128970183526E-6</v>
      </c>
      <c r="K63" s="67">
        <f t="shared" ca="1" si="5"/>
        <v>9.5589497206201844E-4</v>
      </c>
      <c r="L63" s="67">
        <f t="shared" ca="1" si="14"/>
        <v>8.9070276220929633E-5</v>
      </c>
      <c r="M63" s="67">
        <f t="shared" ca="1" si="18"/>
        <v>9.5264558896427279E-2</v>
      </c>
      <c r="N63" s="67">
        <f t="shared" ca="1" si="19"/>
        <v>0.61288440425741464</v>
      </c>
      <c r="O63" s="67">
        <f t="shared" ca="1" si="20"/>
        <v>5.1439142185700089</v>
      </c>
      <c r="P63" s="36">
        <f t="shared" ca="1" si="15"/>
        <v>9.4377050293453033E-3</v>
      </c>
      <c r="Q63" s="36"/>
      <c r="R63" s="36"/>
      <c r="S63" s="36"/>
      <c r="T63" s="36"/>
    </row>
    <row r="64" spans="1:20" x14ac:dyDescent="0.2">
      <c r="A64" s="75">
        <v>-247</v>
      </c>
      <c r="B64" s="75">
        <v>-7.3432000062894076E-3</v>
      </c>
      <c r="C64" s="36"/>
      <c r="D64" s="76">
        <f t="shared" si="16"/>
        <v>-2.47E-2</v>
      </c>
      <c r="E64" s="76">
        <f t="shared" si="17"/>
        <v>-7.3432000062894076E-3</v>
      </c>
      <c r="F64" s="67">
        <f t="shared" si="9"/>
        <v>6.1008999999999998E-4</v>
      </c>
      <c r="G64" s="67">
        <f t="shared" si="10"/>
        <v>-1.5069222999999999E-5</v>
      </c>
      <c r="H64" s="67">
        <f t="shared" si="11"/>
        <v>3.7220980809999998E-7</v>
      </c>
      <c r="I64" s="67">
        <f t="shared" si="12"/>
        <v>1.8137704015534837E-4</v>
      </c>
      <c r="J64" s="67">
        <f t="shared" si="13"/>
        <v>-4.4800128918371046E-6</v>
      </c>
      <c r="K64" s="67">
        <f t="shared" ca="1" si="5"/>
        <v>9.0081642177536531E-4</v>
      </c>
      <c r="L64" s="67">
        <f t="shared" ca="1" si="14"/>
        <v>6.7963806866201849E-5</v>
      </c>
      <c r="M64" s="67">
        <f t="shared" ca="1" si="18"/>
        <v>9.5749906253993752E-2</v>
      </c>
      <c r="N64" s="67">
        <f t="shared" ca="1" si="19"/>
        <v>0.49931000473355819</v>
      </c>
      <c r="O64" s="67">
        <f t="shared" ca="1" si="20"/>
        <v>6.4666463052656811</v>
      </c>
      <c r="P64" s="36">
        <f t="shared" ca="1" si="15"/>
        <v>-8.2440164280647727E-3</v>
      </c>
      <c r="Q64" s="36"/>
      <c r="R64" s="36"/>
      <c r="S64" s="36"/>
      <c r="T64" s="36"/>
    </row>
    <row r="65" spans="1:20" x14ac:dyDescent="0.2">
      <c r="A65" s="75">
        <v>-243</v>
      </c>
      <c r="B65" s="75">
        <v>1.5919999714242294E-4</v>
      </c>
      <c r="C65" s="36"/>
      <c r="D65" s="76">
        <f t="shared" si="16"/>
        <v>-2.4299999999999999E-2</v>
      </c>
      <c r="E65" s="76">
        <f t="shared" si="17"/>
        <v>1.5919999714242294E-4</v>
      </c>
      <c r="F65" s="67">
        <f t="shared" si="9"/>
        <v>5.9048999999999994E-4</v>
      </c>
      <c r="G65" s="67">
        <f t="shared" si="10"/>
        <v>-1.4348906999999998E-5</v>
      </c>
      <c r="H65" s="67">
        <f t="shared" si="11"/>
        <v>3.4867844009999994E-7</v>
      </c>
      <c r="I65" s="67">
        <f t="shared" si="12"/>
        <v>-3.8685599305608771E-6</v>
      </c>
      <c r="J65" s="67">
        <f t="shared" si="13"/>
        <v>9.4006006312629309E-8</v>
      </c>
      <c r="K65" s="67">
        <f t="shared" ca="1" si="5"/>
        <v>8.9341576692476311E-4</v>
      </c>
      <c r="L65" s="67">
        <f t="shared" ca="1" si="14"/>
        <v>5.3907279659707432E-7</v>
      </c>
      <c r="M65" s="67">
        <f t="shared" ca="1" si="18"/>
        <v>9.5834897304817077E-2</v>
      </c>
      <c r="N65" s="67">
        <f t="shared" ca="1" si="19"/>
        <v>0.48004804304851295</v>
      </c>
      <c r="O65" s="67">
        <f t="shared" ca="1" si="20"/>
        <v>6.7203773611692856</v>
      </c>
      <c r="P65" s="36">
        <f t="shared" ca="1" si="15"/>
        <v>-7.3421576978234017E-4</v>
      </c>
      <c r="Q65" s="36"/>
      <c r="R65" s="36"/>
      <c r="S65" s="36"/>
      <c r="T65" s="36"/>
    </row>
    <row r="66" spans="1:20" x14ac:dyDescent="0.2">
      <c r="A66" s="75">
        <v>-221</v>
      </c>
      <c r="B66" s="75">
        <v>-9.6775999991223216E-3</v>
      </c>
      <c r="C66" s="36"/>
      <c r="D66" s="76">
        <f t="shared" si="16"/>
        <v>-2.2100000000000002E-2</v>
      </c>
      <c r="E66" s="76">
        <f t="shared" si="17"/>
        <v>-9.6775999991223216E-3</v>
      </c>
      <c r="F66" s="67">
        <f t="shared" si="9"/>
        <v>4.884100000000001E-4</v>
      </c>
      <c r="G66" s="67">
        <f t="shared" si="10"/>
        <v>-1.0793861000000003E-5</v>
      </c>
      <c r="H66" s="67">
        <f t="shared" si="11"/>
        <v>2.3854432810000012E-7</v>
      </c>
      <c r="I66" s="67">
        <f t="shared" si="12"/>
        <v>2.1387495998060333E-4</v>
      </c>
      <c r="J66" s="67">
        <f t="shared" si="13"/>
        <v>-4.726636615571334E-6</v>
      </c>
      <c r="K66" s="67">
        <f t="shared" ca="1" si="5"/>
        <v>8.6708711385479051E-4</v>
      </c>
      <c r="L66" s="67">
        <f t="shared" ca="1" si="14"/>
        <v>1.111904263105856E-4</v>
      </c>
      <c r="M66" s="67">
        <f t="shared" ca="1" si="18"/>
        <v>9.6284352378278176E-2</v>
      </c>
      <c r="N66" s="67">
        <f t="shared" ca="1" si="19"/>
        <v>0.38155912411680409</v>
      </c>
      <c r="O66" s="67">
        <f t="shared" ca="1" si="20"/>
        <v>8.1849027054426244</v>
      </c>
      <c r="P66" s="36">
        <f t="shared" ca="1" si="15"/>
        <v>-1.0544687112977113E-2</v>
      </c>
      <c r="Q66" s="36"/>
      <c r="R66" s="36"/>
      <c r="S66" s="36"/>
      <c r="T66" s="36"/>
    </row>
    <row r="67" spans="1:20" x14ac:dyDescent="0.2">
      <c r="A67" s="75">
        <v>-171</v>
      </c>
      <c r="B67" s="75">
        <v>-1.5975999995134771E-3</v>
      </c>
      <c r="C67" s="36"/>
      <c r="D67" s="76">
        <f t="shared" si="16"/>
        <v>-1.7100000000000001E-2</v>
      </c>
      <c r="E67" s="76">
        <f t="shared" si="17"/>
        <v>-1.5975999995134771E-3</v>
      </c>
      <c r="F67" s="67">
        <f t="shared" si="9"/>
        <v>2.9241E-4</v>
      </c>
      <c r="G67" s="67">
        <f t="shared" si="10"/>
        <v>-5.0002110000000001E-6</v>
      </c>
      <c r="H67" s="67">
        <f t="shared" si="11"/>
        <v>8.5503608099999998E-8</v>
      </c>
      <c r="I67" s="67">
        <f t="shared" si="12"/>
        <v>2.731895999168046E-5</v>
      </c>
      <c r="J67" s="67">
        <f t="shared" si="13"/>
        <v>-4.6715421585773588E-7</v>
      </c>
      <c r="K67" s="67">
        <f t="shared" ca="1" si="5"/>
        <v>8.9772097049650647E-4</v>
      </c>
      <c r="L67" s="67">
        <f t="shared" ca="1" si="14"/>
        <v>6.2266267433715645E-6</v>
      </c>
      <c r="M67" s="67">
        <f t="shared" ca="1" si="18"/>
        <v>9.7191667838012391E-2</v>
      </c>
      <c r="N67" s="67">
        <f t="shared" ca="1" si="19"/>
        <v>0.20283431657572512</v>
      </c>
      <c r="O67" s="67">
        <f t="shared" ca="1" si="20"/>
        <v>11.910788726407191</v>
      </c>
      <c r="P67" s="36">
        <f t="shared" ca="1" si="15"/>
        <v>-2.4953209700099835E-3</v>
      </c>
      <c r="Q67" s="36"/>
      <c r="R67" s="36"/>
      <c r="S67" s="36"/>
      <c r="T67" s="36"/>
    </row>
    <row r="68" spans="1:20" x14ac:dyDescent="0.2">
      <c r="A68" s="75">
        <v>-162</v>
      </c>
      <c r="B68" s="75">
        <v>-4.4172000052640215E-3</v>
      </c>
      <c r="C68" s="36"/>
      <c r="D68" s="76">
        <f t="shared" si="16"/>
        <v>-1.6199999999999999E-2</v>
      </c>
      <c r="E68" s="76">
        <f t="shared" si="17"/>
        <v>-4.4172000052640215E-3</v>
      </c>
      <c r="F68" s="67">
        <f t="shared" si="9"/>
        <v>2.6243999999999996E-4</v>
      </c>
      <c r="G68" s="67">
        <f t="shared" si="10"/>
        <v>-4.2515279999999989E-6</v>
      </c>
      <c r="H68" s="67">
        <f t="shared" si="11"/>
        <v>6.8874753599999974E-8</v>
      </c>
      <c r="I68" s="67">
        <f t="shared" si="12"/>
        <v>7.1558640085277148E-5</v>
      </c>
      <c r="J68" s="67">
        <f t="shared" si="13"/>
        <v>-1.1592499693814898E-6</v>
      </c>
      <c r="K68" s="67">
        <f t="shared" ca="1" si="5"/>
        <v>9.1657964110989775E-4</v>
      </c>
      <c r="L68" s="67">
        <f t="shared" ca="1" si="14"/>
        <v>2.8449205316072688E-5</v>
      </c>
      <c r="M68" s="67">
        <f t="shared" ca="1" si="18"/>
        <v>9.7338010534042882E-2</v>
      </c>
      <c r="N68" s="67">
        <f t="shared" ca="1" si="19"/>
        <v>0.17704069233265382</v>
      </c>
      <c r="O68" s="67">
        <f t="shared" ca="1" si="20"/>
        <v>12.634384465866855</v>
      </c>
      <c r="P68" s="36">
        <f t="shared" ca="1" si="15"/>
        <v>-5.3337796463739191E-3</v>
      </c>
      <c r="Q68" s="36"/>
      <c r="R68" s="36"/>
      <c r="S68" s="36"/>
      <c r="T68" s="36"/>
    </row>
    <row r="69" spans="1:20" x14ac:dyDescent="0.2">
      <c r="A69" s="75">
        <v>-161</v>
      </c>
      <c r="B69" s="75">
        <v>-7.0416000016848557E-3</v>
      </c>
      <c r="C69" s="36"/>
      <c r="D69" s="76">
        <f t="shared" si="16"/>
        <v>-1.61E-2</v>
      </c>
      <c r="E69" s="76">
        <f t="shared" si="17"/>
        <v>-7.0416000016848557E-3</v>
      </c>
      <c r="F69" s="67">
        <f t="shared" si="9"/>
        <v>2.5921000000000001E-4</v>
      </c>
      <c r="G69" s="67">
        <f t="shared" si="10"/>
        <v>-4.173281E-6</v>
      </c>
      <c r="H69" s="67">
        <f t="shared" si="11"/>
        <v>6.71898241E-8</v>
      </c>
      <c r="I69" s="67">
        <f t="shared" si="12"/>
        <v>1.1336976002712617E-4</v>
      </c>
      <c r="J69" s="67">
        <f t="shared" si="13"/>
        <v>-1.8252531364367314E-6</v>
      </c>
      <c r="K69" s="67">
        <f t="shared" ca="1" si="5"/>
        <v>9.1892635924618589E-4</v>
      </c>
      <c r="L69" s="67">
        <f t="shared" ca="1" si="14"/>
        <v>6.3369979943078E-5</v>
      </c>
      <c r="M69" s="67">
        <f t="shared" ca="1" si="18"/>
        <v>9.73539494444568E-2</v>
      </c>
      <c r="N69" s="67">
        <f t="shared" ca="1" si="19"/>
        <v>0.17429100076369525</v>
      </c>
      <c r="O69" s="67">
        <f t="shared" ca="1" si="20"/>
        <v>12.715703161436309</v>
      </c>
      <c r="P69" s="36">
        <f t="shared" ca="1" si="15"/>
        <v>-7.960526360931041E-3</v>
      </c>
      <c r="Q69" s="36"/>
      <c r="R69" s="36"/>
      <c r="S69" s="36"/>
      <c r="T69" s="36"/>
    </row>
    <row r="70" spans="1:20" x14ac:dyDescent="0.2">
      <c r="A70" s="75">
        <v>-161</v>
      </c>
      <c r="B70" s="75">
        <v>-2.0415999970282428E-3</v>
      </c>
      <c r="C70" s="36"/>
      <c r="D70" s="76">
        <f t="shared" si="16"/>
        <v>-1.61E-2</v>
      </c>
      <c r="E70" s="76">
        <f t="shared" si="17"/>
        <v>-2.0415999970282428E-3</v>
      </c>
      <c r="F70" s="67">
        <f t="shared" si="9"/>
        <v>2.5921000000000001E-4</v>
      </c>
      <c r="G70" s="67">
        <f t="shared" si="10"/>
        <v>-4.173281E-6</v>
      </c>
      <c r="H70" s="67">
        <f t="shared" si="11"/>
        <v>6.71898241E-8</v>
      </c>
      <c r="I70" s="67">
        <f t="shared" si="12"/>
        <v>3.2869759952154706E-5</v>
      </c>
      <c r="J70" s="67">
        <f t="shared" si="13"/>
        <v>-5.2920313522969076E-7</v>
      </c>
      <c r="K70" s="67">
        <f t="shared" ca="1" si="5"/>
        <v>9.1892635924618589E-4</v>
      </c>
      <c r="L70" s="67">
        <f t="shared" ca="1" si="14"/>
        <v>8.7647163061955441E-6</v>
      </c>
      <c r="M70" s="67">
        <f t="shared" ca="1" si="18"/>
        <v>9.73539494444568E-2</v>
      </c>
      <c r="N70" s="67">
        <f t="shared" ca="1" si="19"/>
        <v>0.17429100076369525</v>
      </c>
      <c r="O70" s="67">
        <f t="shared" ca="1" si="20"/>
        <v>12.715703161436309</v>
      </c>
      <c r="P70" s="36">
        <f t="shared" ca="1" si="15"/>
        <v>-2.9605263562744286E-3</v>
      </c>
      <c r="Q70" s="36"/>
      <c r="R70" s="36"/>
      <c r="S70" s="36"/>
      <c r="T70" s="36"/>
    </row>
    <row r="71" spans="1:20" x14ac:dyDescent="0.2">
      <c r="A71" s="75">
        <v>-161</v>
      </c>
      <c r="B71" s="75">
        <v>1.3958399998955429E-2</v>
      </c>
      <c r="C71" s="36"/>
      <c r="D71" s="76">
        <f t="shared" si="16"/>
        <v>-1.61E-2</v>
      </c>
      <c r="E71" s="76">
        <f t="shared" si="17"/>
        <v>1.3958399998955429E-2</v>
      </c>
      <c r="F71" s="67">
        <f t="shared" si="9"/>
        <v>2.5921000000000001E-4</v>
      </c>
      <c r="G71" s="67">
        <f t="shared" si="10"/>
        <v>-4.173281E-6</v>
      </c>
      <c r="H71" s="67">
        <f t="shared" si="11"/>
        <v>6.71898241E-8</v>
      </c>
      <c r="I71" s="67">
        <f t="shared" si="12"/>
        <v>-2.2473023998318239E-4</v>
      </c>
      <c r="J71" s="67">
        <f t="shared" si="13"/>
        <v>3.6181568637292363E-6</v>
      </c>
      <c r="K71" s="67">
        <f t="shared" ca="1" si="5"/>
        <v>9.1892635924618589E-4</v>
      </c>
      <c r="L71" s="67">
        <f t="shared" ca="1" si="14"/>
        <v>1.7002787280067221E-4</v>
      </c>
      <c r="M71" s="67">
        <f t="shared" ca="1" si="18"/>
        <v>9.73539494444568E-2</v>
      </c>
      <c r="N71" s="67">
        <f t="shared" ca="1" si="19"/>
        <v>0.17429100076369525</v>
      </c>
      <c r="O71" s="67">
        <f t="shared" ca="1" si="20"/>
        <v>12.715703161436309</v>
      </c>
      <c r="P71" s="36">
        <f t="shared" ca="1" si="15"/>
        <v>1.3039473639709243E-2</v>
      </c>
      <c r="Q71" s="36"/>
      <c r="R71" s="36"/>
      <c r="S71" s="36"/>
      <c r="T71" s="36"/>
    </row>
    <row r="72" spans="1:20" x14ac:dyDescent="0.2">
      <c r="A72" s="75">
        <v>-149</v>
      </c>
      <c r="B72" s="75">
        <v>-4.5534400000178721E-2</v>
      </c>
      <c r="C72" s="36"/>
      <c r="D72" s="76">
        <f t="shared" si="16"/>
        <v>-1.49E-2</v>
      </c>
      <c r="E72" s="76">
        <f t="shared" si="17"/>
        <v>-4.5534400000178721E-2</v>
      </c>
      <c r="F72" s="67">
        <f t="shared" si="9"/>
        <v>2.2201E-4</v>
      </c>
      <c r="G72" s="67">
        <f t="shared" si="10"/>
        <v>-3.307949E-6</v>
      </c>
      <c r="H72" s="67">
        <f t="shared" si="11"/>
        <v>4.9288440100000001E-8</v>
      </c>
      <c r="I72" s="67">
        <f t="shared" si="12"/>
        <v>6.7846256000266296E-4</v>
      </c>
      <c r="J72" s="67">
        <f t="shared" si="13"/>
        <v>-1.0109092144039678E-5</v>
      </c>
      <c r="K72" s="67">
        <f t="shared" ca="1" si="5"/>
        <v>9.5100741741118875E-4</v>
      </c>
      <c r="L72" s="67">
        <f t="shared" ca="1" si="14"/>
        <v>2.1608931027793229E-3</v>
      </c>
      <c r="M72" s="67">
        <f t="shared" ca="1" si="18"/>
        <v>9.7540193506654785E-2</v>
      </c>
      <c r="N72" s="67">
        <f t="shared" ca="1" si="19"/>
        <v>0.14308681467809112</v>
      </c>
      <c r="O72" s="67">
        <f t="shared" ca="1" si="20"/>
        <v>13.70542952059186</v>
      </c>
      <c r="P72" s="36">
        <f t="shared" ca="1" si="15"/>
        <v>-4.6485407417589907E-2</v>
      </c>
      <c r="Q72" s="36"/>
      <c r="R72" s="36"/>
      <c r="S72" s="36"/>
      <c r="T72" s="36"/>
    </row>
    <row r="73" spans="1:20" x14ac:dyDescent="0.2">
      <c r="A73" s="75">
        <v>-116</v>
      </c>
      <c r="B73" s="75">
        <v>8.6040000314824283E-4</v>
      </c>
      <c r="C73" s="36"/>
      <c r="D73" s="76">
        <f t="shared" si="16"/>
        <v>-1.1599999999999999E-2</v>
      </c>
      <c r="E73" s="76">
        <f t="shared" si="17"/>
        <v>8.6040000314824283E-4</v>
      </c>
      <c r="F73" s="67">
        <f t="shared" si="9"/>
        <v>1.3455999999999999E-4</v>
      </c>
      <c r="G73" s="67">
        <f t="shared" si="10"/>
        <v>-1.5608959999999996E-6</v>
      </c>
      <c r="H73" s="67">
        <f t="shared" si="11"/>
        <v>1.8106393599999997E-8</v>
      </c>
      <c r="I73" s="67">
        <f t="shared" si="12"/>
        <v>-9.9806400365196155E-6</v>
      </c>
      <c r="J73" s="67">
        <f t="shared" si="13"/>
        <v>1.1577542442362753E-7</v>
      </c>
      <c r="K73" s="67">
        <f t="shared" ca="1" si="5"/>
        <v>1.0765499054827547E-3</v>
      </c>
      <c r="L73" s="67">
        <f t="shared" ca="1" si="14"/>
        <v>4.6720780279219039E-8</v>
      </c>
      <c r="M73" s="67">
        <f t="shared" ca="1" si="18"/>
        <v>9.8004378320897742E-2</v>
      </c>
      <c r="N73" s="67">
        <f t="shared" ca="1" si="19"/>
        <v>7.3907445632329316E-2</v>
      </c>
      <c r="O73" s="67">
        <f t="shared" ca="1" si="20"/>
        <v>16.550931964100538</v>
      </c>
      <c r="P73" s="36">
        <f t="shared" ca="1" si="15"/>
        <v>-2.1614990233451191E-4</v>
      </c>
      <c r="Q73" s="36"/>
      <c r="R73" s="36"/>
      <c r="S73" s="36"/>
      <c r="T73" s="36"/>
    </row>
    <row r="74" spans="1:20" x14ac:dyDescent="0.2">
      <c r="A74" s="75">
        <v>-116</v>
      </c>
      <c r="B74" s="75">
        <v>7.8604000009363517E-3</v>
      </c>
      <c r="C74" s="36"/>
      <c r="D74" s="76">
        <f t="shared" si="16"/>
        <v>-1.1599999999999999E-2</v>
      </c>
      <c r="E74" s="76">
        <f t="shared" si="17"/>
        <v>7.8604000009363517E-3</v>
      </c>
      <c r="F74" s="67">
        <f t="shared" si="9"/>
        <v>1.3455999999999999E-4</v>
      </c>
      <c r="G74" s="67">
        <f t="shared" si="10"/>
        <v>-1.5608959999999996E-6</v>
      </c>
      <c r="H74" s="67">
        <f t="shared" si="11"/>
        <v>1.8106393599999997E-8</v>
      </c>
      <c r="I74" s="67">
        <f t="shared" si="12"/>
        <v>-9.1180640010861668E-5</v>
      </c>
      <c r="J74" s="67">
        <f t="shared" si="13"/>
        <v>1.0576954241259953E-6</v>
      </c>
      <c r="K74" s="67">
        <f t="shared" ca="1" si="5"/>
        <v>1.0765499054827547E-3</v>
      </c>
      <c r="L74" s="67">
        <f t="shared" ca="1" si="14"/>
        <v>4.6020622117585783E-5</v>
      </c>
      <c r="M74" s="67">
        <f t="shared" ca="1" si="18"/>
        <v>9.8004378320897742E-2</v>
      </c>
      <c r="N74" s="67">
        <f t="shared" ca="1" si="19"/>
        <v>7.3907445632329316E-2</v>
      </c>
      <c r="O74" s="67">
        <f t="shared" ca="1" si="20"/>
        <v>16.550931964100538</v>
      </c>
      <c r="P74" s="36">
        <f t="shared" ca="1" si="15"/>
        <v>6.7838500954535974E-3</v>
      </c>
      <c r="Q74" s="36"/>
      <c r="R74" s="36"/>
      <c r="S74" s="36"/>
      <c r="T74" s="36"/>
    </row>
    <row r="75" spans="1:20" x14ac:dyDescent="0.2">
      <c r="A75" s="75">
        <v>-111</v>
      </c>
      <c r="B75" s="75">
        <v>-1.1661600001389161E-2</v>
      </c>
      <c r="C75" s="36"/>
      <c r="D75" s="76">
        <f t="shared" si="16"/>
        <v>-1.11E-2</v>
      </c>
      <c r="E75" s="76">
        <f t="shared" si="17"/>
        <v>-1.1661600001389161E-2</v>
      </c>
      <c r="F75" s="67">
        <f t="shared" si="9"/>
        <v>1.2321000000000001E-4</v>
      </c>
      <c r="G75" s="67">
        <f t="shared" si="10"/>
        <v>-1.3676310000000001E-6</v>
      </c>
      <c r="H75" s="67">
        <f t="shared" si="11"/>
        <v>1.5180704100000002E-8</v>
      </c>
      <c r="I75" s="67">
        <f t="shared" si="12"/>
        <v>1.2944376001541969E-4</v>
      </c>
      <c r="J75" s="67">
        <f t="shared" si="13"/>
        <v>-1.4368257361711586E-6</v>
      </c>
      <c r="K75" s="67">
        <f t="shared" ca="1" si="5"/>
        <v>1.1003463901012635E-3</v>
      </c>
      <c r="L75" s="67">
        <f t="shared" ca="1" si="14"/>
        <v>1.6286727569927547E-4</v>
      </c>
      <c r="M75" s="67">
        <f t="shared" ca="1" si="18"/>
        <v>9.8068547025634917E-2</v>
      </c>
      <c r="N75" s="67">
        <f t="shared" ca="1" si="19"/>
        <v>6.5494751326704376E-2</v>
      </c>
      <c r="O75" s="67">
        <f t="shared" ca="1" si="20"/>
        <v>16.996724299402274</v>
      </c>
      <c r="P75" s="36">
        <f t="shared" ca="1" si="15"/>
        <v>-1.2761946391490425E-2</v>
      </c>
      <c r="Q75" s="36"/>
      <c r="R75" s="36"/>
      <c r="S75" s="36"/>
      <c r="T75" s="36"/>
    </row>
    <row r="76" spans="1:20" x14ac:dyDescent="0.2">
      <c r="A76" s="75">
        <v>-67</v>
      </c>
      <c r="B76" s="75">
        <v>2.6480000087758526E-4</v>
      </c>
      <c r="C76" s="36"/>
      <c r="D76" s="76">
        <f t="shared" si="16"/>
        <v>-6.7000000000000002E-3</v>
      </c>
      <c r="E76" s="76">
        <f t="shared" si="17"/>
        <v>2.6480000087758526E-4</v>
      </c>
      <c r="F76" s="67">
        <f t="shared" si="9"/>
        <v>4.4890000000000006E-5</v>
      </c>
      <c r="G76" s="67">
        <f t="shared" si="10"/>
        <v>-3.0076300000000003E-7</v>
      </c>
      <c r="H76" s="67">
        <f t="shared" si="11"/>
        <v>2.0151121000000003E-9</v>
      </c>
      <c r="I76" s="67">
        <f t="shared" si="12"/>
        <v>-1.7741600058798213E-6</v>
      </c>
      <c r="J76" s="67">
        <f t="shared" si="13"/>
        <v>1.1886872039394804E-8</v>
      </c>
      <c r="K76" s="67">
        <f t="shared" ca="1" si="5"/>
        <v>1.3639379533448093E-3</v>
      </c>
      <c r="L76" s="67">
        <f t="shared" ca="1" si="14"/>
        <v>1.2081042385538416E-6</v>
      </c>
      <c r="M76" s="67">
        <f t="shared" ca="1" si="18"/>
        <v>9.856292970772583E-2</v>
      </c>
      <c r="N76" s="67">
        <f t="shared" ca="1" si="19"/>
        <v>1.385865732330609E-2</v>
      </c>
      <c r="O76" s="67">
        <f t="shared" ca="1" si="20"/>
        <v>21.06458760129253</v>
      </c>
      <c r="P76" s="36">
        <f t="shared" ca="1" si="15"/>
        <v>-1.099137952467224E-3</v>
      </c>
      <c r="Q76" s="36"/>
      <c r="R76" s="36"/>
      <c r="S76" s="36"/>
      <c r="T76" s="36"/>
    </row>
    <row r="77" spans="1:20" x14ac:dyDescent="0.2">
      <c r="A77" s="75">
        <v>-53</v>
      </c>
      <c r="B77" s="75">
        <v>-1.5476799999305513E-2</v>
      </c>
      <c r="C77" s="36"/>
      <c r="D77" s="76">
        <f t="shared" si="16"/>
        <v>-5.3E-3</v>
      </c>
      <c r="E77" s="76">
        <f t="shared" si="17"/>
        <v>-1.5476799999305513E-2</v>
      </c>
      <c r="F77" s="67">
        <f t="shared" si="9"/>
        <v>2.809E-5</v>
      </c>
      <c r="G77" s="67">
        <f t="shared" si="10"/>
        <v>-1.4887699999999999E-7</v>
      </c>
      <c r="H77" s="67">
        <f t="shared" si="11"/>
        <v>7.8904809999999999E-10</v>
      </c>
      <c r="I77" s="67">
        <f t="shared" si="12"/>
        <v>8.2027039996319224E-5</v>
      </c>
      <c r="J77" s="67">
        <f t="shared" si="13"/>
        <v>-4.3474331198049186E-7</v>
      </c>
      <c r="K77" s="67">
        <f t="shared" ca="1" si="5"/>
        <v>1.4682143917719031E-3</v>
      </c>
      <c r="L77" s="67">
        <f t="shared" ca="1" si="14"/>
        <v>2.8713351271382069E-4</v>
      </c>
      <c r="M77" s="67">
        <f t="shared" ca="1" si="18"/>
        <v>9.8693660808680667E-2</v>
      </c>
      <c r="N77" s="67">
        <f t="shared" ca="1" si="19"/>
        <v>5.555043975794165E-3</v>
      </c>
      <c r="O77" s="67">
        <f t="shared" ca="1" si="20"/>
        <v>22.407434202749645</v>
      </c>
      <c r="P77" s="36">
        <f t="shared" ca="1" si="15"/>
        <v>-1.6945014391077415E-2</v>
      </c>
      <c r="Q77" s="36"/>
      <c r="R77" s="36"/>
      <c r="S77" s="36"/>
      <c r="T77" s="36"/>
    </row>
    <row r="78" spans="1:20" x14ac:dyDescent="0.2">
      <c r="A78" s="75">
        <v>-53</v>
      </c>
      <c r="B78" s="75">
        <v>-3.476799996860791E-3</v>
      </c>
      <c r="C78" s="36"/>
      <c r="D78" s="76">
        <f t="shared" si="16"/>
        <v>-5.3E-3</v>
      </c>
      <c r="E78" s="76">
        <f t="shared" si="17"/>
        <v>-3.476799996860791E-3</v>
      </c>
      <c r="F78" s="67">
        <f t="shared" si="9"/>
        <v>2.809E-5</v>
      </c>
      <c r="G78" s="67">
        <f t="shared" si="10"/>
        <v>-1.4887699999999999E-7</v>
      </c>
      <c r="H78" s="67">
        <f t="shared" si="11"/>
        <v>7.8904809999999999E-10</v>
      </c>
      <c r="I78" s="67">
        <f t="shared" si="12"/>
        <v>1.8427039983362194E-5</v>
      </c>
      <c r="J78" s="67">
        <f t="shared" si="13"/>
        <v>-9.7663311911819621E-8</v>
      </c>
      <c r="K78" s="67">
        <f t="shared" ca="1" si="5"/>
        <v>1.4682143917719031E-3</v>
      </c>
      <c r="L78" s="67">
        <f t="shared" ca="1" si="14"/>
        <v>2.4453167303784377E-5</v>
      </c>
      <c r="M78" s="67">
        <f t="shared" ca="1" si="18"/>
        <v>9.8693660808680667E-2</v>
      </c>
      <c r="N78" s="67">
        <f t="shared" ca="1" si="19"/>
        <v>5.555043975794165E-3</v>
      </c>
      <c r="O78" s="67">
        <f t="shared" ca="1" si="20"/>
        <v>22.407434202749645</v>
      </c>
      <c r="P78" s="36">
        <f t="shared" ca="1" si="15"/>
        <v>-4.9450143886326939E-3</v>
      </c>
      <c r="Q78" s="36"/>
      <c r="R78" s="36"/>
      <c r="S78" s="36"/>
      <c r="T78" s="36"/>
    </row>
    <row r="79" spans="1:20" x14ac:dyDescent="0.2">
      <c r="A79" s="75">
        <v>-48</v>
      </c>
      <c r="B79" s="75">
        <v>-1.498800003901124E-3</v>
      </c>
      <c r="C79" s="36"/>
      <c r="D79" s="76">
        <f t="shared" si="16"/>
        <v>-4.7999999999999996E-3</v>
      </c>
      <c r="E79" s="76">
        <f t="shared" si="17"/>
        <v>-1.498800003901124E-3</v>
      </c>
      <c r="F79" s="67">
        <f t="shared" si="9"/>
        <v>2.3039999999999996E-5</v>
      </c>
      <c r="G79" s="67">
        <f t="shared" si="10"/>
        <v>-1.1059199999999998E-7</v>
      </c>
      <c r="H79" s="67">
        <f t="shared" si="11"/>
        <v>5.3084159999999979E-10</v>
      </c>
      <c r="I79" s="67">
        <f t="shared" si="12"/>
        <v>7.1942400187253946E-6</v>
      </c>
      <c r="J79" s="67">
        <f t="shared" si="13"/>
        <v>-3.453235208988189E-8</v>
      </c>
      <c r="K79" s="67">
        <f t="shared" ca="1" si="5"/>
        <v>1.507843424682815E-3</v>
      </c>
      <c r="L79" s="67">
        <f t="shared" ca="1" si="14"/>
        <v>9.0399047066469845E-6</v>
      </c>
      <c r="M79" s="67">
        <f t="shared" ca="1" si="18"/>
        <v>9.8737231633861541E-2</v>
      </c>
      <c r="N79" s="67">
        <f t="shared" ca="1" si="19"/>
        <v>3.5044408155728828E-3</v>
      </c>
      <c r="O79" s="67">
        <f t="shared" ca="1" si="20"/>
        <v>22.892005323043783</v>
      </c>
      <c r="P79" s="36">
        <f t="shared" ca="1" si="15"/>
        <v>-3.006643428583939E-3</v>
      </c>
      <c r="Q79" s="36"/>
      <c r="R79" s="36"/>
      <c r="S79" s="36"/>
      <c r="T79" s="36"/>
    </row>
    <row r="80" spans="1:20" x14ac:dyDescent="0.2">
      <c r="A80" s="75">
        <v>-37</v>
      </c>
      <c r="B80" s="75">
        <v>9.532800002489239E-3</v>
      </c>
      <c r="C80" s="36"/>
      <c r="D80" s="76">
        <f t="shared" si="16"/>
        <v>-3.7000000000000002E-3</v>
      </c>
      <c r="E80" s="76">
        <f t="shared" si="17"/>
        <v>9.532800002489239E-3</v>
      </c>
      <c r="F80" s="67">
        <f t="shared" si="9"/>
        <v>1.3690000000000001E-5</v>
      </c>
      <c r="G80" s="67">
        <f t="shared" si="10"/>
        <v>-5.0653000000000004E-8</v>
      </c>
      <c r="H80" s="67">
        <f t="shared" si="11"/>
        <v>1.8741610000000003E-10</v>
      </c>
      <c r="I80" s="67">
        <f t="shared" si="12"/>
        <v>-3.5271360009210189E-5</v>
      </c>
      <c r="J80" s="67">
        <f t="shared" si="13"/>
        <v>1.305040320340777E-7</v>
      </c>
      <c r="K80" s="67">
        <f t="shared" ca="1" si="5"/>
        <v>1.5994503581970795E-3</v>
      </c>
      <c r="L80" s="67">
        <f t="shared" ca="1" si="14"/>
        <v>6.2938036578590525E-5</v>
      </c>
      <c r="M80" s="67">
        <f t="shared" ca="1" si="18"/>
        <v>9.8827301616976268E-2</v>
      </c>
      <c r="N80" s="67">
        <f t="shared" ca="1" si="19"/>
        <v>6.5705755254473789E-4</v>
      </c>
      <c r="O80" s="67">
        <f t="shared" ca="1" si="20"/>
        <v>23.966693179133852</v>
      </c>
      <c r="P80" s="36">
        <f t="shared" ca="1" si="15"/>
        <v>7.9333496442921588E-3</v>
      </c>
      <c r="Q80" s="36"/>
      <c r="R80" s="36"/>
      <c r="S80" s="36"/>
      <c r="T80" s="36"/>
    </row>
    <row r="81" spans="1:20" x14ac:dyDescent="0.2">
      <c r="A81" s="75">
        <v>-31</v>
      </c>
      <c r="B81" s="75">
        <v>7.8639999992446974E-4</v>
      </c>
      <c r="C81" s="36"/>
      <c r="D81" s="76">
        <f t="shared" si="16"/>
        <v>-3.0999999999999999E-3</v>
      </c>
      <c r="E81" s="76">
        <f t="shared" si="17"/>
        <v>7.8639999992446974E-4</v>
      </c>
      <c r="F81" s="67">
        <f t="shared" si="9"/>
        <v>9.6099999999999995E-6</v>
      </c>
      <c r="G81" s="67">
        <f t="shared" si="10"/>
        <v>-2.9790999999999999E-8</v>
      </c>
      <c r="H81" s="67">
        <f t="shared" si="11"/>
        <v>9.2352099999999994E-11</v>
      </c>
      <c r="I81" s="67">
        <f t="shared" si="12"/>
        <v>-2.437839999765856E-6</v>
      </c>
      <c r="J81" s="67">
        <f t="shared" si="13"/>
        <v>7.5573039992741527E-9</v>
      </c>
      <c r="K81" s="67">
        <f t="shared" ca="1" si="5"/>
        <v>1.6519811414392148E-3</v>
      </c>
      <c r="L81" s="67">
        <f t="shared" ca="1" si="14"/>
        <v>7.4923071254596915E-7</v>
      </c>
      <c r="M81" s="67">
        <f t="shared" ca="1" si="18"/>
        <v>9.8873074477526135E-2</v>
      </c>
      <c r="N81" s="67">
        <f t="shared" ca="1" si="19"/>
        <v>5.5100342551072405E-5</v>
      </c>
      <c r="O81" s="67">
        <f t="shared" ca="1" si="20"/>
        <v>24.557636199775249</v>
      </c>
      <c r="P81" s="36">
        <f t="shared" ca="1" si="15"/>
        <v>-8.6558114151474505E-4</v>
      </c>
      <c r="Q81" s="36"/>
      <c r="R81" s="36"/>
      <c r="S81" s="36"/>
      <c r="T81" s="36"/>
    </row>
    <row r="82" spans="1:20" x14ac:dyDescent="0.2">
      <c r="A82" s="75">
        <v>-31</v>
      </c>
      <c r="B82" s="75">
        <v>2.7864000003319234E-3</v>
      </c>
      <c r="C82" s="36"/>
      <c r="D82" s="76">
        <f t="shared" si="16"/>
        <v>-3.0999999999999999E-3</v>
      </c>
      <c r="E82" s="76">
        <f t="shared" si="17"/>
        <v>2.7864000003319234E-3</v>
      </c>
      <c r="F82" s="67">
        <f t="shared" si="9"/>
        <v>9.6099999999999995E-6</v>
      </c>
      <c r="G82" s="67">
        <f t="shared" si="10"/>
        <v>-2.9790999999999999E-8</v>
      </c>
      <c r="H82" s="67">
        <f t="shared" si="11"/>
        <v>9.2352099999999994E-11</v>
      </c>
      <c r="I82" s="67">
        <f t="shared" si="12"/>
        <v>-8.637840001028962E-6</v>
      </c>
      <c r="J82" s="67">
        <f t="shared" si="13"/>
        <v>2.677730400318978E-8</v>
      </c>
      <c r="K82" s="67">
        <f t="shared" ca="1" si="5"/>
        <v>1.6519811414392148E-3</v>
      </c>
      <c r="L82" s="67">
        <f t="shared" ca="1" si="14"/>
        <v>1.2869061474114351E-6</v>
      </c>
      <c r="M82" s="67">
        <f t="shared" ca="1" si="18"/>
        <v>9.8873074477526135E-2</v>
      </c>
      <c r="N82" s="67">
        <f t="shared" ca="1" si="19"/>
        <v>5.5100342551072405E-5</v>
      </c>
      <c r="O82" s="67">
        <f t="shared" ca="1" si="20"/>
        <v>24.557636199775249</v>
      </c>
      <c r="P82" s="36">
        <f t="shared" ca="1" si="15"/>
        <v>1.1344188588927086E-3</v>
      </c>
      <c r="Q82" s="36"/>
      <c r="R82" s="36"/>
      <c r="S82" s="36"/>
      <c r="T82" s="36"/>
    </row>
    <row r="83" spans="1:20" x14ac:dyDescent="0.2">
      <c r="A83" s="75">
        <v>-28</v>
      </c>
      <c r="B83" s="75">
        <v>9.1319999773986638E-4</v>
      </c>
      <c r="C83" s="36"/>
      <c r="D83" s="76">
        <f t="shared" si="16"/>
        <v>-2.8E-3</v>
      </c>
      <c r="E83" s="76">
        <f t="shared" si="17"/>
        <v>9.1319999773986638E-4</v>
      </c>
      <c r="F83" s="67">
        <f t="shared" si="9"/>
        <v>7.8399999999999995E-6</v>
      </c>
      <c r="G83" s="67">
        <f t="shared" si="10"/>
        <v>-2.1951999999999997E-8</v>
      </c>
      <c r="H83" s="67">
        <f t="shared" si="11"/>
        <v>6.1465599999999989E-11</v>
      </c>
      <c r="I83" s="67">
        <f t="shared" si="12"/>
        <v>-2.5569599936716258E-6</v>
      </c>
      <c r="J83" s="67">
        <f t="shared" si="13"/>
        <v>7.159487982280552E-9</v>
      </c>
      <c r="K83" s="67">
        <f t="shared" ca="1" si="5"/>
        <v>1.6789250708442423E-3</v>
      </c>
      <c r="L83" s="67">
        <f t="shared" ca="1" si="14"/>
        <v>5.8633488758070189E-7</v>
      </c>
      <c r="M83" s="67">
        <f t="shared" ca="1" si="18"/>
        <v>9.8895071795286213E-2</v>
      </c>
      <c r="N83" s="67">
        <f t="shared" ca="1" si="19"/>
        <v>2.742853515192523E-6</v>
      </c>
      <c r="O83" s="67">
        <f t="shared" ca="1" si="20"/>
        <v>24.854304593653982</v>
      </c>
      <c r="P83" s="36">
        <f t="shared" ca="1" si="15"/>
        <v>-7.6572507310437594E-4</v>
      </c>
      <c r="Q83" s="36"/>
      <c r="R83" s="36"/>
      <c r="S83" s="36"/>
      <c r="T83" s="36"/>
    </row>
    <row r="84" spans="1:20" x14ac:dyDescent="0.2">
      <c r="A84" s="75">
        <v>0</v>
      </c>
      <c r="B84" s="75">
        <v>0</v>
      </c>
      <c r="C84" s="36"/>
      <c r="D84" s="76">
        <f t="shared" ref="D84:D115" si="21">A84/A$18</f>
        <v>0</v>
      </c>
      <c r="E84" s="76">
        <f t="shared" ref="E84:E115" si="22">B84/B$18</f>
        <v>0</v>
      </c>
      <c r="F84" s="67">
        <f t="shared" si="9"/>
        <v>0</v>
      </c>
      <c r="G84" s="67">
        <f t="shared" si="10"/>
        <v>0</v>
      </c>
      <c r="H84" s="67">
        <f t="shared" si="11"/>
        <v>0</v>
      </c>
      <c r="I84" s="67">
        <f t="shared" si="12"/>
        <v>0</v>
      </c>
      <c r="J84" s="67">
        <f t="shared" si="13"/>
        <v>0</v>
      </c>
      <c r="K84" s="67">
        <f t="shared" ref="K84:K147" ca="1" si="23">+E$4+E$5*D84+E$6*D84^2</f>
        <v>1.9522154784940337E-3</v>
      </c>
      <c r="L84" s="67">
        <f t="shared" ca="1" si="14"/>
        <v>3.8111452744716889E-6</v>
      </c>
      <c r="M84" s="67">
        <f t="shared" ref="M84:M115" ca="1" si="24">(M$1-M$2*D84+M$3*F84)^2</f>
        <v>9.9071759343866167E-2</v>
      </c>
      <c r="N84" s="67">
        <f t="shared" ref="N84:N115" ca="1" si="25">(-M$2+M$4*D84-M$5*F84)^2</f>
        <v>7.3204611539519149E-3</v>
      </c>
      <c r="O84" s="67">
        <f t="shared" ref="O84:O115" ca="1" si="26">+(M$3-D84*M$5+F84*M$6)^2</f>
        <v>27.658144410187244</v>
      </c>
      <c r="P84" s="36">
        <f t="shared" ca="1" si="15"/>
        <v>-1.9522154784940337E-3</v>
      </c>
      <c r="Q84" s="36"/>
      <c r="R84" s="36"/>
      <c r="S84" s="36"/>
      <c r="T84" s="36"/>
    </row>
    <row r="85" spans="1:20" x14ac:dyDescent="0.2">
      <c r="A85" s="75">
        <v>0</v>
      </c>
      <c r="B85" s="75">
        <v>3.0000002880115062E-5</v>
      </c>
      <c r="C85" s="36"/>
      <c r="D85" s="76">
        <f t="shared" si="21"/>
        <v>0</v>
      </c>
      <c r="E85" s="76">
        <f t="shared" si="22"/>
        <v>3.0000002880115062E-5</v>
      </c>
      <c r="F85" s="67">
        <f t="shared" ref="F85:F148" si="27">D85*D85</f>
        <v>0</v>
      </c>
      <c r="G85" s="67">
        <f t="shared" ref="G85:G148" si="28">D85*F85</f>
        <v>0</v>
      </c>
      <c r="H85" s="67">
        <f t="shared" ref="H85:H148" si="29">F85*F85</f>
        <v>0</v>
      </c>
      <c r="I85" s="67">
        <f t="shared" ref="I85:I148" si="30">E85*D85</f>
        <v>0</v>
      </c>
      <c r="J85" s="67">
        <f t="shared" ref="J85:J148" si="31">I85*D85</f>
        <v>0</v>
      </c>
      <c r="K85" s="67">
        <f t="shared" ca="1" si="23"/>
        <v>1.9522154784940337E-3</v>
      </c>
      <c r="L85" s="67">
        <f t="shared" ref="L85:L148" ca="1" si="32">+(K85-E85)^2</f>
        <v>3.6949123346896433E-6</v>
      </c>
      <c r="M85" s="67">
        <f t="shared" ca="1" si="24"/>
        <v>9.9071759343866167E-2</v>
      </c>
      <c r="N85" s="67">
        <f t="shared" ca="1" si="25"/>
        <v>7.3204611539519149E-3</v>
      </c>
      <c r="O85" s="67">
        <f t="shared" ca="1" si="26"/>
        <v>27.658144410187244</v>
      </c>
      <c r="P85" s="36">
        <f t="shared" ref="P85:P148" ca="1" si="33">+E85-K85</f>
        <v>-1.9222154756139186E-3</v>
      </c>
      <c r="Q85" s="36"/>
      <c r="R85" s="36"/>
      <c r="S85" s="36"/>
      <c r="T85" s="36"/>
    </row>
    <row r="86" spans="1:20" x14ac:dyDescent="0.2">
      <c r="A86" s="75">
        <v>19</v>
      </c>
      <c r="B86" s="75">
        <v>-1.0433600000396837E-2</v>
      </c>
      <c r="C86" s="36"/>
      <c r="D86" s="76">
        <f t="shared" si="21"/>
        <v>1.9E-3</v>
      </c>
      <c r="E86" s="76">
        <f t="shared" si="22"/>
        <v>-1.0433600000396837E-2</v>
      </c>
      <c r="F86" s="67">
        <f t="shared" si="27"/>
        <v>3.6100000000000002E-6</v>
      </c>
      <c r="G86" s="67">
        <f t="shared" si="28"/>
        <v>6.8590000000000004E-9</v>
      </c>
      <c r="H86" s="67">
        <f t="shared" si="29"/>
        <v>1.3032100000000001E-11</v>
      </c>
      <c r="I86" s="67">
        <f t="shared" si="30"/>
        <v>-1.9823840000753989E-5</v>
      </c>
      <c r="J86" s="67">
        <f t="shared" si="31"/>
        <v>-3.7665296001432579E-8</v>
      </c>
      <c r="K86" s="67">
        <f t="shared" ca="1" si="23"/>
        <v>2.1601045497565757E-3</v>
      </c>
      <c r="L86" s="67">
        <f t="shared" ca="1" si="32"/>
        <v>1.5860139429655479E-4</v>
      </c>
      <c r="M86" s="67">
        <f t="shared" ca="1" si="24"/>
        <v>9.9162164263425834E-2</v>
      </c>
      <c r="N86" s="67">
        <f t="shared" ca="1" si="25"/>
        <v>2.0060559543790143E-2</v>
      </c>
      <c r="O86" s="67">
        <f t="shared" ca="1" si="26"/>
        <v>29.591843385917382</v>
      </c>
      <c r="P86" s="36">
        <f t="shared" ca="1" si="33"/>
        <v>-1.2593704550153413E-2</v>
      </c>
      <c r="Q86" s="36"/>
      <c r="R86" s="36"/>
      <c r="S86" s="36"/>
      <c r="T86" s="36"/>
    </row>
    <row r="87" spans="1:20" x14ac:dyDescent="0.2">
      <c r="A87" s="75">
        <v>19</v>
      </c>
      <c r="B87" s="75">
        <v>9.5663999964017421E-3</v>
      </c>
      <c r="C87" s="36"/>
      <c r="D87" s="76">
        <f t="shared" si="21"/>
        <v>1.9E-3</v>
      </c>
      <c r="E87" s="76">
        <f t="shared" si="22"/>
        <v>9.5663999964017421E-3</v>
      </c>
      <c r="F87" s="67">
        <f t="shared" si="27"/>
        <v>3.6100000000000002E-6</v>
      </c>
      <c r="G87" s="67">
        <f t="shared" si="28"/>
        <v>6.8590000000000004E-9</v>
      </c>
      <c r="H87" s="67">
        <f t="shared" si="29"/>
        <v>1.3032100000000001E-11</v>
      </c>
      <c r="I87" s="67">
        <f t="shared" si="30"/>
        <v>1.817615999316331E-5</v>
      </c>
      <c r="J87" s="67">
        <f t="shared" si="31"/>
        <v>3.4534703987010289E-8</v>
      </c>
      <c r="K87" s="67">
        <f t="shared" ca="1" si="23"/>
        <v>2.1601045497565757E-3</v>
      </c>
      <c r="L87" s="67">
        <f t="shared" ca="1" si="32"/>
        <v>5.4853212242996925E-5</v>
      </c>
      <c r="M87" s="67">
        <f t="shared" ca="1" si="24"/>
        <v>9.9162164263425834E-2</v>
      </c>
      <c r="N87" s="67">
        <f t="shared" ca="1" si="25"/>
        <v>2.0060559543790143E-2</v>
      </c>
      <c r="O87" s="67">
        <f t="shared" ca="1" si="26"/>
        <v>29.591843385917382</v>
      </c>
      <c r="P87" s="36">
        <f t="shared" ca="1" si="33"/>
        <v>7.4062954466451664E-3</v>
      </c>
      <c r="Q87" s="36"/>
      <c r="R87" s="36"/>
      <c r="S87" s="36"/>
      <c r="T87" s="36"/>
    </row>
    <row r="88" spans="1:20" x14ac:dyDescent="0.2">
      <c r="A88" s="75">
        <v>22</v>
      </c>
      <c r="B88" s="75">
        <v>-2.3068000009516254E-3</v>
      </c>
      <c r="C88" s="36"/>
      <c r="D88" s="76">
        <f t="shared" si="21"/>
        <v>2.2000000000000001E-3</v>
      </c>
      <c r="E88" s="76">
        <f t="shared" si="22"/>
        <v>-2.3068000009516254E-3</v>
      </c>
      <c r="F88" s="67">
        <f t="shared" si="27"/>
        <v>4.8400000000000002E-6</v>
      </c>
      <c r="G88" s="67">
        <f t="shared" si="28"/>
        <v>1.0648E-8</v>
      </c>
      <c r="H88" s="67">
        <f t="shared" si="29"/>
        <v>2.3425600000000003E-11</v>
      </c>
      <c r="I88" s="67">
        <f t="shared" si="30"/>
        <v>-5.074960002093576E-6</v>
      </c>
      <c r="J88" s="67">
        <f t="shared" si="31"/>
        <v>-1.1164912004605869E-8</v>
      </c>
      <c r="K88" s="67">
        <f t="shared" ca="1" si="23"/>
        <v>2.1945877878722718E-3</v>
      </c>
      <c r="L88" s="67">
        <f t="shared" ca="1" si="32"/>
        <v>2.0262492025372898E-5</v>
      </c>
      <c r="M88" s="67">
        <f t="shared" ca="1" si="24"/>
        <v>9.9174256306227462E-2</v>
      </c>
      <c r="N88" s="67">
        <f t="shared" ca="1" si="25"/>
        <v>2.2627941314116759E-2</v>
      </c>
      <c r="O88" s="67">
        <f t="shared" ca="1" si="26"/>
        <v>29.89910949825742</v>
      </c>
      <c r="P88" s="36">
        <f t="shared" ca="1" si="33"/>
        <v>-4.5013877888238976E-3</v>
      </c>
      <c r="Q88" s="36"/>
      <c r="R88" s="36"/>
      <c r="S88" s="36"/>
      <c r="T88" s="36"/>
    </row>
    <row r="89" spans="1:20" x14ac:dyDescent="0.2">
      <c r="A89" s="75">
        <v>42</v>
      </c>
      <c r="B89" s="75">
        <v>-1.1794799997005612E-2</v>
      </c>
      <c r="C89" s="36"/>
      <c r="D89" s="76">
        <f t="shared" si="21"/>
        <v>4.1999999999999997E-3</v>
      </c>
      <c r="E89" s="76">
        <f t="shared" si="22"/>
        <v>-1.1794799997005612E-2</v>
      </c>
      <c r="F89" s="67">
        <f t="shared" si="27"/>
        <v>1.7639999999999997E-5</v>
      </c>
      <c r="G89" s="67">
        <f t="shared" si="28"/>
        <v>7.4087999999999982E-8</v>
      </c>
      <c r="H89" s="67">
        <f t="shared" si="29"/>
        <v>3.1116959999999989E-10</v>
      </c>
      <c r="I89" s="67">
        <f t="shared" si="30"/>
        <v>-4.9538159987423563E-5</v>
      </c>
      <c r="J89" s="67">
        <f t="shared" si="31"/>
        <v>-2.0806027194717895E-7</v>
      </c>
      <c r="K89" s="67">
        <f t="shared" ca="1" si="23"/>
        <v>2.4360363153332681E-3</v>
      </c>
      <c r="L89" s="67">
        <f t="shared" ca="1" si="32"/>
        <v>2.0251670214858287E-4</v>
      </c>
      <c r="M89" s="67">
        <f t="shared" ca="1" si="24"/>
        <v>9.9239646179940535E-2</v>
      </c>
      <c r="N89" s="67">
        <f t="shared" ca="1" si="25"/>
        <v>4.3508603646781281E-2</v>
      </c>
      <c r="O89" s="67">
        <f t="shared" ca="1" si="26"/>
        <v>31.95908426306092</v>
      </c>
      <c r="P89" s="36">
        <f t="shared" ca="1" si="33"/>
        <v>-1.4230836312338881E-2</v>
      </c>
      <c r="Q89" s="36"/>
      <c r="R89" s="36"/>
      <c r="S89" s="36"/>
      <c r="T89" s="36"/>
    </row>
    <row r="90" spans="1:20" x14ac:dyDescent="0.2">
      <c r="A90" s="75">
        <v>42</v>
      </c>
      <c r="B90" s="75">
        <v>-6.7947999996249564E-3</v>
      </c>
      <c r="C90" s="36"/>
      <c r="D90" s="76">
        <f t="shared" si="21"/>
        <v>4.1999999999999997E-3</v>
      </c>
      <c r="E90" s="76">
        <f t="shared" si="22"/>
        <v>-6.7947999996249564E-3</v>
      </c>
      <c r="F90" s="67">
        <f t="shared" si="27"/>
        <v>1.7639999999999997E-5</v>
      </c>
      <c r="G90" s="67">
        <f t="shared" si="28"/>
        <v>7.4087999999999982E-8</v>
      </c>
      <c r="H90" s="67">
        <f t="shared" si="29"/>
        <v>3.1116959999999989E-10</v>
      </c>
      <c r="I90" s="67">
        <f t="shared" si="30"/>
        <v>-2.8538159998424815E-5</v>
      </c>
      <c r="J90" s="67">
        <f t="shared" si="31"/>
        <v>-1.1986027199338422E-7</v>
      </c>
      <c r="K90" s="67">
        <f t="shared" ca="1" si="23"/>
        <v>2.4360363153332681E-3</v>
      </c>
      <c r="L90" s="67">
        <f t="shared" ca="1" si="32"/>
        <v>8.5208339073551546E-5</v>
      </c>
      <c r="M90" s="67">
        <f t="shared" ca="1" si="24"/>
        <v>9.9239646179940535E-2</v>
      </c>
      <c r="N90" s="67">
        <f t="shared" ca="1" si="25"/>
        <v>4.3508603646781281E-2</v>
      </c>
      <c r="O90" s="67">
        <f t="shared" ca="1" si="26"/>
        <v>31.95908426306092</v>
      </c>
      <c r="P90" s="36">
        <f t="shared" ca="1" si="33"/>
        <v>-9.2308363149582254E-3</v>
      </c>
      <c r="Q90" s="36"/>
      <c r="R90" s="36"/>
      <c r="S90" s="36"/>
      <c r="T90" s="36"/>
    </row>
    <row r="91" spans="1:20" x14ac:dyDescent="0.2">
      <c r="A91" s="75">
        <v>77</v>
      </c>
      <c r="B91" s="75">
        <v>-3.9487999965786003E-3</v>
      </c>
      <c r="C91" s="36"/>
      <c r="D91" s="76">
        <f t="shared" si="21"/>
        <v>7.7000000000000002E-3</v>
      </c>
      <c r="E91" s="76">
        <f t="shared" si="22"/>
        <v>-3.9487999965786003E-3</v>
      </c>
      <c r="F91" s="67">
        <f t="shared" si="27"/>
        <v>5.9290000000000003E-5</v>
      </c>
      <c r="G91" s="67">
        <f t="shared" si="28"/>
        <v>4.5653300000000006E-7</v>
      </c>
      <c r="H91" s="67">
        <f t="shared" si="29"/>
        <v>3.5153041000000005E-9</v>
      </c>
      <c r="I91" s="67">
        <f t="shared" si="30"/>
        <v>-3.0405759973655222E-5</v>
      </c>
      <c r="J91" s="67">
        <f t="shared" si="31"/>
        <v>-2.3412435179714521E-7</v>
      </c>
      <c r="K91" s="67">
        <f t="shared" ca="1" si="23"/>
        <v>2.9069484692834649E-3</v>
      </c>
      <c r="L91" s="67">
        <f t="shared" ca="1" si="32"/>
        <v>4.7001287027170057E-5</v>
      </c>
      <c r="M91" s="67">
        <f t="shared" ca="1" si="24"/>
        <v>9.9290319326632293E-2</v>
      </c>
      <c r="N91" s="67">
        <f t="shared" ca="1" si="25"/>
        <v>9.5183272893452714E-2</v>
      </c>
      <c r="O91" s="67">
        <f t="shared" ca="1" si="26"/>
        <v>35.600880753629198</v>
      </c>
      <c r="P91" s="36">
        <f t="shared" ca="1" si="33"/>
        <v>-6.8557484658620651E-3</v>
      </c>
      <c r="Q91" s="36"/>
      <c r="R91" s="36"/>
      <c r="S91" s="36"/>
      <c r="T91" s="36"/>
    </row>
    <row r="92" spans="1:20" x14ac:dyDescent="0.2">
      <c r="A92" s="75">
        <v>78</v>
      </c>
      <c r="B92" s="75">
        <v>-1.1273200005234685E-2</v>
      </c>
      <c r="C92" s="36"/>
      <c r="D92" s="76">
        <f t="shared" si="21"/>
        <v>7.7999999999999996E-3</v>
      </c>
      <c r="E92" s="76">
        <f t="shared" si="22"/>
        <v>-1.1273200005234685E-2</v>
      </c>
      <c r="F92" s="67">
        <f t="shared" si="27"/>
        <v>6.0839999999999993E-5</v>
      </c>
      <c r="G92" s="67">
        <f t="shared" si="28"/>
        <v>4.7455199999999992E-7</v>
      </c>
      <c r="H92" s="67">
        <f t="shared" si="29"/>
        <v>3.7015055999999994E-9</v>
      </c>
      <c r="I92" s="67">
        <f t="shared" si="30"/>
        <v>-8.7930960040830532E-5</v>
      </c>
      <c r="J92" s="67">
        <f t="shared" si="31"/>
        <v>-6.8586148831847806E-7</v>
      </c>
      <c r="K92" s="67">
        <f t="shared" ca="1" si="23"/>
        <v>2.9213078192987505E-3</v>
      </c>
      <c r="L92" s="67">
        <f t="shared" ca="1" si="32"/>
        <v>2.014840523807409E-4</v>
      </c>
      <c r="M92" s="67">
        <f t="shared" ca="1" si="24"/>
        <v>9.9290574159096132E-2</v>
      </c>
      <c r="N92" s="67">
        <f t="shared" ca="1" si="25"/>
        <v>9.6931600039469532E-2</v>
      </c>
      <c r="O92" s="67">
        <f t="shared" ca="1" si="26"/>
        <v>35.705418426878005</v>
      </c>
      <c r="P92" s="36">
        <f t="shared" ca="1" si="33"/>
        <v>-1.4194507824533435E-2</v>
      </c>
      <c r="Q92" s="36"/>
      <c r="R92" s="36"/>
      <c r="S92" s="36"/>
      <c r="T92" s="36"/>
    </row>
    <row r="93" spans="1:20" x14ac:dyDescent="0.2">
      <c r="A93" s="75">
        <v>90</v>
      </c>
      <c r="B93" s="75">
        <v>-2.6600000273901969E-4</v>
      </c>
      <c r="C93" s="36"/>
      <c r="D93" s="76">
        <f t="shared" si="21"/>
        <v>8.9999999999999993E-3</v>
      </c>
      <c r="E93" s="76">
        <f t="shared" si="22"/>
        <v>-2.6600000273901969E-4</v>
      </c>
      <c r="F93" s="67">
        <f t="shared" si="27"/>
        <v>8.099999999999999E-5</v>
      </c>
      <c r="G93" s="67">
        <f t="shared" si="28"/>
        <v>7.2899999999999982E-7</v>
      </c>
      <c r="H93" s="67">
        <f t="shared" si="29"/>
        <v>6.5609999999999983E-9</v>
      </c>
      <c r="I93" s="67">
        <f t="shared" si="30"/>
        <v>-2.3940000246511769E-6</v>
      </c>
      <c r="J93" s="67">
        <f t="shared" si="31"/>
        <v>-2.154600022186059E-8</v>
      </c>
      <c r="K93" s="67">
        <f t="shared" ca="1" si="23"/>
        <v>3.0975404600117277E-3</v>
      </c>
      <c r="L93" s="67">
        <f t="shared" ca="1" si="32"/>
        <v>1.1313404444561512E-5</v>
      </c>
      <c r="M93" s="67">
        <f t="shared" ca="1" si="24"/>
        <v>9.928846180969414E-2</v>
      </c>
      <c r="N93" s="67">
        <f t="shared" ca="1" si="25"/>
        <v>0.11904900568686438</v>
      </c>
      <c r="O93" s="67">
        <f t="shared" ca="1" si="26"/>
        <v>36.961241249285024</v>
      </c>
      <c r="P93" s="36">
        <f t="shared" ca="1" si="33"/>
        <v>-3.3635404627507474E-3</v>
      </c>
      <c r="Q93" s="36"/>
      <c r="R93" s="36"/>
      <c r="S93" s="36"/>
      <c r="T93" s="36"/>
    </row>
    <row r="94" spans="1:20" x14ac:dyDescent="0.2">
      <c r="A94" s="75">
        <v>100</v>
      </c>
      <c r="B94" s="75">
        <v>1.2989999995625112E-2</v>
      </c>
      <c r="C94" s="36"/>
      <c r="D94" s="76">
        <f t="shared" si="21"/>
        <v>0.01</v>
      </c>
      <c r="E94" s="76">
        <f t="shared" si="22"/>
        <v>1.2989999995625112E-2</v>
      </c>
      <c r="F94" s="67">
        <f t="shared" si="27"/>
        <v>1E-4</v>
      </c>
      <c r="G94" s="67">
        <f t="shared" si="28"/>
        <v>1.0000000000000002E-6</v>
      </c>
      <c r="H94" s="67">
        <f t="shared" si="29"/>
        <v>1E-8</v>
      </c>
      <c r="I94" s="67">
        <f t="shared" si="30"/>
        <v>1.2989999995625113E-4</v>
      </c>
      <c r="J94" s="67">
        <f t="shared" si="31"/>
        <v>1.2989999995625113E-6</v>
      </c>
      <c r="K94" s="67">
        <f t="shared" ca="1" si="23"/>
        <v>3.2499298203270315E-3</v>
      </c>
      <c r="L94" s="67">
        <f t="shared" ca="1" si="32"/>
        <v>9.4868967019731205E-5</v>
      </c>
      <c r="M94" s="67">
        <f t="shared" ca="1" si="24"/>
        <v>9.9279410289467629E-2</v>
      </c>
      <c r="N94" s="67">
        <f t="shared" ca="1" si="25"/>
        <v>0.13905702434101988</v>
      </c>
      <c r="O94" s="67">
        <f t="shared" ca="1" si="26"/>
        <v>38.009204644278469</v>
      </c>
      <c r="P94" s="36">
        <f t="shared" ca="1" si="33"/>
        <v>9.7400701752980816E-3</v>
      </c>
      <c r="Q94" s="36"/>
      <c r="R94" s="36"/>
      <c r="S94" s="36"/>
      <c r="T94" s="36"/>
    </row>
    <row r="95" spans="1:20" x14ac:dyDescent="0.2">
      <c r="A95" s="75">
        <v>110</v>
      </c>
      <c r="B95" s="75">
        <v>8.8459999969927594E-3</v>
      </c>
      <c r="C95" s="36"/>
      <c r="D95" s="76">
        <f t="shared" si="21"/>
        <v>1.0999999999999999E-2</v>
      </c>
      <c r="E95" s="76">
        <f t="shared" si="22"/>
        <v>8.8459999969927594E-3</v>
      </c>
      <c r="F95" s="67">
        <f t="shared" si="27"/>
        <v>1.2099999999999999E-4</v>
      </c>
      <c r="G95" s="67">
        <f t="shared" si="28"/>
        <v>1.3309999999999998E-6</v>
      </c>
      <c r="H95" s="67">
        <f t="shared" si="29"/>
        <v>1.4640999999999997E-8</v>
      </c>
      <c r="I95" s="67">
        <f t="shared" si="30"/>
        <v>9.7305999966920348E-5</v>
      </c>
      <c r="J95" s="67">
        <f t="shared" si="31"/>
        <v>1.0703659996361238E-6</v>
      </c>
      <c r="K95" s="67">
        <f t="shared" ca="1" si="23"/>
        <v>3.407345386449448E-3</v>
      </c>
      <c r="L95" s="67">
        <f t="shared" ca="1" si="32"/>
        <v>2.9578963972784019E-5</v>
      </c>
      <c r="M95" s="67">
        <f t="shared" ca="1" si="24"/>
        <v>9.9263731310667958E-2</v>
      </c>
      <c r="N95" s="67">
        <f t="shared" ca="1" si="25"/>
        <v>0.16046421761456714</v>
      </c>
      <c r="O95" s="67">
        <f t="shared" ca="1" si="26"/>
        <v>39.057869534261108</v>
      </c>
      <c r="P95" s="36">
        <f t="shared" ca="1" si="33"/>
        <v>5.4386546105433115E-3</v>
      </c>
      <c r="Q95" s="36"/>
      <c r="R95" s="36"/>
      <c r="S95" s="36"/>
      <c r="T95" s="36"/>
    </row>
    <row r="96" spans="1:20" x14ac:dyDescent="0.2">
      <c r="A96" s="75">
        <v>130</v>
      </c>
      <c r="B96" s="75">
        <v>3.2579999970039353E-3</v>
      </c>
      <c r="C96" s="36"/>
      <c r="D96" s="76">
        <f t="shared" si="21"/>
        <v>1.2999999999999999E-2</v>
      </c>
      <c r="E96" s="76">
        <f t="shared" si="22"/>
        <v>3.2579999970039353E-3</v>
      </c>
      <c r="F96" s="67">
        <f t="shared" si="27"/>
        <v>1.6899999999999999E-4</v>
      </c>
      <c r="G96" s="67">
        <f t="shared" si="28"/>
        <v>2.1969999999999999E-6</v>
      </c>
      <c r="H96" s="67">
        <f t="shared" si="29"/>
        <v>2.8560999999999997E-8</v>
      </c>
      <c r="I96" s="67">
        <f t="shared" si="30"/>
        <v>4.2353999961051156E-5</v>
      </c>
      <c r="J96" s="67">
        <f t="shared" si="31"/>
        <v>5.5060199949366501E-7</v>
      </c>
      <c r="K96" s="67">
        <f t="shared" ca="1" si="23"/>
        <v>3.7372551361156158E-3</v>
      </c>
      <c r="L96" s="67">
        <f t="shared" ca="1" si="32"/>
        <v>2.2968548836495627E-7</v>
      </c>
      <c r="M96" s="67">
        <f t="shared" ca="1" si="24"/>
        <v>9.9212497922134352E-2</v>
      </c>
      <c r="N96" s="67">
        <f t="shared" ca="1" si="25"/>
        <v>0.20734857170441867</v>
      </c>
      <c r="O96" s="67">
        <f t="shared" ca="1" si="26"/>
        <v>41.155049240104645</v>
      </c>
      <c r="P96" s="36">
        <f t="shared" ca="1" si="33"/>
        <v>-4.7925513911168055E-4</v>
      </c>
      <c r="Q96" s="36"/>
      <c r="R96" s="36"/>
      <c r="S96" s="36"/>
      <c r="T96" s="36"/>
    </row>
    <row r="97" spans="1:20" x14ac:dyDescent="0.2">
      <c r="A97" s="75">
        <v>168</v>
      </c>
      <c r="B97" s="75">
        <v>8.5308000052464195E-3</v>
      </c>
      <c r="C97" s="36"/>
      <c r="D97" s="76">
        <f t="shared" si="21"/>
        <v>1.6799999999999999E-2</v>
      </c>
      <c r="E97" s="76">
        <f t="shared" si="22"/>
        <v>8.5308000052464195E-3</v>
      </c>
      <c r="F97" s="67">
        <f t="shared" si="27"/>
        <v>2.8223999999999995E-4</v>
      </c>
      <c r="G97" s="67">
        <f t="shared" si="28"/>
        <v>4.7416319999999988E-6</v>
      </c>
      <c r="H97" s="67">
        <f t="shared" si="29"/>
        <v>7.9659417599999973E-8</v>
      </c>
      <c r="I97" s="67">
        <f t="shared" si="30"/>
        <v>1.4331744008813985E-4</v>
      </c>
      <c r="J97" s="67">
        <f t="shared" si="31"/>
        <v>2.4077329934807492E-6</v>
      </c>
      <c r="K97" s="67">
        <f t="shared" ca="1" si="23"/>
        <v>4.4194724484757104E-3</v>
      </c>
      <c r="L97" s="67">
        <f t="shared" ca="1" si="32"/>
        <v>1.6903014279062207E-5</v>
      </c>
      <c r="M97" s="67">
        <f t="shared" ca="1" si="24"/>
        <v>9.9042221101239392E-2</v>
      </c>
      <c r="N97" s="67">
        <f t="shared" ca="1" si="25"/>
        <v>0.31059346032329499</v>
      </c>
      <c r="O97" s="67">
        <f t="shared" ca="1" si="26"/>
        <v>45.125424298990701</v>
      </c>
      <c r="P97" s="36">
        <f t="shared" ca="1" si="33"/>
        <v>4.1113275567707091E-3</v>
      </c>
      <c r="Q97" s="36"/>
      <c r="R97" s="36"/>
      <c r="S97" s="36"/>
      <c r="T97" s="36"/>
    </row>
    <row r="98" spans="1:20" x14ac:dyDescent="0.2">
      <c r="A98" s="75">
        <v>168</v>
      </c>
      <c r="B98" s="75">
        <v>1.1530800002219621E-2</v>
      </c>
      <c r="C98" s="36"/>
      <c r="D98" s="76">
        <f t="shared" si="21"/>
        <v>1.6799999999999999E-2</v>
      </c>
      <c r="E98" s="76">
        <f t="shared" si="22"/>
        <v>1.1530800002219621E-2</v>
      </c>
      <c r="F98" s="67">
        <f t="shared" si="27"/>
        <v>2.8223999999999995E-4</v>
      </c>
      <c r="G98" s="67">
        <f t="shared" si="28"/>
        <v>4.7416319999999988E-6</v>
      </c>
      <c r="H98" s="67">
        <f t="shared" si="29"/>
        <v>7.9659417599999973E-8</v>
      </c>
      <c r="I98" s="67">
        <f t="shared" si="30"/>
        <v>1.9371744003728964E-4</v>
      </c>
      <c r="J98" s="67">
        <f t="shared" si="31"/>
        <v>3.2544529926264657E-6</v>
      </c>
      <c r="K98" s="67">
        <f t="shared" ca="1" si="23"/>
        <v>4.4194724484757104E-3</v>
      </c>
      <c r="L98" s="67">
        <f t="shared" ca="1" si="32"/>
        <v>5.0570979576637354E-5</v>
      </c>
      <c r="M98" s="67">
        <f t="shared" ca="1" si="24"/>
        <v>9.9042221101239392E-2</v>
      </c>
      <c r="N98" s="67">
        <f t="shared" ca="1" si="25"/>
        <v>0.31059346032329499</v>
      </c>
      <c r="O98" s="67">
        <f t="shared" ca="1" si="26"/>
        <v>45.125424298990701</v>
      </c>
      <c r="P98" s="36">
        <f t="shared" ca="1" si="33"/>
        <v>7.1113275537439107E-3</v>
      </c>
      <c r="Q98" s="36"/>
      <c r="R98" s="36"/>
      <c r="S98" s="36"/>
      <c r="T98" s="36"/>
    </row>
    <row r="99" spans="1:20" x14ac:dyDescent="0.2">
      <c r="A99" s="75">
        <v>202</v>
      </c>
      <c r="B99" s="75">
        <v>-1.6988000061246566E-3</v>
      </c>
      <c r="C99" s="36"/>
      <c r="D99" s="76">
        <f t="shared" si="21"/>
        <v>2.0199999999999999E-2</v>
      </c>
      <c r="E99" s="76">
        <f t="shared" si="22"/>
        <v>-1.6988000061246566E-3</v>
      </c>
      <c r="F99" s="67">
        <f t="shared" si="27"/>
        <v>4.0803999999999998E-4</v>
      </c>
      <c r="G99" s="67">
        <f t="shared" si="28"/>
        <v>8.2424079999999994E-6</v>
      </c>
      <c r="H99" s="67">
        <f t="shared" si="29"/>
        <v>1.6649664159999998E-7</v>
      </c>
      <c r="I99" s="67">
        <f t="shared" si="30"/>
        <v>-3.4315760123718064E-5</v>
      </c>
      <c r="J99" s="67">
        <f t="shared" si="31"/>
        <v>-6.9317835449910488E-7</v>
      </c>
      <c r="K99" s="67">
        <f t="shared" ca="1" si="23"/>
        <v>5.0913981712453734E-3</v>
      </c>
      <c r="L99" s="67">
        <f t="shared" ca="1" si="32"/>
        <v>4.6106791287959278E-5</v>
      </c>
      <c r="M99" s="67">
        <f t="shared" ca="1" si="24"/>
        <v>9.8809037771797267E-2</v>
      </c>
      <c r="N99" s="67">
        <f t="shared" ca="1" si="25"/>
        <v>0.41754373158344277</v>
      </c>
      <c r="O99" s="67">
        <f t="shared" ca="1" si="26"/>
        <v>48.642124378024768</v>
      </c>
      <c r="P99" s="36">
        <f t="shared" ca="1" si="33"/>
        <v>-6.79019817737003E-3</v>
      </c>
      <c r="Q99" s="36"/>
      <c r="R99" s="36"/>
      <c r="S99" s="36"/>
      <c r="T99" s="36"/>
    </row>
    <row r="100" spans="1:20" x14ac:dyDescent="0.2">
      <c r="A100" s="75">
        <v>221</v>
      </c>
      <c r="B100" s="75">
        <v>3.3375999992131256E-3</v>
      </c>
      <c r="C100" s="36"/>
      <c r="D100" s="76">
        <f t="shared" si="21"/>
        <v>2.2100000000000002E-2</v>
      </c>
      <c r="E100" s="76">
        <f t="shared" si="22"/>
        <v>3.3375999992131256E-3</v>
      </c>
      <c r="F100" s="67">
        <f t="shared" si="27"/>
        <v>4.884100000000001E-4</v>
      </c>
      <c r="G100" s="67">
        <f t="shared" si="28"/>
        <v>1.0793861000000003E-5</v>
      </c>
      <c r="H100" s="67">
        <f t="shared" si="29"/>
        <v>2.3854432810000012E-7</v>
      </c>
      <c r="I100" s="67">
        <f t="shared" si="30"/>
        <v>7.3760959982610086E-5</v>
      </c>
      <c r="J100" s="67">
        <f t="shared" si="31"/>
        <v>1.630117215615683E-6</v>
      </c>
      <c r="K100" s="67">
        <f t="shared" ca="1" si="23"/>
        <v>5.4921930213848776E-3</v>
      </c>
      <c r="L100" s="67">
        <f t="shared" ca="1" si="32"/>
        <v>4.642271091191204E-6</v>
      </c>
      <c r="M100" s="67">
        <f t="shared" ca="1" si="24"/>
        <v>9.86455796309747E-2</v>
      </c>
      <c r="N100" s="67">
        <f t="shared" ca="1" si="25"/>
        <v>0.48284249689575609</v>
      </c>
      <c r="O100" s="67">
        <f t="shared" ca="1" si="26"/>
        <v>50.584858576548839</v>
      </c>
      <c r="P100" s="36">
        <f t="shared" ca="1" si="33"/>
        <v>-2.1545930221717521E-3</v>
      </c>
      <c r="Q100" s="36"/>
      <c r="R100" s="36"/>
      <c r="S100" s="36"/>
      <c r="T100" s="36"/>
    </row>
    <row r="101" spans="1:20" x14ac:dyDescent="0.2">
      <c r="A101" s="75">
        <v>309</v>
      </c>
      <c r="B101" s="75">
        <v>2.0490399998379871E-2</v>
      </c>
      <c r="C101" s="36"/>
      <c r="D101" s="76">
        <f t="shared" si="21"/>
        <v>3.09E-2</v>
      </c>
      <c r="E101" s="76">
        <f t="shared" si="22"/>
        <v>2.0490399998379871E-2</v>
      </c>
      <c r="F101" s="67">
        <f t="shared" si="27"/>
        <v>9.5481000000000006E-4</v>
      </c>
      <c r="G101" s="67">
        <f t="shared" si="28"/>
        <v>2.9503629000000003E-5</v>
      </c>
      <c r="H101" s="67">
        <f t="shared" si="29"/>
        <v>9.1166213610000015E-7</v>
      </c>
      <c r="I101" s="67">
        <f t="shared" si="30"/>
        <v>6.3315335994993803E-4</v>
      </c>
      <c r="J101" s="67">
        <f t="shared" si="31"/>
        <v>1.9564438822453087E-5</v>
      </c>
      <c r="K101" s="67">
        <f t="shared" ca="1" si="23"/>
        <v>7.5851397809035166E-3</v>
      </c>
      <c r="L101" s="67">
        <f t="shared" ca="1" si="32"/>
        <v>1.6654574128077785E-4</v>
      </c>
      <c r="M101" s="67">
        <f t="shared" ca="1" si="24"/>
        <v>9.7580651563293846E-2</v>
      </c>
      <c r="N101" s="67">
        <f t="shared" ca="1" si="25"/>
        <v>0.83053120109136047</v>
      </c>
      <c r="O101" s="67">
        <f t="shared" ca="1" si="26"/>
        <v>59.267282392250202</v>
      </c>
      <c r="P101" s="36">
        <f t="shared" ca="1" si="33"/>
        <v>1.2905260217476355E-2</v>
      </c>
      <c r="Q101" s="36"/>
      <c r="R101" s="36"/>
      <c r="S101" s="36"/>
      <c r="T101" s="36"/>
    </row>
    <row r="102" spans="1:20" x14ac:dyDescent="0.2">
      <c r="A102" s="75">
        <v>319</v>
      </c>
      <c r="B102" s="75">
        <v>5.6464000008418225E-3</v>
      </c>
      <c r="C102" s="36"/>
      <c r="D102" s="76">
        <f t="shared" si="21"/>
        <v>3.1899999999999998E-2</v>
      </c>
      <c r="E102" s="76">
        <f t="shared" si="22"/>
        <v>5.6464000008418225E-3</v>
      </c>
      <c r="F102" s="67">
        <f t="shared" si="27"/>
        <v>1.01761E-3</v>
      </c>
      <c r="G102" s="67">
        <f t="shared" si="28"/>
        <v>3.2461758999999996E-5</v>
      </c>
      <c r="H102" s="67">
        <f t="shared" si="29"/>
        <v>1.0355301120999999E-6</v>
      </c>
      <c r="I102" s="67">
        <f t="shared" si="30"/>
        <v>1.8012016002685413E-4</v>
      </c>
      <c r="J102" s="67">
        <f t="shared" si="31"/>
        <v>5.7458331048566467E-6</v>
      </c>
      <c r="K102" s="67">
        <f t="shared" ca="1" si="23"/>
        <v>7.8476030483945747E-3</v>
      </c>
      <c r="L102" s="67">
        <f t="shared" ca="1" si="32"/>
        <v>4.845294856555524E-6</v>
      </c>
      <c r="M102" s="67">
        <f t="shared" ca="1" si="24"/>
        <v>9.7427825748273342E-2</v>
      </c>
      <c r="N102" s="67">
        <f t="shared" ca="1" si="25"/>
        <v>0.8742075335941869</v>
      </c>
      <c r="O102" s="67">
        <f t="shared" ca="1" si="26"/>
        <v>60.212529603793683</v>
      </c>
      <c r="P102" s="36">
        <f t="shared" ca="1" si="33"/>
        <v>-2.2012030475527522E-3</v>
      </c>
      <c r="Q102" s="36"/>
      <c r="R102" s="36"/>
      <c r="S102" s="36"/>
      <c r="T102" s="36"/>
    </row>
    <row r="103" spans="1:20" x14ac:dyDescent="0.2">
      <c r="A103" s="75">
        <v>320</v>
      </c>
      <c r="B103" s="75">
        <v>-2.3780000046826899E-3</v>
      </c>
      <c r="C103" s="36"/>
      <c r="D103" s="76">
        <f t="shared" si="21"/>
        <v>3.2000000000000001E-2</v>
      </c>
      <c r="E103" s="76">
        <f t="shared" si="22"/>
        <v>-2.3780000046826899E-3</v>
      </c>
      <c r="F103" s="67">
        <f t="shared" si="27"/>
        <v>1.024E-3</v>
      </c>
      <c r="G103" s="67">
        <f t="shared" si="28"/>
        <v>3.2768000000000002E-5</v>
      </c>
      <c r="H103" s="67">
        <f t="shared" si="29"/>
        <v>1.048576E-6</v>
      </c>
      <c r="I103" s="67">
        <f t="shared" si="30"/>
        <v>-7.6096000149846076E-5</v>
      </c>
      <c r="J103" s="67">
        <f t="shared" si="31"/>
        <v>-2.4350720047950745E-6</v>
      </c>
      <c r="K103" s="67">
        <f t="shared" ca="1" si="23"/>
        <v>7.8741258164630717E-3</v>
      </c>
      <c r="L103" s="67">
        <f t="shared" ca="1" si="32"/>
        <v>1.0510608385260366E-4</v>
      </c>
      <c r="M103" s="67">
        <f t="shared" ca="1" si="24"/>
        <v>9.7412188642553882E-2</v>
      </c>
      <c r="N103" s="67">
        <f t="shared" ca="1" si="25"/>
        <v>0.87861688757316725</v>
      </c>
      <c r="O103" s="67">
        <f t="shared" ca="1" si="26"/>
        <v>60.306512470905773</v>
      </c>
      <c r="P103" s="36">
        <f t="shared" ca="1" si="33"/>
        <v>-1.0252125821145762E-2</v>
      </c>
      <c r="Q103" s="36"/>
      <c r="R103" s="36"/>
      <c r="S103" s="36"/>
      <c r="T103" s="36"/>
    </row>
    <row r="104" spans="1:20" x14ac:dyDescent="0.2">
      <c r="A104" s="75">
        <v>381.5</v>
      </c>
      <c r="B104" s="75">
        <v>7.7214000048115849E-3</v>
      </c>
      <c r="C104" s="36"/>
      <c r="D104" s="76">
        <f t="shared" si="21"/>
        <v>3.8150000000000003E-2</v>
      </c>
      <c r="E104" s="76">
        <f t="shared" si="22"/>
        <v>7.7214000048115849E-3</v>
      </c>
      <c r="F104" s="67">
        <f t="shared" si="27"/>
        <v>1.4554225000000002E-3</v>
      </c>
      <c r="G104" s="67">
        <f t="shared" si="28"/>
        <v>5.5524368375000011E-5</v>
      </c>
      <c r="H104" s="67">
        <f t="shared" si="29"/>
        <v>2.1182546535062507E-6</v>
      </c>
      <c r="I104" s="67">
        <f t="shared" si="30"/>
        <v>2.9457141018356201E-4</v>
      </c>
      <c r="J104" s="67">
        <f t="shared" si="31"/>
        <v>1.1237899298502891E-5</v>
      </c>
      <c r="K104" s="67">
        <f t="shared" ca="1" si="23"/>
        <v>9.6018734455310707E-3</v>
      </c>
      <c r="L104" s="67">
        <f t="shared" ca="1" si="32"/>
        <v>3.5361803612513815E-6</v>
      </c>
      <c r="M104" s="67">
        <f t="shared" ca="1" si="24"/>
        <v>9.6327398530950861E-2</v>
      </c>
      <c r="N104" s="67">
        <f t="shared" ca="1" si="25"/>
        <v>1.1631215134792945</v>
      </c>
      <c r="O104" s="67">
        <f t="shared" ca="1" si="26"/>
        <v>65.878741466833688</v>
      </c>
      <c r="P104" s="36">
        <f t="shared" ca="1" si="33"/>
        <v>-1.8804734407194858E-3</v>
      </c>
      <c r="Q104" s="36"/>
      <c r="R104" s="36"/>
      <c r="S104" s="36"/>
      <c r="T104" s="36"/>
    </row>
    <row r="105" spans="1:20" x14ac:dyDescent="0.2">
      <c r="A105" s="75">
        <v>457</v>
      </c>
      <c r="B105" s="75">
        <v>1.0792000030050986E-3</v>
      </c>
      <c r="C105" s="36"/>
      <c r="D105" s="76">
        <f t="shared" si="21"/>
        <v>4.5699999999999998E-2</v>
      </c>
      <c r="E105" s="76">
        <f t="shared" si="22"/>
        <v>1.0792000030050986E-3</v>
      </c>
      <c r="F105" s="67">
        <f t="shared" si="27"/>
        <v>2.0884899999999997E-3</v>
      </c>
      <c r="G105" s="67">
        <f t="shared" si="28"/>
        <v>9.5443992999999977E-5</v>
      </c>
      <c r="H105" s="67">
        <f t="shared" si="29"/>
        <v>4.3617904800999987E-6</v>
      </c>
      <c r="I105" s="67">
        <f t="shared" si="30"/>
        <v>4.9319440137332999E-5</v>
      </c>
      <c r="J105" s="67">
        <f t="shared" si="31"/>
        <v>2.253898414276118E-6</v>
      </c>
      <c r="K105" s="67">
        <f t="shared" ca="1" si="23"/>
        <v>1.1982872276793458E-2</v>
      </c>
      <c r="L105" s="67">
        <f t="shared" ca="1" si="32"/>
        <v>1.1889006905418102E-4</v>
      </c>
      <c r="M105" s="67">
        <f t="shared" ca="1" si="24"/>
        <v>9.4668929906724805E-2</v>
      </c>
      <c r="N105" s="67">
        <f t="shared" ca="1" si="25"/>
        <v>1.5420574777483202</v>
      </c>
      <c r="O105" s="67">
        <f t="shared" ca="1" si="26"/>
        <v>72.072928828615986</v>
      </c>
      <c r="P105" s="36">
        <f t="shared" ca="1" si="33"/>
        <v>-1.090367227378836E-2</v>
      </c>
      <c r="Q105" s="36"/>
      <c r="R105" s="36"/>
      <c r="S105" s="36"/>
      <c r="T105" s="36"/>
    </row>
    <row r="106" spans="1:20" x14ac:dyDescent="0.2">
      <c r="A106" s="75">
        <v>490</v>
      </c>
      <c r="B106" s="75">
        <v>1.3473999999405351E-2</v>
      </c>
      <c r="C106" s="36"/>
      <c r="D106" s="76">
        <f t="shared" si="21"/>
        <v>4.9000000000000002E-2</v>
      </c>
      <c r="E106" s="76">
        <f t="shared" si="22"/>
        <v>1.3473999999405351E-2</v>
      </c>
      <c r="F106" s="67">
        <f t="shared" si="27"/>
        <v>2.4010000000000004E-3</v>
      </c>
      <c r="G106" s="67">
        <f t="shared" si="28"/>
        <v>1.1764900000000003E-4</v>
      </c>
      <c r="H106" s="67">
        <f t="shared" si="29"/>
        <v>5.7648010000000014E-6</v>
      </c>
      <c r="I106" s="67">
        <f t="shared" si="30"/>
        <v>6.6022599997086215E-4</v>
      </c>
      <c r="J106" s="67">
        <f t="shared" si="31"/>
        <v>3.2351073998572246E-5</v>
      </c>
      <c r="K106" s="67">
        <f t="shared" ca="1" si="23"/>
        <v>1.3113555402171295E-2</v>
      </c>
      <c r="L106" s="67">
        <f t="shared" ca="1" si="32"/>
        <v>1.2992030767522035E-7</v>
      </c>
      <c r="M106" s="67">
        <f t="shared" ca="1" si="24"/>
        <v>9.3833161625978975E-2</v>
      </c>
      <c r="N106" s="67">
        <f t="shared" ca="1" si="25"/>
        <v>1.7154054074233027</v>
      </c>
      <c r="O106" s="67">
        <f t="shared" ca="1" si="26"/>
        <v>74.522429745577995</v>
      </c>
      <c r="P106" s="36">
        <f t="shared" ca="1" si="33"/>
        <v>3.6044459723405531E-4</v>
      </c>
      <c r="Q106" s="36"/>
      <c r="R106" s="36"/>
      <c r="S106" s="36"/>
      <c r="T106" s="36"/>
    </row>
    <row r="107" spans="1:20" x14ac:dyDescent="0.2">
      <c r="A107" s="75">
        <v>490</v>
      </c>
      <c r="B107" s="75">
        <v>1.9474000000627711E-2</v>
      </c>
      <c r="C107" s="36"/>
      <c r="D107" s="76">
        <f t="shared" si="21"/>
        <v>4.9000000000000002E-2</v>
      </c>
      <c r="E107" s="76">
        <f t="shared" si="22"/>
        <v>1.9474000000627711E-2</v>
      </c>
      <c r="F107" s="67">
        <f t="shared" si="27"/>
        <v>2.4010000000000004E-3</v>
      </c>
      <c r="G107" s="67">
        <f t="shared" si="28"/>
        <v>1.1764900000000003E-4</v>
      </c>
      <c r="H107" s="67">
        <f t="shared" si="29"/>
        <v>5.7648010000000014E-6</v>
      </c>
      <c r="I107" s="67">
        <f t="shared" si="30"/>
        <v>9.5422600003075792E-4</v>
      </c>
      <c r="J107" s="67">
        <f t="shared" si="31"/>
        <v>4.6757074001507138E-5</v>
      </c>
      <c r="K107" s="67">
        <f t="shared" ca="1" si="23"/>
        <v>1.3113555402171295E-2</v>
      </c>
      <c r="L107" s="67">
        <f t="shared" ca="1" si="32"/>
        <v>4.0455255490033404E-5</v>
      </c>
      <c r="M107" s="67">
        <f t="shared" ca="1" si="24"/>
        <v>9.3833161625978975E-2</v>
      </c>
      <c r="N107" s="67">
        <f t="shared" ca="1" si="25"/>
        <v>1.7154054074233027</v>
      </c>
      <c r="O107" s="67">
        <f t="shared" ca="1" si="26"/>
        <v>74.522429745577995</v>
      </c>
      <c r="P107" s="36">
        <f t="shared" ca="1" si="33"/>
        <v>6.3604445984564162E-3</v>
      </c>
      <c r="Q107" s="36"/>
      <c r="R107" s="36"/>
      <c r="S107" s="36"/>
      <c r="T107" s="36"/>
    </row>
    <row r="108" spans="1:20" x14ac:dyDescent="0.2">
      <c r="A108" s="75">
        <v>500</v>
      </c>
      <c r="B108" s="75">
        <v>5.230000002484303E-3</v>
      </c>
      <c r="C108" s="36"/>
      <c r="D108" s="76">
        <f t="shared" si="21"/>
        <v>0.05</v>
      </c>
      <c r="E108" s="76">
        <f t="shared" si="22"/>
        <v>5.230000002484303E-3</v>
      </c>
      <c r="F108" s="67">
        <f t="shared" si="27"/>
        <v>2.5000000000000005E-3</v>
      </c>
      <c r="G108" s="67">
        <f t="shared" si="28"/>
        <v>1.2500000000000003E-4</v>
      </c>
      <c r="H108" s="67">
        <f t="shared" si="29"/>
        <v>6.2500000000000028E-6</v>
      </c>
      <c r="I108" s="67">
        <f t="shared" si="30"/>
        <v>2.6150000012421516E-4</v>
      </c>
      <c r="J108" s="67">
        <f t="shared" si="31"/>
        <v>1.3075000006210758E-5</v>
      </c>
      <c r="K108" s="67">
        <f t="shared" ca="1" si="23"/>
        <v>1.3466992994771082E-2</v>
      </c>
      <c r="L108" s="67">
        <f t="shared" ca="1" si="32"/>
        <v>6.7848053554981513E-5</v>
      </c>
      <c r="M108" s="67">
        <f t="shared" ca="1" si="24"/>
        <v>9.3566794855038396E-2</v>
      </c>
      <c r="N108" s="67">
        <f t="shared" ca="1" si="25"/>
        <v>1.7686573600319904</v>
      </c>
      <c r="O108" s="67">
        <f t="shared" ca="1" si="26"/>
        <v>75.231162518437898</v>
      </c>
      <c r="P108" s="36">
        <f t="shared" ca="1" si="33"/>
        <v>-8.2369929922867791E-3</v>
      </c>
      <c r="Q108" s="36"/>
      <c r="R108" s="36"/>
      <c r="S108" s="36"/>
      <c r="T108" s="36"/>
    </row>
    <row r="109" spans="1:20" x14ac:dyDescent="0.2">
      <c r="A109" s="75">
        <v>572</v>
      </c>
      <c r="B109" s="75">
        <v>2.7273199993942399E-2</v>
      </c>
      <c r="C109" s="36"/>
      <c r="D109" s="76">
        <f t="shared" si="21"/>
        <v>5.7200000000000001E-2</v>
      </c>
      <c r="E109" s="76">
        <f t="shared" si="22"/>
        <v>2.7273199993942399E-2</v>
      </c>
      <c r="F109" s="67">
        <f t="shared" si="27"/>
        <v>3.2718400000000003E-3</v>
      </c>
      <c r="G109" s="67">
        <f t="shared" si="28"/>
        <v>1.8714924800000002E-4</v>
      </c>
      <c r="H109" s="67">
        <f t="shared" si="29"/>
        <v>1.0704936985600002E-5</v>
      </c>
      <c r="I109" s="67">
        <f t="shared" si="30"/>
        <v>1.5600270396535052E-3</v>
      </c>
      <c r="J109" s="67">
        <f t="shared" si="31"/>
        <v>8.9233546668180495E-5</v>
      </c>
      <c r="K109" s="67">
        <f t="shared" ca="1" si="23"/>
        <v>1.6160117256915491E-2</v>
      </c>
      <c r="L109" s="67">
        <f t="shared" ca="1" si="32"/>
        <v>1.2350060792000548E-4</v>
      </c>
      <c r="M109" s="67">
        <f t="shared" ca="1" si="24"/>
        <v>9.1472218281143894E-2</v>
      </c>
      <c r="N109" s="67">
        <f t="shared" ca="1" si="25"/>
        <v>2.1593780009345034</v>
      </c>
      <c r="O109" s="67">
        <f t="shared" ca="1" si="26"/>
        <v>79.843322332377937</v>
      </c>
      <c r="P109" s="36">
        <f t="shared" ca="1" si="33"/>
        <v>1.1113082737026908E-2</v>
      </c>
      <c r="Q109" s="36"/>
      <c r="R109" s="36"/>
      <c r="S109" s="36"/>
      <c r="T109" s="36"/>
    </row>
    <row r="110" spans="1:20" x14ac:dyDescent="0.2">
      <c r="A110" s="75">
        <v>577</v>
      </c>
      <c r="B110" s="75">
        <v>2.2151199998916127E-2</v>
      </c>
      <c r="C110" s="36"/>
      <c r="D110" s="76">
        <f t="shared" si="21"/>
        <v>5.7700000000000001E-2</v>
      </c>
      <c r="E110" s="76">
        <f t="shared" si="22"/>
        <v>2.2151199998916127E-2</v>
      </c>
      <c r="F110" s="67">
        <f t="shared" si="27"/>
        <v>3.3292899999999999E-3</v>
      </c>
      <c r="G110" s="67">
        <f t="shared" si="28"/>
        <v>1.9210003300000001E-4</v>
      </c>
      <c r="H110" s="67">
        <f t="shared" si="29"/>
        <v>1.10841719041E-5</v>
      </c>
      <c r="I110" s="67">
        <f t="shared" si="30"/>
        <v>1.2781242399374606E-3</v>
      </c>
      <c r="J110" s="67">
        <f t="shared" si="31"/>
        <v>7.3747768644391473E-5</v>
      </c>
      <c r="K110" s="67">
        <f t="shared" ca="1" si="23"/>
        <v>1.6356815221298653E-2</v>
      </c>
      <c r="L110" s="67">
        <f t="shared" ca="1" si="32"/>
        <v>3.3574894951085097E-5</v>
      </c>
      <c r="M110" s="67">
        <f t="shared" ca="1" si="24"/>
        <v>9.1315404642515544E-2</v>
      </c>
      <c r="N110" s="67">
        <f t="shared" ca="1" si="25"/>
        <v>2.186862779026272</v>
      </c>
      <c r="O110" s="67">
        <f t="shared" ca="1" si="26"/>
        <v>80.13024680346075</v>
      </c>
      <c r="P110" s="36">
        <f t="shared" ca="1" si="33"/>
        <v>5.7943847776174735E-3</v>
      </c>
      <c r="Q110" s="36"/>
      <c r="R110" s="36"/>
      <c r="S110" s="36"/>
      <c r="T110" s="36"/>
    </row>
    <row r="111" spans="1:20" x14ac:dyDescent="0.2">
      <c r="A111" s="75">
        <v>582</v>
      </c>
      <c r="B111" s="75">
        <v>1.1029199995391537E-2</v>
      </c>
      <c r="C111" s="36"/>
      <c r="D111" s="76">
        <f t="shared" si="21"/>
        <v>5.8200000000000002E-2</v>
      </c>
      <c r="E111" s="76">
        <f t="shared" si="22"/>
        <v>1.1029199995391537E-2</v>
      </c>
      <c r="F111" s="67">
        <f t="shared" si="27"/>
        <v>3.3872400000000001E-3</v>
      </c>
      <c r="G111" s="67">
        <f t="shared" si="28"/>
        <v>1.97137368E-4</v>
      </c>
      <c r="H111" s="67">
        <f t="shared" si="29"/>
        <v>1.14733948176E-5</v>
      </c>
      <c r="I111" s="67">
        <f t="shared" si="30"/>
        <v>6.4189943973178747E-4</v>
      </c>
      <c r="J111" s="67">
        <f t="shared" si="31"/>
        <v>3.7358547392390032E-5</v>
      </c>
      <c r="K111" s="67">
        <f t="shared" ca="1" si="23"/>
        <v>1.6554769737133594E-2</v>
      </c>
      <c r="L111" s="67">
        <f t="shared" ca="1" si="32"/>
        <v>3.0531920970855388E-5</v>
      </c>
      <c r="M111" s="67">
        <f t="shared" ca="1" si="24"/>
        <v>9.1157137687090703E-2</v>
      </c>
      <c r="N111" s="67">
        <f t="shared" ca="1" si="25"/>
        <v>2.2143782340820821</v>
      </c>
      <c r="O111" s="67">
        <f t="shared" ca="1" si="26"/>
        <v>80.412682916460113</v>
      </c>
      <c r="P111" s="36">
        <f t="shared" ca="1" si="33"/>
        <v>-5.5255697417420577E-3</v>
      </c>
      <c r="Q111" s="36"/>
      <c r="R111" s="36"/>
      <c r="S111" s="36"/>
      <c r="T111" s="36"/>
    </row>
    <row r="112" spans="1:20" x14ac:dyDescent="0.2">
      <c r="A112" s="75">
        <v>587</v>
      </c>
      <c r="B112" s="75">
        <v>8.907200004614424E-3</v>
      </c>
      <c r="C112" s="36"/>
      <c r="D112" s="76">
        <f t="shared" si="21"/>
        <v>5.8700000000000002E-2</v>
      </c>
      <c r="E112" s="76">
        <f t="shared" si="22"/>
        <v>8.907200004614424E-3</v>
      </c>
      <c r="F112" s="67">
        <f t="shared" si="27"/>
        <v>3.4456900000000004E-3</v>
      </c>
      <c r="G112" s="67">
        <f t="shared" si="28"/>
        <v>2.0226200300000002E-4</v>
      </c>
      <c r="H112" s="67">
        <f t="shared" si="29"/>
        <v>1.1872779576100003E-5</v>
      </c>
      <c r="I112" s="67">
        <f t="shared" si="30"/>
        <v>5.2285264027086668E-4</v>
      </c>
      <c r="J112" s="67">
        <f t="shared" si="31"/>
        <v>3.0691449983899875E-5</v>
      </c>
      <c r="K112" s="67">
        <f t="shared" ca="1" si="23"/>
        <v>1.6753980804420317E-2</v>
      </c>
      <c r="L112" s="67">
        <f t="shared" ca="1" si="32"/>
        <v>6.157196892020241E-5</v>
      </c>
      <c r="M112" s="67">
        <f t="shared" ca="1" si="24"/>
        <v>9.0997421548287036E-2</v>
      </c>
      <c r="N112" s="67">
        <f t="shared" ca="1" si="25"/>
        <v>2.2419216899868024</v>
      </c>
      <c r="O112" s="67">
        <f t="shared" ca="1" si="26"/>
        <v>80.690604290410022</v>
      </c>
      <c r="P112" s="36">
        <f t="shared" ca="1" si="33"/>
        <v>-7.8467807998058928E-3</v>
      </c>
      <c r="Q112" s="36"/>
      <c r="R112" s="36"/>
      <c r="S112" s="36"/>
      <c r="T112" s="36"/>
    </row>
    <row r="113" spans="1:20" x14ac:dyDescent="0.2">
      <c r="A113" s="75">
        <v>587</v>
      </c>
      <c r="B113" s="75">
        <v>1.8607199999678414E-2</v>
      </c>
      <c r="C113" s="36"/>
      <c r="D113" s="76">
        <f t="shared" si="21"/>
        <v>5.8700000000000002E-2</v>
      </c>
      <c r="E113" s="76">
        <f t="shared" si="22"/>
        <v>1.8607199999678414E-2</v>
      </c>
      <c r="F113" s="67">
        <f t="shared" si="27"/>
        <v>3.4456900000000004E-3</v>
      </c>
      <c r="G113" s="67">
        <f t="shared" si="28"/>
        <v>2.0226200300000002E-4</v>
      </c>
      <c r="H113" s="67">
        <f t="shared" si="29"/>
        <v>1.1872779576100003E-5</v>
      </c>
      <c r="I113" s="67">
        <f t="shared" si="30"/>
        <v>1.092242639981123E-3</v>
      </c>
      <c r="J113" s="67">
        <f t="shared" si="31"/>
        <v>6.4114642966891917E-5</v>
      </c>
      <c r="K113" s="67">
        <f t="shared" ca="1" si="23"/>
        <v>1.6753980804420317E-2</v>
      </c>
      <c r="L113" s="67">
        <f t="shared" ca="1" si="32"/>
        <v>3.4344213856730707E-6</v>
      </c>
      <c r="M113" s="67">
        <f t="shared" ca="1" si="24"/>
        <v>9.0997421548287036E-2</v>
      </c>
      <c r="N113" s="67">
        <f t="shared" ca="1" si="25"/>
        <v>2.2419216899868024</v>
      </c>
      <c r="O113" s="67">
        <f t="shared" ca="1" si="26"/>
        <v>80.690604290410022</v>
      </c>
      <c r="P113" s="36">
        <f t="shared" ca="1" si="33"/>
        <v>1.8532191952580976E-3</v>
      </c>
      <c r="Q113" s="36"/>
      <c r="R113" s="36"/>
      <c r="S113" s="36"/>
      <c r="T113" s="36"/>
    </row>
    <row r="114" spans="1:20" x14ac:dyDescent="0.2">
      <c r="A114" s="75">
        <v>598</v>
      </c>
      <c r="B114" s="75">
        <v>7.0387999949161895E-3</v>
      </c>
      <c r="C114" s="36"/>
      <c r="D114" s="76">
        <f t="shared" si="21"/>
        <v>5.9799999999999999E-2</v>
      </c>
      <c r="E114" s="76">
        <f t="shared" si="22"/>
        <v>7.0387999949161895E-3</v>
      </c>
      <c r="F114" s="67">
        <f t="shared" si="27"/>
        <v>3.5760399999999999E-3</v>
      </c>
      <c r="G114" s="67">
        <f t="shared" si="28"/>
        <v>2.1384719199999999E-4</v>
      </c>
      <c r="H114" s="67">
        <f t="shared" si="29"/>
        <v>1.27880620816E-5</v>
      </c>
      <c r="I114" s="67">
        <f t="shared" si="30"/>
        <v>4.2092023969598813E-4</v>
      </c>
      <c r="J114" s="67">
        <f t="shared" si="31"/>
        <v>2.5171030333820091E-5</v>
      </c>
      <c r="K114" s="67">
        <f t="shared" ca="1" si="23"/>
        <v>1.7196668213561354E-2</v>
      </c>
      <c r="L114" s="67">
        <f t="shared" ca="1" si="32"/>
        <v>1.0318228674736149E-4</v>
      </c>
      <c r="M114" s="67">
        <f t="shared" ca="1" si="24"/>
        <v>9.0640965552692382E-2</v>
      </c>
      <c r="N114" s="67">
        <f t="shared" ca="1" si="25"/>
        <v>2.3026027569736973</v>
      </c>
      <c r="O114" s="67">
        <f t="shared" ca="1" si="26"/>
        <v>81.286012417301947</v>
      </c>
      <c r="P114" s="36">
        <f t="shared" ca="1" si="33"/>
        <v>-1.0157868218645165E-2</v>
      </c>
      <c r="Q114" s="36"/>
      <c r="R114" s="36"/>
      <c r="S114" s="36"/>
      <c r="T114" s="36"/>
    </row>
    <row r="115" spans="1:20" x14ac:dyDescent="0.2">
      <c r="A115" s="75">
        <v>607</v>
      </c>
      <c r="B115" s="75">
        <v>2.4192000055336393E-3</v>
      </c>
      <c r="C115" s="36"/>
      <c r="D115" s="76">
        <f t="shared" si="21"/>
        <v>6.0699999999999997E-2</v>
      </c>
      <c r="E115" s="76">
        <f t="shared" si="22"/>
        <v>2.4192000055336393E-3</v>
      </c>
      <c r="F115" s="67">
        <f t="shared" si="27"/>
        <v>3.6844899999999995E-3</v>
      </c>
      <c r="G115" s="67">
        <f t="shared" si="28"/>
        <v>2.2364854299999996E-4</v>
      </c>
      <c r="H115" s="67">
        <f t="shared" si="29"/>
        <v>1.3575466560099995E-5</v>
      </c>
      <c r="I115" s="67">
        <f t="shared" si="30"/>
        <v>1.468454403358919E-4</v>
      </c>
      <c r="J115" s="67">
        <f t="shared" si="31"/>
        <v>8.9135182283886373E-6</v>
      </c>
      <c r="K115" s="67">
        <f t="shared" ca="1" si="23"/>
        <v>1.7563390588084975E-2</v>
      </c>
      <c r="L115" s="67">
        <f t="shared" ca="1" si="32"/>
        <v>2.2934650840063657E-4</v>
      </c>
      <c r="M115" s="67">
        <f t="shared" ca="1" si="24"/>
        <v>9.0344149279693309E-2</v>
      </c>
      <c r="N115" s="67">
        <f t="shared" ca="1" si="25"/>
        <v>2.3523224854986338</v>
      </c>
      <c r="O115" s="67">
        <f t="shared" ca="1" si="26"/>
        <v>81.756631117394349</v>
      </c>
      <c r="P115" s="36">
        <f t="shared" ca="1" si="33"/>
        <v>-1.5144190582551335E-2</v>
      </c>
      <c r="Q115" s="36"/>
      <c r="R115" s="36"/>
      <c r="S115" s="36"/>
      <c r="T115" s="36"/>
    </row>
    <row r="116" spans="1:20" x14ac:dyDescent="0.2">
      <c r="A116" s="75">
        <v>607</v>
      </c>
      <c r="B116" s="75">
        <v>6.419199999072589E-3</v>
      </c>
      <c r="C116" s="36"/>
      <c r="D116" s="76">
        <f t="shared" ref="D116:D122" si="34">A116/A$18</f>
        <v>6.0699999999999997E-2</v>
      </c>
      <c r="E116" s="76">
        <f t="shared" ref="E116:E122" si="35">B116/B$18</f>
        <v>6.419199999072589E-3</v>
      </c>
      <c r="F116" s="67">
        <f t="shared" si="27"/>
        <v>3.6844899999999995E-3</v>
      </c>
      <c r="G116" s="67">
        <f t="shared" si="28"/>
        <v>2.2364854299999996E-4</v>
      </c>
      <c r="H116" s="67">
        <f t="shared" si="29"/>
        <v>1.3575466560099995E-5</v>
      </c>
      <c r="I116" s="67">
        <f t="shared" si="30"/>
        <v>3.8964543994370613E-4</v>
      </c>
      <c r="J116" s="67">
        <f t="shared" si="31"/>
        <v>2.3651478204582962E-5</v>
      </c>
      <c r="K116" s="67">
        <f t="shared" ca="1" si="23"/>
        <v>1.7563390588084975E-2</v>
      </c>
      <c r="L116" s="67">
        <f t="shared" ca="1" si="32"/>
        <v>1.2419298388423222E-4</v>
      </c>
      <c r="M116" s="67">
        <f t="shared" ref="M116:M122" ca="1" si="36">(M$1-M$2*D116+M$3*F116)^2</f>
        <v>9.0344149279693309E-2</v>
      </c>
      <c r="N116" s="67">
        <f t="shared" ref="N116:N122" ca="1" si="37">(-M$2+M$4*D116-M$5*F116)^2</f>
        <v>2.3523224854986338</v>
      </c>
      <c r="O116" s="67">
        <f t="shared" ref="O116:O122" ca="1" si="38">+(M$3-D116*M$5+F116*M$6)^2</f>
        <v>81.756631117394349</v>
      </c>
      <c r="P116" s="36">
        <f t="shared" ca="1" si="33"/>
        <v>-1.1144190589012386E-2</v>
      </c>
      <c r="Q116" s="36"/>
      <c r="R116" s="36"/>
      <c r="S116" s="36"/>
      <c r="T116" s="36"/>
    </row>
    <row r="117" spans="1:20" x14ac:dyDescent="0.2">
      <c r="A117" s="75">
        <v>613</v>
      </c>
      <c r="B117" s="75">
        <v>4.6728000015718862E-3</v>
      </c>
      <c r="C117" s="36"/>
      <c r="D117" s="76">
        <f t="shared" si="34"/>
        <v>6.13E-2</v>
      </c>
      <c r="E117" s="76">
        <f t="shared" si="35"/>
        <v>4.6728000015718862E-3</v>
      </c>
      <c r="F117" s="67">
        <f t="shared" si="27"/>
        <v>3.7576900000000002E-3</v>
      </c>
      <c r="G117" s="67">
        <f t="shared" si="28"/>
        <v>2.3034639700000002E-4</v>
      </c>
      <c r="H117" s="67">
        <f t="shared" si="29"/>
        <v>1.4120234136100001E-5</v>
      </c>
      <c r="I117" s="67">
        <f t="shared" si="30"/>
        <v>2.8644264009635665E-4</v>
      </c>
      <c r="J117" s="67">
        <f t="shared" si="31"/>
        <v>1.7558933837906661E-5</v>
      </c>
      <c r="K117" s="67">
        <f t="shared" ca="1" si="23"/>
        <v>1.781013396371392E-2</v>
      </c>
      <c r="L117" s="67">
        <f t="shared" ca="1" si="32"/>
        <v>1.725895436328505E-4</v>
      </c>
      <c r="M117" s="67">
        <f t="shared" ca="1" si="36"/>
        <v>9.0143699994477702E-2</v>
      </c>
      <c r="N117" s="67">
        <f t="shared" ca="1" si="37"/>
        <v>2.3854966014499976</v>
      </c>
      <c r="O117" s="67">
        <f t="shared" ca="1" si="38"/>
        <v>82.062034243550187</v>
      </c>
      <c r="P117" s="36">
        <f t="shared" ca="1" si="33"/>
        <v>-1.3137333962142034E-2</v>
      </c>
      <c r="Q117" s="36"/>
      <c r="R117" s="36"/>
      <c r="S117" s="36"/>
      <c r="T117" s="36"/>
    </row>
    <row r="118" spans="1:20" x14ac:dyDescent="0.2">
      <c r="A118" s="75">
        <v>613</v>
      </c>
      <c r="B118" s="75">
        <v>1.1672799999359995E-2</v>
      </c>
      <c r="C118" s="36"/>
      <c r="D118" s="76">
        <f t="shared" si="34"/>
        <v>6.13E-2</v>
      </c>
      <c r="E118" s="76">
        <f t="shared" si="35"/>
        <v>1.1672799999359995E-2</v>
      </c>
      <c r="F118" s="67">
        <f t="shared" si="27"/>
        <v>3.7576900000000002E-3</v>
      </c>
      <c r="G118" s="67">
        <f t="shared" si="28"/>
        <v>2.3034639700000002E-4</v>
      </c>
      <c r="H118" s="67">
        <f t="shared" si="29"/>
        <v>1.4120234136100001E-5</v>
      </c>
      <c r="I118" s="67">
        <f t="shared" si="30"/>
        <v>7.1554263996076776E-4</v>
      </c>
      <c r="J118" s="67">
        <f t="shared" si="31"/>
        <v>4.3862763829595061E-5</v>
      </c>
      <c r="K118" s="67">
        <f t="shared" ca="1" si="23"/>
        <v>1.781013396371392E-2</v>
      </c>
      <c r="L118" s="67">
        <f t="shared" ca="1" si="32"/>
        <v>3.7666868190012261E-5</v>
      </c>
      <c r="M118" s="67">
        <f t="shared" ca="1" si="36"/>
        <v>9.0143699994477702E-2</v>
      </c>
      <c r="N118" s="67">
        <f t="shared" ca="1" si="37"/>
        <v>2.3854966014499976</v>
      </c>
      <c r="O118" s="67">
        <f t="shared" ca="1" si="38"/>
        <v>82.062034243550187</v>
      </c>
      <c r="P118" s="36">
        <f t="shared" ca="1" si="33"/>
        <v>-6.1373339643539249E-3</v>
      </c>
      <c r="Q118" s="36"/>
      <c r="R118" s="36"/>
      <c r="S118" s="36"/>
      <c r="T118" s="36"/>
    </row>
    <row r="119" spans="1:20" x14ac:dyDescent="0.2">
      <c r="A119" s="77">
        <v>620</v>
      </c>
      <c r="B119" s="77">
        <v>1.8301999996765517E-2</v>
      </c>
      <c r="C119" s="36"/>
      <c r="D119" s="76">
        <f t="shared" si="34"/>
        <v>6.2E-2</v>
      </c>
      <c r="E119" s="76">
        <f t="shared" si="35"/>
        <v>1.8301999996765517E-2</v>
      </c>
      <c r="F119" s="67">
        <f t="shared" si="27"/>
        <v>3.8439999999999998E-3</v>
      </c>
      <c r="G119" s="67">
        <f t="shared" si="28"/>
        <v>2.3832799999999997E-4</v>
      </c>
      <c r="H119" s="67">
        <f t="shared" si="29"/>
        <v>1.4776335999999998E-5</v>
      </c>
      <c r="I119" s="67">
        <f t="shared" si="30"/>
        <v>1.134723999799462E-3</v>
      </c>
      <c r="J119" s="67">
        <f t="shared" si="31"/>
        <v>7.035288798756665E-5</v>
      </c>
      <c r="K119" s="67">
        <f t="shared" ca="1" si="23"/>
        <v>1.8100288158923256E-2</v>
      </c>
      <c r="L119" s="67">
        <f t="shared" ca="1" si="32"/>
        <v>4.0687665525702637E-8</v>
      </c>
      <c r="M119" s="67">
        <f t="shared" ca="1" si="36"/>
        <v>8.9907253847884935E-2</v>
      </c>
      <c r="N119" s="67">
        <f t="shared" ca="1" si="37"/>
        <v>2.4242207528135982</v>
      </c>
      <c r="O119" s="67">
        <f t="shared" ca="1" si="38"/>
        <v>82.409839578498293</v>
      </c>
      <c r="P119" s="36">
        <f t="shared" ca="1" si="33"/>
        <v>2.017118378422611E-4</v>
      </c>
      <c r="Q119" s="36"/>
      <c r="R119" s="36"/>
      <c r="S119" s="36"/>
      <c r="T119" s="36"/>
    </row>
    <row r="120" spans="1:20" x14ac:dyDescent="0.2">
      <c r="A120" s="77">
        <v>633</v>
      </c>
      <c r="B120" s="77">
        <v>-2.8151999940746464E-3</v>
      </c>
      <c r="C120" s="36"/>
      <c r="D120" s="76">
        <f t="shared" si="34"/>
        <v>6.3299999999999995E-2</v>
      </c>
      <c r="E120" s="76">
        <f t="shared" si="35"/>
        <v>-2.8151999940746464E-3</v>
      </c>
      <c r="F120" s="67">
        <f t="shared" si="27"/>
        <v>4.0068899999999991E-3</v>
      </c>
      <c r="G120" s="67">
        <f t="shared" si="28"/>
        <v>2.536361369999999E-4</v>
      </c>
      <c r="H120" s="67">
        <f t="shared" si="29"/>
        <v>1.6055167472099991E-5</v>
      </c>
      <c r="I120" s="67">
        <f t="shared" si="30"/>
        <v>-1.7820215962492509E-4</v>
      </c>
      <c r="J120" s="67">
        <f t="shared" si="31"/>
        <v>-1.1280196704257758E-5</v>
      </c>
      <c r="K120" s="67">
        <f t="shared" ca="1" si="23"/>
        <v>1.8645680017575557E-2</v>
      </c>
      <c r="L120" s="67">
        <f t="shared" ca="1" si="32"/>
        <v>4.6056937087444723E-4</v>
      </c>
      <c r="M120" s="67">
        <f t="shared" ca="1" si="36"/>
        <v>8.9460783594749294E-2</v>
      </c>
      <c r="N120" s="67">
        <f t="shared" ca="1" si="37"/>
        <v>2.4961739285401823</v>
      </c>
      <c r="O120" s="67">
        <f t="shared" ca="1" si="38"/>
        <v>83.031277712956467</v>
      </c>
      <c r="P120" s="36">
        <f t="shared" ca="1" si="33"/>
        <v>-2.1460880011650203E-2</v>
      </c>
      <c r="Q120" s="36"/>
      <c r="R120" s="36"/>
      <c r="S120" s="36"/>
      <c r="T120" s="36"/>
    </row>
    <row r="121" spans="1:20" x14ac:dyDescent="0.2">
      <c r="A121" s="77">
        <v>633</v>
      </c>
      <c r="B121" s="77">
        <v>1.4184800005750731E-2</v>
      </c>
      <c r="C121" s="36"/>
      <c r="D121" s="76">
        <f t="shared" si="34"/>
        <v>6.3299999999999995E-2</v>
      </c>
      <c r="E121" s="76">
        <f t="shared" si="35"/>
        <v>1.4184800005750731E-2</v>
      </c>
      <c r="F121" s="67">
        <f t="shared" si="27"/>
        <v>4.0068899999999991E-3</v>
      </c>
      <c r="G121" s="67">
        <f t="shared" si="28"/>
        <v>2.536361369999999E-4</v>
      </c>
      <c r="H121" s="67">
        <f t="shared" si="29"/>
        <v>1.6055167472099991E-5</v>
      </c>
      <c r="I121" s="67">
        <f t="shared" si="30"/>
        <v>8.9789784036402114E-4</v>
      </c>
      <c r="J121" s="67">
        <f t="shared" si="31"/>
        <v>5.6836933295042536E-5</v>
      </c>
      <c r="K121" s="67">
        <f t="shared" ca="1" si="23"/>
        <v>1.8645680017575557E-2</v>
      </c>
      <c r="L121" s="67">
        <f t="shared" ca="1" si="32"/>
        <v>1.9899450479898261E-5</v>
      </c>
      <c r="M121" s="67">
        <f t="shared" ca="1" si="36"/>
        <v>8.9460783594749294E-2</v>
      </c>
      <c r="N121" s="67">
        <f t="shared" ca="1" si="37"/>
        <v>2.4961739285401823</v>
      </c>
      <c r="O121" s="67">
        <f t="shared" ca="1" si="38"/>
        <v>83.031277712956467</v>
      </c>
      <c r="P121" s="36">
        <f t="shared" ca="1" si="33"/>
        <v>-4.4608800118248262E-3</v>
      </c>
      <c r="Q121" s="36"/>
      <c r="R121" s="36"/>
      <c r="S121" s="36"/>
      <c r="T121" s="36"/>
    </row>
    <row r="122" spans="1:20" x14ac:dyDescent="0.2">
      <c r="A122" s="77">
        <v>636</v>
      </c>
      <c r="B122" s="77">
        <v>7.3115999985020608E-3</v>
      </c>
      <c r="C122" s="36"/>
      <c r="D122" s="76">
        <f t="shared" si="34"/>
        <v>6.3600000000000004E-2</v>
      </c>
      <c r="E122" s="76">
        <f t="shared" si="35"/>
        <v>7.3115999985020608E-3</v>
      </c>
      <c r="F122" s="67">
        <f t="shared" si="27"/>
        <v>4.0449600000000002E-3</v>
      </c>
      <c r="G122" s="67">
        <f t="shared" si="28"/>
        <v>2.5725945600000005E-4</v>
      </c>
      <c r="H122" s="67">
        <f t="shared" si="29"/>
        <v>1.6361701401600003E-5</v>
      </c>
      <c r="I122" s="67">
        <f t="shared" si="30"/>
        <v>4.6501775990473107E-4</v>
      </c>
      <c r="J122" s="67">
        <f t="shared" si="31"/>
        <v>2.9575129529940898E-5</v>
      </c>
      <c r="K122" s="67">
        <f t="shared" ca="1" si="23"/>
        <v>1.8772745966658261E-2</v>
      </c>
      <c r="L122" s="67">
        <f t="shared" ca="1" si="32"/>
        <v>1.3135786690338311E-4</v>
      </c>
      <c r="M122" s="67">
        <f t="shared" ca="1" si="36"/>
        <v>8.9356400616857734E-2</v>
      </c>
      <c r="N122" s="67">
        <f t="shared" ca="1" si="37"/>
        <v>2.5127815675598302</v>
      </c>
      <c r="O122" s="67">
        <f t="shared" ca="1" si="38"/>
        <v>83.170133499983351</v>
      </c>
      <c r="P122" s="36">
        <f t="shared" ca="1" si="33"/>
        <v>-1.14611459681562E-2</v>
      </c>
      <c r="Q122" s="36"/>
      <c r="R122" s="36"/>
      <c r="S122" s="36"/>
      <c r="T122" s="36"/>
    </row>
    <row r="123" spans="1:20" x14ac:dyDescent="0.2">
      <c r="A123" s="77">
        <v>646</v>
      </c>
      <c r="B123" s="77">
        <v>3.5067600001639221E-2</v>
      </c>
      <c r="C123" s="36"/>
      <c r="D123" s="76">
        <f t="shared" ref="D123:E185" si="39">A123/A$18</f>
        <v>6.4600000000000005E-2</v>
      </c>
      <c r="E123" s="76">
        <f t="shared" si="39"/>
        <v>3.5067600001639221E-2</v>
      </c>
      <c r="F123" s="67">
        <f t="shared" si="27"/>
        <v>4.1731600000000004E-3</v>
      </c>
      <c r="G123" s="67">
        <f t="shared" si="28"/>
        <v>2.6958613600000004E-4</v>
      </c>
      <c r="H123" s="67">
        <f t="shared" si="29"/>
        <v>1.7415264385600003E-5</v>
      </c>
      <c r="I123" s="67">
        <f t="shared" si="30"/>
        <v>2.2653669601058937E-3</v>
      </c>
      <c r="J123" s="67">
        <f t="shared" si="31"/>
        <v>1.4634270562284075E-4</v>
      </c>
      <c r="K123" s="67">
        <f t="shared" ca="1" si="23"/>
        <v>1.9199566164041885E-2</v>
      </c>
      <c r="L123" s="67">
        <f t="shared" ca="1" si="32"/>
        <v>2.5179449787113403E-4</v>
      </c>
      <c r="M123" s="67">
        <f t="shared" ref="M123:M185" ca="1" si="40">(M$1-M$2*D123+M$3*F123)^2</f>
        <v>8.900481802352303E-2</v>
      </c>
      <c r="N123" s="67">
        <f t="shared" ref="N123:N185" ca="1" si="41">(-M$2+M$4*D123-M$5*F123)^2</f>
        <v>2.5681372700132012</v>
      </c>
      <c r="O123" s="67">
        <f t="shared" ref="O123:O185" ca="1" si="42">+(M$3-D123*M$5+F123*M$6)^2</f>
        <v>83.620558985144356</v>
      </c>
      <c r="P123" s="36">
        <f t="shared" ca="1" si="33"/>
        <v>1.5868033837597335E-2</v>
      </c>
      <c r="Q123" s="36"/>
      <c r="R123" s="36"/>
      <c r="S123" s="36"/>
      <c r="T123" s="36"/>
    </row>
    <row r="124" spans="1:20" x14ac:dyDescent="0.2">
      <c r="A124" s="77">
        <v>695</v>
      </c>
      <c r="B124" s="77">
        <v>1.947199999995064E-2</v>
      </c>
      <c r="C124" s="36"/>
      <c r="D124" s="76">
        <f t="shared" si="39"/>
        <v>6.9500000000000006E-2</v>
      </c>
      <c r="E124" s="76">
        <f t="shared" si="39"/>
        <v>1.947199999995064E-2</v>
      </c>
      <c r="F124" s="67">
        <f t="shared" si="27"/>
        <v>4.8302500000000012E-3</v>
      </c>
      <c r="G124" s="67">
        <f t="shared" si="28"/>
        <v>3.3570237500000013E-4</v>
      </c>
      <c r="H124" s="67">
        <f t="shared" si="29"/>
        <v>2.3331315062500012E-5</v>
      </c>
      <c r="I124" s="67">
        <f t="shared" si="30"/>
        <v>1.3533039999965696E-3</v>
      </c>
      <c r="J124" s="67">
        <f t="shared" si="31"/>
        <v>9.40546279997616E-5</v>
      </c>
      <c r="K124" s="67">
        <f t="shared" ca="1" si="23"/>
        <v>2.1363638936163439E-2</v>
      </c>
      <c r="L124" s="67">
        <f t="shared" ca="1" si="32"/>
        <v>3.5782978649962912E-6</v>
      </c>
      <c r="M124" s="67">
        <f t="shared" ca="1" si="40"/>
        <v>8.7202262735550137E-2</v>
      </c>
      <c r="N124" s="67">
        <f t="shared" ca="1" si="41"/>
        <v>2.838720258449686</v>
      </c>
      <c r="O124" s="67">
        <f t="shared" ca="1" si="42"/>
        <v>85.546607734786619</v>
      </c>
      <c r="P124" s="36">
        <f t="shared" ca="1" si="33"/>
        <v>-1.8916389362127993E-3</v>
      </c>
      <c r="Q124" s="36"/>
      <c r="R124" s="36"/>
      <c r="S124" s="36"/>
      <c r="T124" s="36"/>
    </row>
    <row r="125" spans="1:20" x14ac:dyDescent="0.2">
      <c r="A125" s="77">
        <v>708</v>
      </c>
      <c r="B125" s="77">
        <v>2.4354799999855459E-2</v>
      </c>
      <c r="C125" s="36"/>
      <c r="D125" s="76">
        <f t="shared" si="39"/>
        <v>7.0800000000000002E-2</v>
      </c>
      <c r="E125" s="76">
        <f t="shared" si="39"/>
        <v>2.4354799999855459E-2</v>
      </c>
      <c r="F125" s="67">
        <f t="shared" si="27"/>
        <v>5.0126400000000005E-3</v>
      </c>
      <c r="G125" s="67">
        <f t="shared" si="28"/>
        <v>3.5489491200000006E-4</v>
      </c>
      <c r="H125" s="67">
        <f t="shared" si="29"/>
        <v>2.5126559769600006E-5</v>
      </c>
      <c r="I125" s="67">
        <f t="shared" si="30"/>
        <v>1.7243198399897665E-3</v>
      </c>
      <c r="J125" s="67">
        <f t="shared" si="31"/>
        <v>1.2208184467127548E-4</v>
      </c>
      <c r="K125" s="67">
        <f t="shared" ca="1" si="23"/>
        <v>2.1958036301435085E-2</v>
      </c>
      <c r="L125" s="67">
        <f t="shared" ca="1" si="32"/>
        <v>5.7444762260657058E-6</v>
      </c>
      <c r="M125" s="67">
        <f t="shared" ca="1" si="40"/>
        <v>8.6702164410773899E-2</v>
      </c>
      <c r="N125" s="67">
        <f t="shared" ca="1" si="41"/>
        <v>2.9101362259519954</v>
      </c>
      <c r="O125" s="67">
        <f t="shared" ca="1" si="42"/>
        <v>85.977870091475324</v>
      </c>
      <c r="P125" s="36">
        <f t="shared" ca="1" si="33"/>
        <v>2.3967636984203733E-3</v>
      </c>
      <c r="Q125" s="36"/>
      <c r="R125" s="36"/>
      <c r="S125" s="36"/>
      <c r="T125" s="36"/>
    </row>
    <row r="126" spans="1:20" x14ac:dyDescent="0.2">
      <c r="A126" s="77">
        <v>715</v>
      </c>
      <c r="B126" s="77">
        <v>2.4984000003314577E-2</v>
      </c>
      <c r="C126" s="36"/>
      <c r="D126" s="76">
        <f t="shared" si="39"/>
        <v>7.1499999999999994E-2</v>
      </c>
      <c r="E126" s="76">
        <f t="shared" si="39"/>
        <v>2.4984000003314577E-2</v>
      </c>
      <c r="F126" s="67">
        <f t="shared" si="27"/>
        <v>5.1122499999999987E-3</v>
      </c>
      <c r="G126" s="67">
        <f t="shared" si="28"/>
        <v>3.6552587499999987E-4</v>
      </c>
      <c r="H126" s="67">
        <f t="shared" si="29"/>
        <v>2.6135100062499986E-5</v>
      </c>
      <c r="I126" s="67">
        <f t="shared" si="30"/>
        <v>1.7863560002369921E-3</v>
      </c>
      <c r="J126" s="67">
        <f t="shared" si="31"/>
        <v>1.2772445401694493E-4</v>
      </c>
      <c r="K126" s="67">
        <f t="shared" ca="1" si="23"/>
        <v>2.2281614765261713E-2</v>
      </c>
      <c r="L126" s="67">
        <f t="shared" ca="1" si="32"/>
        <v>7.3028859748460327E-6</v>
      </c>
      <c r="M126" s="67">
        <f t="shared" ca="1" si="40"/>
        <v>8.6429147201959156E-2</v>
      </c>
      <c r="N126" s="67">
        <f t="shared" ca="1" si="41"/>
        <v>2.9484959917059652</v>
      </c>
      <c r="O126" s="67">
        <f t="shared" ca="1" si="42"/>
        <v>86.19603368477965</v>
      </c>
      <c r="P126" s="36">
        <f t="shared" ca="1" si="33"/>
        <v>2.7023852380528637E-3</v>
      </c>
      <c r="Q126" s="36"/>
      <c r="R126" s="36"/>
      <c r="S126" s="36"/>
      <c r="T126" s="36"/>
    </row>
    <row r="127" spans="1:20" x14ac:dyDescent="0.2">
      <c r="A127" s="77">
        <v>719</v>
      </c>
      <c r="B127" s="77">
        <v>3.7486400004127063E-2</v>
      </c>
      <c r="C127" s="36"/>
      <c r="D127" s="76">
        <f t="shared" si="39"/>
        <v>7.1900000000000006E-2</v>
      </c>
      <c r="E127" s="76">
        <f t="shared" si="39"/>
        <v>3.7486400004127063E-2</v>
      </c>
      <c r="F127" s="67">
        <f t="shared" si="27"/>
        <v>5.1696100000000007E-3</v>
      </c>
      <c r="G127" s="67">
        <f t="shared" si="28"/>
        <v>3.7169495900000007E-4</v>
      </c>
      <c r="H127" s="67">
        <f t="shared" si="29"/>
        <v>2.6724867552100007E-5</v>
      </c>
      <c r="I127" s="67">
        <f t="shared" si="30"/>
        <v>2.6952721602967358E-3</v>
      </c>
      <c r="J127" s="67">
        <f t="shared" si="31"/>
        <v>1.9379006832533533E-4</v>
      </c>
      <c r="K127" s="67">
        <f t="shared" ca="1" si="23"/>
        <v>2.2467622509868786E-2</v>
      </c>
      <c r="L127" s="67">
        <f t="shared" ca="1" si="32"/>
        <v>2.2556367742203892E-4</v>
      </c>
      <c r="M127" s="67">
        <f t="shared" ca="1" si="40"/>
        <v>8.6271971319754601E-2</v>
      </c>
      <c r="N127" s="67">
        <f t="shared" ca="1" si="41"/>
        <v>2.9703827441892745</v>
      </c>
      <c r="O127" s="67">
        <f t="shared" ca="1" si="42"/>
        <v>86.316261350110523</v>
      </c>
      <c r="P127" s="36">
        <f t="shared" ca="1" si="33"/>
        <v>1.5018777494258277E-2</v>
      </c>
      <c r="Q127" s="36"/>
      <c r="R127" s="36"/>
      <c r="S127" s="36"/>
      <c r="T127" s="36"/>
    </row>
    <row r="128" spans="1:20" x14ac:dyDescent="0.2">
      <c r="A128" s="77">
        <v>721</v>
      </c>
      <c r="B128" s="77">
        <v>2.5437600001168903E-2</v>
      </c>
      <c r="C128" s="36"/>
      <c r="D128" s="76">
        <f t="shared" si="39"/>
        <v>7.2099999999999997E-2</v>
      </c>
      <c r="E128" s="76">
        <f t="shared" si="39"/>
        <v>2.5437600001168903E-2</v>
      </c>
      <c r="F128" s="67">
        <f t="shared" si="27"/>
        <v>5.1984099999999997E-3</v>
      </c>
      <c r="G128" s="67">
        <f t="shared" si="28"/>
        <v>3.7480536099999994E-4</v>
      </c>
      <c r="H128" s="67">
        <f t="shared" si="29"/>
        <v>2.7023466528099998E-5</v>
      </c>
      <c r="I128" s="67">
        <f t="shared" si="30"/>
        <v>1.8340509600842778E-3</v>
      </c>
      <c r="J128" s="67">
        <f t="shared" si="31"/>
        <v>1.3223507422207643E-4</v>
      </c>
      <c r="K128" s="67">
        <f t="shared" ca="1" si="23"/>
        <v>2.2560927954520745E-2</v>
      </c>
      <c r="L128" s="67">
        <f t="shared" ca="1" si="32"/>
        <v>8.2752420639669014E-6</v>
      </c>
      <c r="M128" s="67">
        <f t="shared" ca="1" si="40"/>
        <v>8.6193066460299242E-2</v>
      </c>
      <c r="N128" s="67">
        <f t="shared" ca="1" si="41"/>
        <v>2.9813166114569976</v>
      </c>
      <c r="O128" s="67">
        <f t="shared" ca="1" si="42"/>
        <v>86.375162184080537</v>
      </c>
      <c r="P128" s="36">
        <f t="shared" ca="1" si="33"/>
        <v>2.8766720466481578E-3</v>
      </c>
      <c r="Q128" s="36"/>
      <c r="R128" s="36"/>
      <c r="S128" s="36"/>
      <c r="T128" s="36"/>
    </row>
    <row r="129" spans="1:20" x14ac:dyDescent="0.2">
      <c r="A129" s="77">
        <v>721</v>
      </c>
      <c r="B129" s="77">
        <v>3.1237600000167731E-2</v>
      </c>
      <c r="C129" s="36"/>
      <c r="D129" s="76">
        <f t="shared" si="39"/>
        <v>7.2099999999999997E-2</v>
      </c>
      <c r="E129" s="76">
        <f t="shared" si="39"/>
        <v>3.1237600000167731E-2</v>
      </c>
      <c r="F129" s="67">
        <f t="shared" si="27"/>
        <v>5.1984099999999997E-3</v>
      </c>
      <c r="G129" s="67">
        <f t="shared" si="28"/>
        <v>3.7480536099999994E-4</v>
      </c>
      <c r="H129" s="67">
        <f t="shared" si="29"/>
        <v>2.7023466528099998E-5</v>
      </c>
      <c r="I129" s="67">
        <f t="shared" si="30"/>
        <v>2.2522309600120933E-3</v>
      </c>
      <c r="J129" s="67">
        <f t="shared" si="31"/>
        <v>1.6238585221687191E-4</v>
      </c>
      <c r="K129" s="67">
        <f t="shared" ca="1" si="23"/>
        <v>2.2560927954520745E-2</v>
      </c>
      <c r="L129" s="67">
        <f t="shared" ca="1" si="32"/>
        <v>7.5284637787711851E-5</v>
      </c>
      <c r="M129" s="67">
        <f t="shared" ca="1" si="40"/>
        <v>8.6193066460299242E-2</v>
      </c>
      <c r="N129" s="67">
        <f t="shared" ca="1" si="41"/>
        <v>2.9813166114569976</v>
      </c>
      <c r="O129" s="67">
        <f t="shared" ca="1" si="42"/>
        <v>86.375162184080537</v>
      </c>
      <c r="P129" s="36">
        <f t="shared" ca="1" si="33"/>
        <v>8.676672045646986E-3</v>
      </c>
      <c r="Q129" s="36"/>
      <c r="R129" s="36"/>
      <c r="S129" s="36"/>
      <c r="T129" s="36"/>
    </row>
    <row r="130" spans="1:20" x14ac:dyDescent="0.2">
      <c r="A130" s="77">
        <v>725.5</v>
      </c>
      <c r="B130" s="77">
        <v>3.9927799996803515E-2</v>
      </c>
      <c r="C130" s="36"/>
      <c r="D130" s="76">
        <f t="shared" si="39"/>
        <v>7.2550000000000003E-2</v>
      </c>
      <c r="E130" s="76">
        <f t="shared" si="39"/>
        <v>3.9927799996803515E-2</v>
      </c>
      <c r="F130" s="67">
        <f t="shared" si="27"/>
        <v>5.2635025000000004E-3</v>
      </c>
      <c r="G130" s="67">
        <f t="shared" si="28"/>
        <v>3.8186710637500004E-4</v>
      </c>
      <c r="H130" s="67">
        <f t="shared" si="29"/>
        <v>2.7704458567506254E-5</v>
      </c>
      <c r="I130" s="67">
        <f t="shared" si="30"/>
        <v>2.896761889768095E-3</v>
      </c>
      <c r="J130" s="67">
        <f t="shared" si="31"/>
        <v>2.1016007510267531E-4</v>
      </c>
      <c r="K130" s="67">
        <f t="shared" ca="1" si="23"/>
        <v>2.277160028758695E-2</v>
      </c>
      <c r="L130" s="67">
        <f t="shared" ca="1" si="32"/>
        <v>2.943351884625225E-4</v>
      </c>
      <c r="M130" s="67">
        <f t="shared" ca="1" si="40"/>
        <v>8.6014760208489804E-2</v>
      </c>
      <c r="N130" s="67">
        <f t="shared" ca="1" si="41"/>
        <v>3.0058936986440554</v>
      </c>
      <c r="O130" s="67">
        <f t="shared" ca="1" si="42"/>
        <v>86.504726950396986</v>
      </c>
      <c r="P130" s="36">
        <f t="shared" ca="1" si="33"/>
        <v>1.7156199709216564E-2</v>
      </c>
      <c r="Q130" s="36"/>
      <c r="R130" s="36"/>
      <c r="S130" s="36"/>
      <c r="T130" s="36"/>
    </row>
    <row r="131" spans="1:20" x14ac:dyDescent="0.2">
      <c r="A131" s="77">
        <v>728</v>
      </c>
      <c r="B131" s="77">
        <v>2.9866799995943438E-2</v>
      </c>
      <c r="C131" s="36"/>
      <c r="D131" s="76">
        <f t="shared" si="39"/>
        <v>7.2800000000000004E-2</v>
      </c>
      <c r="E131" s="76">
        <f t="shared" si="39"/>
        <v>2.9866799995943438E-2</v>
      </c>
      <c r="F131" s="67">
        <f t="shared" si="27"/>
        <v>5.2998400000000001E-3</v>
      </c>
      <c r="G131" s="67">
        <f t="shared" si="28"/>
        <v>3.8582835200000001E-4</v>
      </c>
      <c r="H131" s="67">
        <f t="shared" si="29"/>
        <v>2.80883040256E-5</v>
      </c>
      <c r="I131" s="67">
        <f t="shared" si="30"/>
        <v>2.1743030397046825E-3</v>
      </c>
      <c r="J131" s="67">
        <f t="shared" si="31"/>
        <v>1.5828926129050089E-4</v>
      </c>
      <c r="K131" s="67">
        <f t="shared" ca="1" si="23"/>
        <v>2.2889080265631856E-2</v>
      </c>
      <c r="L131" s="67">
        <f t="shared" ca="1" si="32"/>
        <v>4.8688572634779538E-5</v>
      </c>
      <c r="M131" s="67">
        <f t="shared" ca="1" si="40"/>
        <v>8.5915241424383421E-2</v>
      </c>
      <c r="N131" s="67">
        <f t="shared" ca="1" si="41"/>
        <v>3.0195327305648454</v>
      </c>
      <c r="O131" s="67">
        <f t="shared" ca="1" si="42"/>
        <v>86.574932454765289</v>
      </c>
      <c r="P131" s="36">
        <f t="shared" ca="1" si="33"/>
        <v>6.9777197303115823E-3</v>
      </c>
      <c r="Q131" s="36"/>
      <c r="R131" s="36"/>
      <c r="S131" s="36"/>
      <c r="T131" s="36"/>
    </row>
    <row r="132" spans="1:20" x14ac:dyDescent="0.2">
      <c r="A132" s="77">
        <v>728</v>
      </c>
      <c r="B132" s="77">
        <v>2.9866799995943438E-2</v>
      </c>
      <c r="C132" s="36"/>
      <c r="D132" s="76">
        <f t="shared" si="39"/>
        <v>7.2800000000000004E-2</v>
      </c>
      <c r="E132" s="76">
        <f t="shared" si="39"/>
        <v>2.9866799995943438E-2</v>
      </c>
      <c r="F132" s="67">
        <f t="shared" si="27"/>
        <v>5.2998400000000001E-3</v>
      </c>
      <c r="G132" s="67">
        <f t="shared" si="28"/>
        <v>3.8582835200000001E-4</v>
      </c>
      <c r="H132" s="67">
        <f t="shared" si="29"/>
        <v>2.80883040256E-5</v>
      </c>
      <c r="I132" s="67">
        <f t="shared" si="30"/>
        <v>2.1743030397046825E-3</v>
      </c>
      <c r="J132" s="67">
        <f t="shared" si="31"/>
        <v>1.5828926129050089E-4</v>
      </c>
      <c r="K132" s="67">
        <f t="shared" ca="1" si="23"/>
        <v>2.2889080265631856E-2</v>
      </c>
      <c r="L132" s="67">
        <f t="shared" ca="1" si="32"/>
        <v>4.8688572634779538E-5</v>
      </c>
      <c r="M132" s="67">
        <f t="shared" ca="1" si="40"/>
        <v>8.5915241424383421E-2</v>
      </c>
      <c r="N132" s="67">
        <f t="shared" ca="1" si="41"/>
        <v>3.0195327305648454</v>
      </c>
      <c r="O132" s="67">
        <f t="shared" ca="1" si="42"/>
        <v>86.574932454765289</v>
      </c>
      <c r="P132" s="36">
        <f t="shared" ca="1" si="33"/>
        <v>6.9777197303115823E-3</v>
      </c>
      <c r="Q132" s="36"/>
      <c r="R132" s="36"/>
      <c r="S132" s="36"/>
      <c r="T132" s="36"/>
    </row>
    <row r="133" spans="1:20" x14ac:dyDescent="0.2">
      <c r="A133" s="77">
        <v>738</v>
      </c>
      <c r="B133" s="77">
        <v>2.7622800000244752E-2</v>
      </c>
      <c r="C133" s="36"/>
      <c r="D133" s="76">
        <f t="shared" si="39"/>
        <v>7.3800000000000004E-2</v>
      </c>
      <c r="E133" s="76">
        <f t="shared" si="39"/>
        <v>2.7622800000244752E-2</v>
      </c>
      <c r="F133" s="67">
        <f t="shared" si="27"/>
        <v>5.4464400000000003E-3</v>
      </c>
      <c r="G133" s="67">
        <f t="shared" si="28"/>
        <v>4.0194727200000004E-4</v>
      </c>
      <c r="H133" s="67">
        <f t="shared" si="29"/>
        <v>2.9663708673600004E-5</v>
      </c>
      <c r="I133" s="67">
        <f t="shared" si="30"/>
        <v>2.0385626400180627E-3</v>
      </c>
      <c r="J133" s="67">
        <f t="shared" si="31"/>
        <v>1.5044592283333303E-4</v>
      </c>
      <c r="K133" s="67">
        <f t="shared" ca="1" si="23"/>
        <v>2.3362141556440907E-2</v>
      </c>
      <c r="L133" s="67">
        <f t="shared" ca="1" si="32"/>
        <v>1.8153210374757E-5</v>
      </c>
      <c r="M133" s="67">
        <f t="shared" ca="1" si="40"/>
        <v>8.5513897526800539E-2</v>
      </c>
      <c r="N133" s="67">
        <f t="shared" ca="1" si="41"/>
        <v>3.073975977500802</v>
      </c>
      <c r="O133" s="67">
        <f t="shared" ca="1" si="42"/>
        <v>86.843041037930377</v>
      </c>
      <c r="P133" s="36">
        <f t="shared" ca="1" si="33"/>
        <v>4.2606584438038449E-3</v>
      </c>
      <c r="Q133" s="36"/>
      <c r="R133" s="36"/>
      <c r="S133" s="36"/>
      <c r="T133" s="36"/>
    </row>
    <row r="134" spans="1:20" x14ac:dyDescent="0.2">
      <c r="A134" s="77">
        <v>786.5</v>
      </c>
      <c r="B134" s="77">
        <v>-7.1605999983148649E-3</v>
      </c>
      <c r="C134" s="36"/>
      <c r="D134" s="76">
        <f t="shared" si="39"/>
        <v>7.8649999999999998E-2</v>
      </c>
      <c r="E134" s="76">
        <f t="shared" si="39"/>
        <v>-7.1605999983148649E-3</v>
      </c>
      <c r="F134" s="67">
        <f t="shared" si="27"/>
        <v>6.1858224999999994E-3</v>
      </c>
      <c r="G134" s="67">
        <f t="shared" si="28"/>
        <v>4.8651493962499994E-4</v>
      </c>
      <c r="H134" s="67">
        <f t="shared" si="29"/>
        <v>3.8264400001506241E-5</v>
      </c>
      <c r="I134" s="67">
        <f t="shared" si="30"/>
        <v>-5.6318118986746415E-4</v>
      </c>
      <c r="J134" s="67">
        <f t="shared" si="31"/>
        <v>-4.4294200583076055E-5</v>
      </c>
      <c r="K134" s="67">
        <f t="shared" ca="1" si="23"/>
        <v>2.5727791828995955E-2</v>
      </c>
      <c r="L134" s="67">
        <f t="shared" ca="1" si="32"/>
        <v>1.0816463169867252E-3</v>
      </c>
      <c r="M134" s="67">
        <f t="shared" ca="1" si="40"/>
        <v>8.3494455055246941E-2</v>
      </c>
      <c r="N134" s="67">
        <f t="shared" ca="1" si="41"/>
        <v>3.3349516879179788</v>
      </c>
      <c r="O134" s="67">
        <f t="shared" ca="1" si="42"/>
        <v>87.85226580133039</v>
      </c>
      <c r="P134" s="36">
        <f t="shared" ca="1" si="33"/>
        <v>-3.288839182731082E-2</v>
      </c>
      <c r="Q134" s="36"/>
      <c r="R134" s="36"/>
      <c r="S134" s="36"/>
      <c r="T134" s="36"/>
    </row>
    <row r="135" spans="1:20" x14ac:dyDescent="0.2">
      <c r="A135" s="77">
        <v>813</v>
      </c>
      <c r="B135" s="77">
        <v>1.179279999632854E-2</v>
      </c>
      <c r="C135" s="36"/>
      <c r="D135" s="76">
        <f t="shared" si="39"/>
        <v>8.1299999999999997E-2</v>
      </c>
      <c r="E135" s="76">
        <f t="shared" si="39"/>
        <v>1.179279999632854E-2</v>
      </c>
      <c r="F135" s="67">
        <f t="shared" si="27"/>
        <v>6.6096899999999997E-3</v>
      </c>
      <c r="G135" s="67">
        <f t="shared" si="28"/>
        <v>5.3736779699999993E-4</v>
      </c>
      <c r="H135" s="67">
        <f t="shared" si="29"/>
        <v>4.3688001896099996E-5</v>
      </c>
      <c r="I135" s="67">
        <f t="shared" si="30"/>
        <v>9.5875463970151033E-4</v>
      </c>
      <c r="J135" s="67">
        <f t="shared" si="31"/>
        <v>7.794675220773279E-5</v>
      </c>
      <c r="K135" s="67">
        <f t="shared" ca="1" si="23"/>
        <v>2.7070311547610502E-2</v>
      </c>
      <c r="L135" s="67">
        <f t="shared" ca="1" si="32"/>
        <v>2.3340235919955377E-4</v>
      </c>
      <c r="M135" s="67">
        <f t="shared" ca="1" si="40"/>
        <v>8.2341244841619241E-2</v>
      </c>
      <c r="N135" s="67">
        <f t="shared" ca="1" si="41"/>
        <v>3.4749073281165646</v>
      </c>
      <c r="O135" s="67">
        <f t="shared" ca="1" si="42"/>
        <v>88.197768644492726</v>
      </c>
      <c r="P135" s="36">
        <f t="shared" ca="1" si="33"/>
        <v>-1.5277511551281962E-2</v>
      </c>
      <c r="Q135" s="36"/>
      <c r="R135" s="36"/>
      <c r="S135" s="36"/>
      <c r="T135" s="36"/>
    </row>
    <row r="136" spans="1:20" x14ac:dyDescent="0.2">
      <c r="A136" s="77">
        <v>816</v>
      </c>
      <c r="B136" s="77">
        <v>3.9919600007124245E-2</v>
      </c>
      <c r="C136" s="36"/>
      <c r="D136" s="76">
        <f t="shared" si="39"/>
        <v>8.1600000000000006E-2</v>
      </c>
      <c r="E136" s="76">
        <f t="shared" si="39"/>
        <v>3.9919600007124245E-2</v>
      </c>
      <c r="F136" s="67">
        <f t="shared" si="27"/>
        <v>6.6585600000000009E-3</v>
      </c>
      <c r="G136" s="67">
        <f t="shared" si="28"/>
        <v>5.4333849600000006E-4</v>
      </c>
      <c r="H136" s="67">
        <f t="shared" si="29"/>
        <v>4.4336421273600013E-5</v>
      </c>
      <c r="I136" s="67">
        <f t="shared" si="30"/>
        <v>3.2574393605813387E-3</v>
      </c>
      <c r="J136" s="67">
        <f t="shared" si="31"/>
        <v>2.6580705182343726E-4</v>
      </c>
      <c r="K136" s="67">
        <f t="shared" ca="1" si="23"/>
        <v>2.7224519008051611E-2</v>
      </c>
      <c r="L136" s="67">
        <f t="shared" ca="1" si="32"/>
        <v>1.6116508157301503E-4</v>
      </c>
      <c r="M136" s="67">
        <f t="shared" ca="1" si="40"/>
        <v>8.2208529072266653E-2</v>
      </c>
      <c r="N136" s="67">
        <f t="shared" ca="1" si="41"/>
        <v>3.4906145425523656</v>
      </c>
      <c r="O136" s="67">
        <f t="shared" ca="1" si="42"/>
        <v>88.227649200129505</v>
      </c>
      <c r="P136" s="36">
        <f t="shared" ca="1" si="33"/>
        <v>1.2695080999072635E-2</v>
      </c>
      <c r="Q136" s="36"/>
      <c r="R136" s="36"/>
      <c r="S136" s="36"/>
      <c r="T136" s="36"/>
    </row>
    <row r="137" spans="1:20" x14ac:dyDescent="0.2">
      <c r="A137" s="77">
        <v>820</v>
      </c>
      <c r="B137" s="77">
        <v>2.5422000006074086E-2</v>
      </c>
      <c r="C137" s="36"/>
      <c r="D137" s="76">
        <f t="shared" si="39"/>
        <v>8.2000000000000003E-2</v>
      </c>
      <c r="E137" s="76">
        <f t="shared" si="39"/>
        <v>2.5422000006074086E-2</v>
      </c>
      <c r="F137" s="67">
        <f t="shared" si="27"/>
        <v>6.7240000000000008E-3</v>
      </c>
      <c r="G137" s="67">
        <f t="shared" si="28"/>
        <v>5.5136800000000011E-4</v>
      </c>
      <c r="H137" s="67">
        <f t="shared" si="29"/>
        <v>4.5212176000000008E-5</v>
      </c>
      <c r="I137" s="67">
        <f t="shared" si="30"/>
        <v>2.084604000498075E-3</v>
      </c>
      <c r="J137" s="67">
        <f t="shared" si="31"/>
        <v>1.7093752804084216E-4</v>
      </c>
      <c r="K137" s="67">
        <f t="shared" ca="1" si="23"/>
        <v>2.7430832624119411E-2</v>
      </c>
      <c r="L137" s="67">
        <f t="shared" ca="1" si="32"/>
        <v>4.0354084873228359E-6</v>
      </c>
      <c r="M137" s="67">
        <f t="shared" ca="1" si="40"/>
        <v>8.2030897712094666E-2</v>
      </c>
      <c r="N137" s="67">
        <f t="shared" ca="1" si="41"/>
        <v>3.511511656628171</v>
      </c>
      <c r="O137" s="67">
        <f t="shared" ca="1" si="42"/>
        <v>88.264562567591852</v>
      </c>
      <c r="P137" s="36">
        <f t="shared" ca="1" si="33"/>
        <v>-2.0088326180453253E-3</v>
      </c>
      <c r="Q137" s="36"/>
      <c r="R137" s="36"/>
      <c r="S137" s="36"/>
      <c r="T137" s="36"/>
    </row>
    <row r="138" spans="1:20" x14ac:dyDescent="0.2">
      <c r="A138" s="77">
        <v>820</v>
      </c>
      <c r="B138" s="77">
        <v>2.5422000006074086E-2</v>
      </c>
      <c r="C138" s="36"/>
      <c r="D138" s="76">
        <f t="shared" si="39"/>
        <v>8.2000000000000003E-2</v>
      </c>
      <c r="E138" s="76">
        <f t="shared" si="39"/>
        <v>2.5422000006074086E-2</v>
      </c>
      <c r="F138" s="67">
        <f t="shared" si="27"/>
        <v>6.7240000000000008E-3</v>
      </c>
      <c r="G138" s="67">
        <f t="shared" si="28"/>
        <v>5.5136800000000011E-4</v>
      </c>
      <c r="H138" s="67">
        <f t="shared" si="29"/>
        <v>4.5212176000000008E-5</v>
      </c>
      <c r="I138" s="67">
        <f t="shared" si="30"/>
        <v>2.084604000498075E-3</v>
      </c>
      <c r="J138" s="67">
        <f t="shared" si="31"/>
        <v>1.7093752804084216E-4</v>
      </c>
      <c r="K138" s="67">
        <f t="shared" ca="1" si="23"/>
        <v>2.7430832624119411E-2</v>
      </c>
      <c r="L138" s="67">
        <f t="shared" ca="1" si="32"/>
        <v>4.0354084873228359E-6</v>
      </c>
      <c r="M138" s="67">
        <f t="shared" ca="1" si="40"/>
        <v>8.2030897712094666E-2</v>
      </c>
      <c r="N138" s="67">
        <f t="shared" ca="1" si="41"/>
        <v>3.511511656628171</v>
      </c>
      <c r="O138" s="67">
        <f t="shared" ca="1" si="42"/>
        <v>88.264562567591852</v>
      </c>
      <c r="P138" s="36">
        <f t="shared" ca="1" si="33"/>
        <v>-2.0088326180453253E-3</v>
      </c>
      <c r="Q138" s="36"/>
      <c r="R138" s="36"/>
      <c r="S138" s="36"/>
      <c r="T138" s="36"/>
    </row>
    <row r="139" spans="1:20" x14ac:dyDescent="0.2">
      <c r="A139" s="77">
        <v>820</v>
      </c>
      <c r="B139" s="77">
        <v>2.5422000006074086E-2</v>
      </c>
      <c r="C139" s="36"/>
      <c r="D139" s="76">
        <f t="shared" si="39"/>
        <v>8.2000000000000003E-2</v>
      </c>
      <c r="E139" s="76">
        <f t="shared" si="39"/>
        <v>2.5422000006074086E-2</v>
      </c>
      <c r="F139" s="67">
        <f t="shared" si="27"/>
        <v>6.7240000000000008E-3</v>
      </c>
      <c r="G139" s="67">
        <f t="shared" si="28"/>
        <v>5.5136800000000011E-4</v>
      </c>
      <c r="H139" s="67">
        <f t="shared" si="29"/>
        <v>4.5212176000000008E-5</v>
      </c>
      <c r="I139" s="67">
        <f t="shared" si="30"/>
        <v>2.084604000498075E-3</v>
      </c>
      <c r="J139" s="67">
        <f t="shared" si="31"/>
        <v>1.7093752804084216E-4</v>
      </c>
      <c r="K139" s="67">
        <f t="shared" ca="1" si="23"/>
        <v>2.7430832624119411E-2</v>
      </c>
      <c r="L139" s="67">
        <f t="shared" ca="1" si="32"/>
        <v>4.0354084873228359E-6</v>
      </c>
      <c r="M139" s="67">
        <f t="shared" ca="1" si="40"/>
        <v>8.2030897712094666E-2</v>
      </c>
      <c r="N139" s="67">
        <f t="shared" ca="1" si="41"/>
        <v>3.511511656628171</v>
      </c>
      <c r="O139" s="67">
        <f t="shared" ca="1" si="42"/>
        <v>88.264562567591852</v>
      </c>
      <c r="P139" s="36">
        <f t="shared" ca="1" si="33"/>
        <v>-2.0088326180453253E-3</v>
      </c>
      <c r="Q139" s="36"/>
      <c r="R139" s="36"/>
      <c r="S139" s="36"/>
      <c r="T139" s="36"/>
    </row>
    <row r="140" spans="1:20" x14ac:dyDescent="0.2">
      <c r="A140" s="77">
        <v>820</v>
      </c>
      <c r="B140" s="77">
        <v>3.8422000005084556E-2</v>
      </c>
      <c r="C140" s="36"/>
      <c r="D140" s="76">
        <f t="shared" si="39"/>
        <v>8.2000000000000003E-2</v>
      </c>
      <c r="E140" s="76">
        <f t="shared" si="39"/>
        <v>3.8422000005084556E-2</v>
      </c>
      <c r="F140" s="67">
        <f t="shared" si="27"/>
        <v>6.7240000000000008E-3</v>
      </c>
      <c r="G140" s="67">
        <f t="shared" si="28"/>
        <v>5.5136800000000011E-4</v>
      </c>
      <c r="H140" s="67">
        <f t="shared" si="29"/>
        <v>4.5212176000000008E-5</v>
      </c>
      <c r="I140" s="67">
        <f t="shared" si="30"/>
        <v>3.1506040004169338E-3</v>
      </c>
      <c r="J140" s="67">
        <f t="shared" si="31"/>
        <v>2.5834952803418859E-4</v>
      </c>
      <c r="K140" s="67">
        <f t="shared" ca="1" si="23"/>
        <v>2.7430832624119411E-2</v>
      </c>
      <c r="L140" s="67">
        <f t="shared" ca="1" si="32"/>
        <v>1.2080576039639219E-4</v>
      </c>
      <c r="M140" s="67">
        <f t="shared" ca="1" si="40"/>
        <v>8.2030897712094666E-2</v>
      </c>
      <c r="N140" s="67">
        <f t="shared" ca="1" si="41"/>
        <v>3.511511656628171</v>
      </c>
      <c r="O140" s="67">
        <f t="shared" ca="1" si="42"/>
        <v>88.264562567591852</v>
      </c>
      <c r="P140" s="36">
        <f t="shared" ca="1" si="33"/>
        <v>1.0991167380965144E-2</v>
      </c>
      <c r="Q140" s="36"/>
      <c r="R140" s="36"/>
      <c r="S140" s="36"/>
      <c r="T140" s="36"/>
    </row>
    <row r="141" spans="1:20" x14ac:dyDescent="0.2">
      <c r="A141" s="77">
        <v>829</v>
      </c>
      <c r="B141" s="77">
        <v>2.4802400002954528E-2</v>
      </c>
      <c r="C141" s="36"/>
      <c r="D141" s="76">
        <f t="shared" si="39"/>
        <v>8.2900000000000001E-2</v>
      </c>
      <c r="E141" s="76">
        <f t="shared" si="39"/>
        <v>2.4802400002954528E-2</v>
      </c>
      <c r="F141" s="67">
        <f t="shared" si="27"/>
        <v>6.8724100000000007E-3</v>
      </c>
      <c r="G141" s="67">
        <f t="shared" si="28"/>
        <v>5.6972278900000004E-4</v>
      </c>
      <c r="H141" s="67">
        <f t="shared" si="29"/>
        <v>4.7230019208100009E-5</v>
      </c>
      <c r="I141" s="67">
        <f t="shared" si="30"/>
        <v>2.0561189602449305E-3</v>
      </c>
      <c r="J141" s="67">
        <f t="shared" si="31"/>
        <v>1.7045226180430474E-4</v>
      </c>
      <c r="K141" s="67">
        <f t="shared" ca="1" si="23"/>
        <v>2.7897978590669125E-2</v>
      </c>
      <c r="L141" s="67">
        <f t="shared" ca="1" si="32"/>
        <v>9.5826067927171002E-6</v>
      </c>
      <c r="M141" s="67">
        <f t="shared" ca="1" si="40"/>
        <v>8.1628413542036121E-2</v>
      </c>
      <c r="N141" s="67">
        <f t="shared" ca="1" si="41"/>
        <v>3.5583336068618219</v>
      </c>
      <c r="O141" s="67">
        <f t="shared" ca="1" si="42"/>
        <v>88.335375495333196</v>
      </c>
      <c r="P141" s="36">
        <f t="shared" ca="1" si="33"/>
        <v>-3.0955785877145973E-3</v>
      </c>
      <c r="Q141" s="36"/>
      <c r="R141" s="36"/>
      <c r="S141" s="36"/>
      <c r="T141" s="36"/>
    </row>
    <row r="142" spans="1:20" x14ac:dyDescent="0.2">
      <c r="A142" s="77">
        <v>864.5</v>
      </c>
      <c r="B142" s="77">
        <v>1.213619999907678E-2</v>
      </c>
      <c r="C142" s="36"/>
      <c r="D142" s="76">
        <f t="shared" si="39"/>
        <v>8.6449999999999999E-2</v>
      </c>
      <c r="E142" s="76">
        <f t="shared" si="39"/>
        <v>1.213619999907678E-2</v>
      </c>
      <c r="F142" s="67">
        <f t="shared" si="27"/>
        <v>7.4736024999999999E-3</v>
      </c>
      <c r="G142" s="67">
        <f t="shared" si="28"/>
        <v>6.4609293612500002E-4</v>
      </c>
      <c r="H142" s="67">
        <f t="shared" si="29"/>
        <v>5.585473432800625E-5</v>
      </c>
      <c r="I142" s="67">
        <f t="shared" si="30"/>
        <v>1.0491744899201877E-3</v>
      </c>
      <c r="J142" s="67">
        <f t="shared" si="31"/>
        <v>9.0701134653600225E-5</v>
      </c>
      <c r="K142" s="67">
        <f t="shared" ca="1" si="23"/>
        <v>2.9780310646289707E-2</v>
      </c>
      <c r="L142" s="67">
        <f t="shared" ca="1" si="32"/>
        <v>3.1131464053109256E-4</v>
      </c>
      <c r="M142" s="67">
        <f t="shared" ca="1" si="40"/>
        <v>8.0003483956967644E-2</v>
      </c>
      <c r="N142" s="67">
        <f t="shared" ca="1" si="41"/>
        <v>3.7401645706916646</v>
      </c>
      <c r="O142" s="67">
        <f t="shared" ca="1" si="42"/>
        <v>88.449115190229648</v>
      </c>
      <c r="P142" s="36">
        <f t="shared" ca="1" si="33"/>
        <v>-1.7644110647212927E-2</v>
      </c>
      <c r="Q142" s="36"/>
      <c r="R142" s="36"/>
      <c r="S142" s="36"/>
      <c r="T142" s="36"/>
    </row>
    <row r="143" spans="1:20" x14ac:dyDescent="0.2">
      <c r="A143" s="77">
        <v>881.5</v>
      </c>
      <c r="B143" s="77">
        <v>4.5213999983388931E-3</v>
      </c>
      <c r="C143" s="36"/>
      <c r="D143" s="76">
        <f t="shared" si="39"/>
        <v>8.8150000000000006E-2</v>
      </c>
      <c r="E143" s="76">
        <f t="shared" si="39"/>
        <v>4.5213999983388931E-3</v>
      </c>
      <c r="F143" s="67">
        <f t="shared" si="27"/>
        <v>7.7704225000000014E-3</v>
      </c>
      <c r="G143" s="67">
        <f t="shared" si="28"/>
        <v>6.8496274337500013E-4</v>
      </c>
      <c r="H143" s="67">
        <f t="shared" si="29"/>
        <v>6.0379465828506274E-5</v>
      </c>
      <c r="I143" s="67">
        <f t="shared" si="30"/>
        <v>3.9856140985357346E-4</v>
      </c>
      <c r="J143" s="67">
        <f t="shared" si="31"/>
        <v>3.5133188278592502E-5</v>
      </c>
      <c r="K143" s="67">
        <f t="shared" ca="1" si="23"/>
        <v>3.0704138538874371E-2</v>
      </c>
      <c r="L143" s="67">
        <f t="shared" ca="1" si="32"/>
        <v>6.8553579748204191E-4</v>
      </c>
      <c r="M143" s="67">
        <f t="shared" ca="1" si="40"/>
        <v>7.9204711535536251E-2</v>
      </c>
      <c r="N143" s="67">
        <f t="shared" ca="1" si="41"/>
        <v>3.8254840748310039</v>
      </c>
      <c r="O143" s="67">
        <f t="shared" ca="1" si="42"/>
        <v>88.409946005251825</v>
      </c>
      <c r="P143" s="36">
        <f t="shared" ca="1" si="33"/>
        <v>-2.6182738540535478E-2</v>
      </c>
      <c r="Q143" s="36"/>
      <c r="R143" s="36"/>
      <c r="S143" s="36"/>
      <c r="T143" s="36"/>
    </row>
    <row r="144" spans="1:20" x14ac:dyDescent="0.2">
      <c r="A144" s="77">
        <v>884.5</v>
      </c>
      <c r="B144" s="77">
        <v>-3.5180000122636557E-4</v>
      </c>
      <c r="C144" s="36"/>
      <c r="D144" s="76">
        <f t="shared" si="39"/>
        <v>8.8450000000000001E-2</v>
      </c>
      <c r="E144" s="76">
        <f t="shared" si="39"/>
        <v>-3.5180000122636557E-4</v>
      </c>
      <c r="F144" s="67">
        <f t="shared" si="27"/>
        <v>7.8234024999999999E-3</v>
      </c>
      <c r="G144" s="67">
        <f t="shared" si="28"/>
        <v>6.9197995112499995E-4</v>
      </c>
      <c r="H144" s="67">
        <f t="shared" si="29"/>
        <v>6.1205626677006248E-5</v>
      </c>
      <c r="I144" s="67">
        <f t="shared" si="30"/>
        <v>-3.1116710108472036E-5</v>
      </c>
      <c r="J144" s="67">
        <f t="shared" si="31"/>
        <v>-2.7522730090943516E-6</v>
      </c>
      <c r="K144" s="67">
        <f t="shared" ca="1" si="23"/>
        <v>3.0868674852249086E-2</v>
      </c>
      <c r="L144" s="67">
        <f t="shared" ca="1" si="32"/>
        <v>9.7471805007649304E-4</v>
      </c>
      <c r="M144" s="67">
        <f t="shared" ca="1" si="40"/>
        <v>7.9062393192341138E-2</v>
      </c>
      <c r="N144" s="67">
        <f t="shared" ca="1" si="41"/>
        <v>3.8404141445213305</v>
      </c>
      <c r="O144" s="67">
        <f t="shared" ca="1" si="42"/>
        <v>88.396740116946461</v>
      </c>
      <c r="P144" s="36">
        <f t="shared" ca="1" si="33"/>
        <v>-3.1220474853475452E-2</v>
      </c>
      <c r="Q144" s="36"/>
      <c r="R144" s="36"/>
      <c r="S144" s="36"/>
      <c r="T144" s="36"/>
    </row>
    <row r="145" spans="1:20" x14ac:dyDescent="0.2">
      <c r="A145" s="77">
        <v>937</v>
      </c>
      <c r="B145" s="77">
        <v>4.8367199997301213E-2</v>
      </c>
      <c r="C145" s="36"/>
      <c r="D145" s="76">
        <f t="shared" si="39"/>
        <v>9.3700000000000006E-2</v>
      </c>
      <c r="E145" s="76">
        <f t="shared" si="39"/>
        <v>4.8367199997301213E-2</v>
      </c>
      <c r="F145" s="67">
        <f t="shared" si="27"/>
        <v>8.7796900000000015E-3</v>
      </c>
      <c r="G145" s="67">
        <f t="shared" si="28"/>
        <v>8.2265695300000016E-4</v>
      </c>
      <c r="H145" s="67">
        <f t="shared" si="29"/>
        <v>7.7082956496100021E-5</v>
      </c>
      <c r="I145" s="67">
        <f t="shared" si="30"/>
        <v>4.5320066397471241E-3</v>
      </c>
      <c r="J145" s="67">
        <f t="shared" si="31"/>
        <v>4.2464902214430557E-4</v>
      </c>
      <c r="K145" s="67">
        <f t="shared" ca="1" si="23"/>
        <v>3.382128587215906E-2</v>
      </c>
      <c r="L145" s="67">
        <f t="shared" ca="1" si="32"/>
        <v>2.1158361773601002E-4</v>
      </c>
      <c r="M145" s="67">
        <f t="shared" ca="1" si="40"/>
        <v>7.6507744103872288E-2</v>
      </c>
      <c r="N145" s="67">
        <f t="shared" ca="1" si="41"/>
        <v>4.0950467061281968</v>
      </c>
      <c r="O145" s="67">
        <f t="shared" ca="1" si="42"/>
        <v>87.860785470688967</v>
      </c>
      <c r="P145" s="36">
        <f t="shared" ca="1" si="33"/>
        <v>1.4545914125142154E-2</v>
      </c>
      <c r="Q145" s="36"/>
      <c r="R145" s="36"/>
      <c r="S145" s="36"/>
      <c r="T145" s="36"/>
    </row>
    <row r="146" spans="1:20" x14ac:dyDescent="0.2">
      <c r="A146" s="77">
        <v>951</v>
      </c>
      <c r="B146" s="77">
        <v>4.2625599999155384E-2</v>
      </c>
      <c r="C146" s="36"/>
      <c r="D146" s="76">
        <f t="shared" si="39"/>
        <v>9.5100000000000004E-2</v>
      </c>
      <c r="E146" s="76">
        <f t="shared" si="39"/>
        <v>4.2625599999155384E-2</v>
      </c>
      <c r="F146" s="67">
        <f t="shared" si="27"/>
        <v>9.0440099999999999E-3</v>
      </c>
      <c r="G146" s="67">
        <f t="shared" si="28"/>
        <v>8.6008535100000002E-4</v>
      </c>
      <c r="H146" s="67">
        <f t="shared" si="29"/>
        <v>8.1794116880099996E-5</v>
      </c>
      <c r="I146" s="67">
        <f t="shared" si="30"/>
        <v>4.0536945599196775E-3</v>
      </c>
      <c r="J146" s="67">
        <f t="shared" si="31"/>
        <v>3.8550635264836134E-4</v>
      </c>
      <c r="K146" s="67">
        <f t="shared" ca="1" si="23"/>
        <v>3.4632045798833819E-2</v>
      </c>
      <c r="L146" s="67">
        <f t="shared" ca="1" si="32"/>
        <v>6.3896908753478527E-5</v>
      </c>
      <c r="M146" s="67">
        <f t="shared" ca="1" si="40"/>
        <v>7.5806625841188552E-2</v>
      </c>
      <c r="N146" s="67">
        <f t="shared" ca="1" si="41"/>
        <v>4.160675043799495</v>
      </c>
      <c r="O146" s="67">
        <f t="shared" ca="1" si="42"/>
        <v>87.620872906970462</v>
      </c>
      <c r="P146" s="36">
        <f t="shared" ca="1" si="33"/>
        <v>7.9935542003215648E-3</v>
      </c>
      <c r="Q146" s="36"/>
      <c r="R146" s="36"/>
      <c r="S146" s="36"/>
      <c r="T146" s="36"/>
    </row>
    <row r="147" spans="1:20" x14ac:dyDescent="0.2">
      <c r="A147" s="77">
        <v>1032</v>
      </c>
      <c r="B147" s="77">
        <v>2.8049200001987629E-2</v>
      </c>
      <c r="C147" s="36"/>
      <c r="D147" s="76">
        <f t="shared" si="39"/>
        <v>0.1032</v>
      </c>
      <c r="E147" s="76">
        <f t="shared" si="39"/>
        <v>2.8049200001987629E-2</v>
      </c>
      <c r="F147" s="67">
        <f t="shared" si="27"/>
        <v>1.065024E-2</v>
      </c>
      <c r="G147" s="67">
        <f t="shared" si="28"/>
        <v>1.099104768E-3</v>
      </c>
      <c r="H147" s="67">
        <f t="shared" si="29"/>
        <v>1.1342761205760001E-4</v>
      </c>
      <c r="I147" s="67">
        <f t="shared" si="30"/>
        <v>2.8946774402051232E-3</v>
      </c>
      <c r="J147" s="67">
        <f t="shared" si="31"/>
        <v>2.9873071182916872E-4</v>
      </c>
      <c r="K147" s="67">
        <f t="shared" ca="1" si="23"/>
        <v>3.9516254357309308E-2</v>
      </c>
      <c r="L147" s="67">
        <f t="shared" ca="1" si="32"/>
        <v>1.3149333558790189E-4</v>
      </c>
      <c r="M147" s="67">
        <f t="shared" ca="1" si="40"/>
        <v>7.1596775736547269E-2</v>
      </c>
      <c r="N147" s="67">
        <f t="shared" ca="1" si="41"/>
        <v>4.5191002230095298</v>
      </c>
      <c r="O147" s="67">
        <f t="shared" ca="1" si="42"/>
        <v>85.443735911137153</v>
      </c>
      <c r="P147" s="36">
        <f t="shared" ca="1" si="33"/>
        <v>-1.1467054355321679E-2</v>
      </c>
      <c r="Q147" s="36"/>
      <c r="R147" s="36"/>
      <c r="S147" s="36"/>
      <c r="T147" s="36"/>
    </row>
    <row r="148" spans="1:20" x14ac:dyDescent="0.2">
      <c r="A148" s="77">
        <v>1053</v>
      </c>
      <c r="B148" s="77">
        <v>5.2936799998860806E-2</v>
      </c>
      <c r="C148" s="36"/>
      <c r="D148" s="76">
        <f t="shared" si="39"/>
        <v>0.1053</v>
      </c>
      <c r="E148" s="76">
        <f t="shared" si="39"/>
        <v>5.2936799998860806E-2</v>
      </c>
      <c r="F148" s="67">
        <f t="shared" si="27"/>
        <v>1.1088090000000002E-2</v>
      </c>
      <c r="G148" s="67">
        <f t="shared" si="28"/>
        <v>1.1675758770000003E-3</v>
      </c>
      <c r="H148" s="67">
        <f t="shared" si="29"/>
        <v>1.2294573984810003E-4</v>
      </c>
      <c r="I148" s="67">
        <f t="shared" si="30"/>
        <v>5.5742450398800431E-3</v>
      </c>
      <c r="J148" s="67">
        <f t="shared" si="31"/>
        <v>5.8696800269936861E-4</v>
      </c>
      <c r="K148" s="67">
        <f t="shared" ref="K148:K209" ca="1" si="43">+E$4+E$5*D148+E$6*D148^2</f>
        <v>4.0836361314441572E-2</v>
      </c>
      <c r="L148" s="67">
        <f t="shared" ca="1" si="32"/>
        <v>1.4642061635538949E-4</v>
      </c>
      <c r="M148" s="67">
        <f t="shared" ca="1" si="40"/>
        <v>7.0465144568069668E-2</v>
      </c>
      <c r="N148" s="67">
        <f t="shared" ca="1" si="41"/>
        <v>4.6055951168839737</v>
      </c>
      <c r="O148" s="67">
        <f t="shared" ca="1" si="42"/>
        <v>84.663704669643394</v>
      </c>
      <c r="P148" s="36">
        <f t="shared" ca="1" si="33"/>
        <v>1.2100438684419235E-2</v>
      </c>
      <c r="Q148" s="36"/>
      <c r="R148" s="36"/>
      <c r="S148" s="36"/>
      <c r="T148" s="36"/>
    </row>
    <row r="149" spans="1:20" x14ac:dyDescent="0.2">
      <c r="A149" s="77">
        <v>1148</v>
      </c>
      <c r="B149" s="77">
        <v>3.1618799999705516E-2</v>
      </c>
      <c r="C149" s="36"/>
      <c r="D149" s="76">
        <f t="shared" si="39"/>
        <v>0.1148</v>
      </c>
      <c r="E149" s="76">
        <f t="shared" si="39"/>
        <v>3.1618799999705516E-2</v>
      </c>
      <c r="F149" s="67">
        <f t="shared" ref="F149:F210" si="44">D149*D149</f>
        <v>1.317904E-2</v>
      </c>
      <c r="G149" s="67">
        <f t="shared" ref="G149:G210" si="45">D149*F149</f>
        <v>1.5129537919999999E-3</v>
      </c>
      <c r="H149" s="67">
        <f t="shared" ref="H149:H210" si="46">F149*F149</f>
        <v>1.7368709532159998E-4</v>
      </c>
      <c r="I149" s="67">
        <f t="shared" ref="I149:I210" si="47">E149*D149</f>
        <v>3.629838239966193E-3</v>
      </c>
      <c r="J149" s="67">
        <f t="shared" ref="J149:J210" si="48">I149*D149</f>
        <v>4.1670542994811895E-4</v>
      </c>
      <c r="K149" s="67">
        <f t="shared" ca="1" si="43"/>
        <v>4.7085217679535565E-2</v>
      </c>
      <c r="L149" s="67">
        <f t="shared" ref="L149:L210" ca="1" si="49">+(K149-E149)^2</f>
        <v>2.3921007584695953E-4</v>
      </c>
      <c r="M149" s="67">
        <f t="shared" ca="1" si="40"/>
        <v>6.5162270475514164E-2</v>
      </c>
      <c r="N149" s="67">
        <f t="shared" ca="1" si="41"/>
        <v>4.9598017100500309</v>
      </c>
      <c r="O149" s="67">
        <f t="shared" ca="1" si="42"/>
        <v>80.075576855318928</v>
      </c>
      <c r="P149" s="36">
        <f t="shared" ref="P149:P210" ca="1" si="50">+E149-K149</f>
        <v>-1.546641767983005E-2</v>
      </c>
      <c r="Q149" s="36"/>
      <c r="R149" s="36"/>
      <c r="S149" s="36"/>
      <c r="T149" s="36"/>
    </row>
    <row r="150" spans="1:20" x14ac:dyDescent="0.2">
      <c r="A150" s="77">
        <v>1150</v>
      </c>
      <c r="B150" s="77">
        <v>5.836999999883119E-2</v>
      </c>
      <c r="C150" s="36"/>
      <c r="D150" s="76">
        <f t="shared" si="39"/>
        <v>0.115</v>
      </c>
      <c r="E150" s="76">
        <f t="shared" si="39"/>
        <v>5.836999999883119E-2</v>
      </c>
      <c r="F150" s="67">
        <f t="shared" si="44"/>
        <v>1.3225000000000001E-2</v>
      </c>
      <c r="G150" s="67">
        <f t="shared" si="45"/>
        <v>1.5208750000000001E-3</v>
      </c>
      <c r="H150" s="67">
        <f t="shared" si="46"/>
        <v>1.7490062500000002E-4</v>
      </c>
      <c r="I150" s="67">
        <f t="shared" si="47"/>
        <v>6.712549999865587E-3</v>
      </c>
      <c r="J150" s="67">
        <f t="shared" si="48"/>
        <v>7.7194324998454248E-4</v>
      </c>
      <c r="K150" s="67">
        <f t="shared" ca="1" si="43"/>
        <v>4.7221647970012562E-2</v>
      </c>
      <c r="L150" s="67">
        <f t="shared" ca="1" si="49"/>
        <v>1.2428575295846442E-4</v>
      </c>
      <c r="M150" s="67">
        <f t="shared" ca="1" si="40"/>
        <v>6.5047655941586471E-2</v>
      </c>
      <c r="N150" s="67">
        <f t="shared" ca="1" si="41"/>
        <v>4.9665679761618273</v>
      </c>
      <c r="O150" s="67">
        <f t="shared" ca="1" si="42"/>
        <v>79.961000527841861</v>
      </c>
      <c r="P150" s="36">
        <f t="shared" ca="1" si="50"/>
        <v>1.1148352028818628E-2</v>
      </c>
      <c r="Q150" s="36"/>
      <c r="R150" s="36"/>
      <c r="S150" s="36"/>
      <c r="T150" s="36"/>
    </row>
    <row r="151" spans="1:20" x14ac:dyDescent="0.2">
      <c r="A151" s="77">
        <v>1164</v>
      </c>
      <c r="B151" s="77">
        <v>5.262840000068536E-2</v>
      </c>
      <c r="C151" s="36"/>
      <c r="D151" s="76">
        <f t="shared" si="39"/>
        <v>0.1164</v>
      </c>
      <c r="E151" s="76">
        <f t="shared" si="39"/>
        <v>5.262840000068536E-2</v>
      </c>
      <c r="F151" s="67">
        <f t="shared" si="44"/>
        <v>1.3548960000000001E-2</v>
      </c>
      <c r="G151" s="67">
        <f t="shared" si="45"/>
        <v>1.577098944E-3</v>
      </c>
      <c r="H151" s="67">
        <f t="shared" si="46"/>
        <v>1.835743170816E-4</v>
      </c>
      <c r="I151" s="67">
        <f t="shared" si="47"/>
        <v>6.1259457600797759E-3</v>
      </c>
      <c r="J151" s="67">
        <f t="shared" si="48"/>
        <v>7.1306008647328595E-4</v>
      </c>
      <c r="K151" s="67">
        <f t="shared" ca="1" si="43"/>
        <v>4.81822893538554E-2</v>
      </c>
      <c r="L151" s="67">
        <f t="shared" ca="1" si="49"/>
        <v>1.9767899883854731E-5</v>
      </c>
      <c r="M151" s="67">
        <f t="shared" ca="1" si="40"/>
        <v>6.4242207177949914E-2</v>
      </c>
      <c r="N151" s="67">
        <f t="shared" ca="1" si="41"/>
        <v>5.0130961317310128</v>
      </c>
      <c r="O151" s="67">
        <f t="shared" ca="1" si="42"/>
        <v>79.139026714143739</v>
      </c>
      <c r="P151" s="36">
        <f t="shared" ca="1" si="50"/>
        <v>4.4461106468299608E-3</v>
      </c>
      <c r="Q151" s="36"/>
      <c r="R151" s="36"/>
      <c r="S151" s="36"/>
      <c r="T151" s="36"/>
    </row>
    <row r="152" spans="1:20" x14ac:dyDescent="0.2">
      <c r="A152" s="77">
        <v>1199</v>
      </c>
      <c r="B152" s="77">
        <v>7.1774399999412708E-2</v>
      </c>
      <c r="C152" s="36"/>
      <c r="D152" s="76">
        <f t="shared" si="39"/>
        <v>0.11990000000000001</v>
      </c>
      <c r="E152" s="76">
        <f t="shared" si="39"/>
        <v>7.1774399999412708E-2</v>
      </c>
      <c r="F152" s="67">
        <f t="shared" si="44"/>
        <v>1.4376010000000002E-2</v>
      </c>
      <c r="G152" s="67">
        <f t="shared" si="45"/>
        <v>1.7236835990000004E-3</v>
      </c>
      <c r="H152" s="67">
        <f t="shared" si="46"/>
        <v>2.0666966352010004E-4</v>
      </c>
      <c r="I152" s="67">
        <f t="shared" si="47"/>
        <v>8.6057505599295842E-3</v>
      </c>
      <c r="J152" s="67">
        <f t="shared" si="48"/>
        <v>1.0318294921355573E-3</v>
      </c>
      <c r="K152" s="67">
        <f t="shared" ca="1" si="43"/>
        <v>5.0626992528258509E-2</v>
      </c>
      <c r="L152" s="67">
        <f t="shared" ca="1" si="49"/>
        <v>4.4721284275102841E-4</v>
      </c>
      <c r="M152" s="67">
        <f t="shared" ca="1" si="40"/>
        <v>6.2205539688857947E-2</v>
      </c>
      <c r="N152" s="67">
        <f t="shared" ca="1" si="41"/>
        <v>5.1228956412626081</v>
      </c>
      <c r="O152" s="67">
        <f t="shared" ca="1" si="42"/>
        <v>76.934732278435646</v>
      </c>
      <c r="P152" s="36">
        <f t="shared" ca="1" si="50"/>
        <v>2.1147407471154199E-2</v>
      </c>
      <c r="Q152" s="36"/>
      <c r="R152" s="36"/>
      <c r="S152" s="36"/>
      <c r="T152" s="36"/>
    </row>
    <row r="153" spans="1:20" x14ac:dyDescent="0.2">
      <c r="A153" s="77">
        <v>1248</v>
      </c>
      <c r="B153" s="77">
        <v>2.617879999888828E-2</v>
      </c>
      <c r="C153" s="36"/>
      <c r="D153" s="76">
        <f t="shared" si="39"/>
        <v>0.12479999999999999</v>
      </c>
      <c r="E153" s="76">
        <f t="shared" si="39"/>
        <v>2.617879999888828E-2</v>
      </c>
      <c r="F153" s="67">
        <f t="shared" si="44"/>
        <v>1.5575039999999998E-2</v>
      </c>
      <c r="G153" s="67">
        <f t="shared" si="45"/>
        <v>1.9437649919999997E-3</v>
      </c>
      <c r="H153" s="67">
        <f t="shared" si="46"/>
        <v>2.4258187100159996E-4</v>
      </c>
      <c r="I153" s="67">
        <f t="shared" si="47"/>
        <v>3.2671142398612574E-3</v>
      </c>
      <c r="J153" s="67">
        <f t="shared" si="48"/>
        <v>4.077358571346849E-4</v>
      </c>
      <c r="K153" s="67">
        <f t="shared" ca="1" si="43"/>
        <v>5.415301628793321E-2</v>
      </c>
      <c r="L153" s="67">
        <f t="shared" ca="1" si="49"/>
        <v>7.8255677698626667E-4</v>
      </c>
      <c r="M153" s="67">
        <f t="shared" ca="1" si="40"/>
        <v>5.9303844374475577E-2</v>
      </c>
      <c r="N153" s="67">
        <f t="shared" ca="1" si="41"/>
        <v>5.2604372389578913</v>
      </c>
      <c r="O153" s="67">
        <f t="shared" ca="1" si="42"/>
        <v>73.506740135366357</v>
      </c>
      <c r="P153" s="36">
        <f t="shared" ca="1" si="50"/>
        <v>-2.797421628904493E-2</v>
      </c>
      <c r="Q153" s="36"/>
      <c r="R153" s="36"/>
      <c r="S153" s="36"/>
      <c r="T153" s="36"/>
    </row>
    <row r="154" spans="1:20" x14ac:dyDescent="0.2">
      <c r="A154" s="77">
        <v>1285</v>
      </c>
      <c r="B154" s="77">
        <v>5.9075999997730833E-2</v>
      </c>
      <c r="C154" s="36"/>
      <c r="D154" s="76">
        <f t="shared" si="39"/>
        <v>0.1285</v>
      </c>
      <c r="E154" s="76">
        <f t="shared" si="39"/>
        <v>5.9075999997730833E-2</v>
      </c>
      <c r="F154" s="67">
        <f t="shared" si="44"/>
        <v>1.6512249999999999E-2</v>
      </c>
      <c r="G154" s="67">
        <f t="shared" si="45"/>
        <v>2.121824125E-3</v>
      </c>
      <c r="H154" s="67">
        <f t="shared" si="46"/>
        <v>2.726544000625E-4</v>
      </c>
      <c r="I154" s="67">
        <f t="shared" si="47"/>
        <v>7.5912659997084122E-3</v>
      </c>
      <c r="J154" s="67">
        <f t="shared" si="48"/>
        <v>9.7547768096253103E-4</v>
      </c>
      <c r="K154" s="67">
        <f t="shared" ca="1" si="43"/>
        <v>5.6895490959221591E-2</v>
      </c>
      <c r="L154" s="67">
        <f t="shared" ca="1" si="49"/>
        <v>4.754619667020497E-6</v>
      </c>
      <c r="M154" s="67">
        <f t="shared" ca="1" si="40"/>
        <v>5.7078702590340577E-2</v>
      </c>
      <c r="N154" s="67">
        <f t="shared" ca="1" si="41"/>
        <v>5.3513329801056031</v>
      </c>
      <c r="O154" s="67">
        <f t="shared" ca="1" si="42"/>
        <v>70.671230162982582</v>
      </c>
      <c r="P154" s="36">
        <f t="shared" ca="1" si="50"/>
        <v>2.1805090385092415E-3</v>
      </c>
      <c r="Q154" s="36"/>
      <c r="R154" s="36"/>
      <c r="S154" s="36"/>
      <c r="T154" s="36"/>
    </row>
    <row r="155" spans="1:20" x14ac:dyDescent="0.2">
      <c r="A155" s="77">
        <v>1288</v>
      </c>
      <c r="B155" s="77">
        <v>7.7202799999213312E-2</v>
      </c>
      <c r="C155" s="36"/>
      <c r="D155" s="76">
        <f t="shared" si="39"/>
        <v>0.1288</v>
      </c>
      <c r="E155" s="76">
        <f t="shared" si="39"/>
        <v>7.7202799999213312E-2</v>
      </c>
      <c r="F155" s="67">
        <f t="shared" si="44"/>
        <v>1.658944E-2</v>
      </c>
      <c r="G155" s="67">
        <f t="shared" si="45"/>
        <v>2.136719872E-3</v>
      </c>
      <c r="H155" s="67">
        <f t="shared" si="46"/>
        <v>2.752095195136E-4</v>
      </c>
      <c r="I155" s="67">
        <f t="shared" si="47"/>
        <v>9.9437206398986736E-3</v>
      </c>
      <c r="J155" s="67">
        <f t="shared" si="48"/>
        <v>1.2807512184189491E-3</v>
      </c>
      <c r="K155" s="67">
        <f t="shared" ca="1" si="43"/>
        <v>5.7120869493891405E-2</v>
      </c>
      <c r="L155" s="67">
        <f t="shared" ca="1" si="49"/>
        <v>4.0328393282057859E-4</v>
      </c>
      <c r="M155" s="67">
        <f t="shared" ca="1" si="40"/>
        <v>5.6897139671617435E-2</v>
      </c>
      <c r="N155" s="67">
        <f t="shared" ca="1" si="41"/>
        <v>5.3582026625401049</v>
      </c>
      <c r="O155" s="67">
        <f t="shared" ca="1" si="42"/>
        <v>70.432530608946749</v>
      </c>
      <c r="P155" s="36">
        <f t="shared" ca="1" si="50"/>
        <v>2.0081930505321907E-2</v>
      </c>
      <c r="Q155" s="36"/>
      <c r="R155" s="36"/>
      <c r="S155" s="36"/>
      <c r="T155" s="36"/>
    </row>
    <row r="156" spans="1:20" x14ac:dyDescent="0.2">
      <c r="A156" s="77">
        <v>1340</v>
      </c>
      <c r="B156" s="77">
        <v>2.2733999998308718E-2</v>
      </c>
      <c r="C156" s="36"/>
      <c r="D156" s="76">
        <f t="shared" si="39"/>
        <v>0.13400000000000001</v>
      </c>
      <c r="E156" s="76">
        <f t="shared" si="39"/>
        <v>2.2733999998308718E-2</v>
      </c>
      <c r="F156" s="67">
        <f t="shared" si="44"/>
        <v>1.7956000000000003E-2</v>
      </c>
      <c r="G156" s="67">
        <f t="shared" si="45"/>
        <v>2.4061040000000005E-3</v>
      </c>
      <c r="H156" s="67">
        <f t="shared" si="46"/>
        <v>3.2241793600000014E-4</v>
      </c>
      <c r="I156" s="67">
        <f t="shared" si="47"/>
        <v>3.0463559997733684E-3</v>
      </c>
      <c r="J156" s="67">
        <f t="shared" si="48"/>
        <v>4.0821170396963141E-4</v>
      </c>
      <c r="K156" s="67">
        <f t="shared" ca="1" si="43"/>
        <v>6.1099305504543192E-2</v>
      </c>
      <c r="L156" s="67">
        <f t="shared" ca="1" si="49"/>
        <v>1.4718966665867052E-3</v>
      </c>
      <c r="M156" s="67">
        <f t="shared" ca="1" si="40"/>
        <v>5.3726254749057394E-2</v>
      </c>
      <c r="N156" s="67">
        <f t="shared" ca="1" si="41"/>
        <v>5.4651079211878715</v>
      </c>
      <c r="O156" s="67">
        <f t="shared" ca="1" si="42"/>
        <v>66.099525513715349</v>
      </c>
      <c r="P156" s="36">
        <f t="shared" ca="1" si="50"/>
        <v>-3.8365305506234473E-2</v>
      </c>
      <c r="Q156" s="36"/>
      <c r="R156" s="36"/>
      <c r="S156" s="36"/>
      <c r="T156" s="36"/>
    </row>
    <row r="157" spans="1:20" x14ac:dyDescent="0.2">
      <c r="A157" s="77">
        <v>1340</v>
      </c>
      <c r="B157" s="77">
        <v>5.3733999993710313E-2</v>
      </c>
      <c r="C157" s="36"/>
      <c r="D157" s="76">
        <f t="shared" si="39"/>
        <v>0.13400000000000001</v>
      </c>
      <c r="E157" s="76">
        <f t="shared" si="39"/>
        <v>5.3733999993710313E-2</v>
      </c>
      <c r="F157" s="67">
        <f t="shared" si="44"/>
        <v>1.7956000000000003E-2</v>
      </c>
      <c r="G157" s="67">
        <f t="shared" si="45"/>
        <v>2.4061040000000005E-3</v>
      </c>
      <c r="H157" s="67">
        <f t="shared" si="46"/>
        <v>3.2241793600000014E-4</v>
      </c>
      <c r="I157" s="67">
        <f t="shared" si="47"/>
        <v>7.2003559991571826E-3</v>
      </c>
      <c r="J157" s="67">
        <f t="shared" si="48"/>
        <v>9.6484770388706258E-4</v>
      </c>
      <c r="K157" s="67">
        <f t="shared" ca="1" si="43"/>
        <v>6.1099305504543192E-2</v>
      </c>
      <c r="L157" s="67">
        <f t="shared" ca="1" si="49"/>
        <v>5.4247725267905172E-5</v>
      </c>
      <c r="M157" s="67">
        <f t="shared" ca="1" si="40"/>
        <v>5.3726254749057394E-2</v>
      </c>
      <c r="N157" s="67">
        <f t="shared" ca="1" si="41"/>
        <v>5.4651079211878715</v>
      </c>
      <c r="O157" s="67">
        <f t="shared" ca="1" si="42"/>
        <v>66.099525513715349</v>
      </c>
      <c r="P157" s="36">
        <f t="shared" ca="1" si="50"/>
        <v>-7.3653055108328785E-3</v>
      </c>
      <c r="Q157" s="36"/>
      <c r="R157" s="36"/>
      <c r="S157" s="36"/>
      <c r="T157" s="36"/>
    </row>
    <row r="158" spans="1:20" x14ac:dyDescent="0.2">
      <c r="A158" s="77">
        <v>1340</v>
      </c>
      <c r="B158" s="77">
        <v>5.8733999998366926E-2</v>
      </c>
      <c r="C158" s="36"/>
      <c r="D158" s="76">
        <f t="shared" si="39"/>
        <v>0.13400000000000001</v>
      </c>
      <c r="E158" s="76">
        <f t="shared" si="39"/>
        <v>5.8733999998366926E-2</v>
      </c>
      <c r="F158" s="67">
        <f t="shared" si="44"/>
        <v>1.7956000000000003E-2</v>
      </c>
      <c r="G158" s="67">
        <f t="shared" si="45"/>
        <v>2.4061040000000005E-3</v>
      </c>
      <c r="H158" s="67">
        <f t="shared" si="46"/>
        <v>3.2241793600000014E-4</v>
      </c>
      <c r="I158" s="67">
        <f t="shared" si="47"/>
        <v>7.8703559997811683E-3</v>
      </c>
      <c r="J158" s="67">
        <f t="shared" si="48"/>
        <v>1.0546277039706767E-3</v>
      </c>
      <c r="K158" s="67">
        <f t="shared" ca="1" si="43"/>
        <v>6.1099305504543192E-2</v>
      </c>
      <c r="L158" s="67">
        <f t="shared" ca="1" si="49"/>
        <v>5.5946701375477605E-6</v>
      </c>
      <c r="M158" s="67">
        <f t="shared" ca="1" si="40"/>
        <v>5.3726254749057394E-2</v>
      </c>
      <c r="N158" s="67">
        <f t="shared" ca="1" si="41"/>
        <v>5.4651079211878715</v>
      </c>
      <c r="O158" s="67">
        <f t="shared" ca="1" si="42"/>
        <v>66.099525513715349</v>
      </c>
      <c r="P158" s="36">
        <f t="shared" ca="1" si="50"/>
        <v>-2.3653055061762657E-3</v>
      </c>
      <c r="Q158" s="36"/>
      <c r="R158" s="36"/>
      <c r="S158" s="36"/>
      <c r="T158" s="36"/>
    </row>
    <row r="159" spans="1:20" x14ac:dyDescent="0.2">
      <c r="A159" s="77">
        <v>1385</v>
      </c>
      <c r="B159" s="77">
        <v>4.8636000006808899E-2</v>
      </c>
      <c r="C159" s="36"/>
      <c r="D159" s="76">
        <f t="shared" si="39"/>
        <v>0.13850000000000001</v>
      </c>
      <c r="E159" s="76">
        <f t="shared" si="39"/>
        <v>4.8636000006808899E-2</v>
      </c>
      <c r="F159" s="67">
        <f t="shared" si="44"/>
        <v>1.9182250000000005E-2</v>
      </c>
      <c r="G159" s="67">
        <f t="shared" si="45"/>
        <v>2.6567416250000008E-3</v>
      </c>
      <c r="H159" s="67">
        <f t="shared" si="46"/>
        <v>3.679587150625002E-4</v>
      </c>
      <c r="I159" s="67">
        <f t="shared" si="47"/>
        <v>6.7360860009430335E-3</v>
      </c>
      <c r="J159" s="67">
        <f t="shared" si="48"/>
        <v>9.3294791113061025E-4</v>
      </c>
      <c r="K159" s="67">
        <f t="shared" ca="1" si="43"/>
        <v>6.4651879763193601E-2</v>
      </c>
      <c r="L159" s="67">
        <f t="shared" ca="1" si="49"/>
        <v>2.565084043709733E-4</v>
      </c>
      <c r="M159" s="67">
        <f t="shared" ca="1" si="40"/>
        <v>5.0951907583262623E-2</v>
      </c>
      <c r="N159" s="67">
        <f t="shared" ca="1" si="41"/>
        <v>5.5386950237439869</v>
      </c>
      <c r="O159" s="67">
        <f t="shared" ca="1" si="42"/>
        <v>62.07649603712558</v>
      </c>
      <c r="P159" s="36">
        <f t="shared" ca="1" si="50"/>
        <v>-1.6015879756384702E-2</v>
      </c>
      <c r="Q159" s="36"/>
      <c r="R159" s="36"/>
      <c r="S159" s="36"/>
      <c r="T159" s="36"/>
    </row>
    <row r="160" spans="1:20" x14ac:dyDescent="0.2">
      <c r="A160">
        <v>1412</v>
      </c>
      <c r="B160">
        <v>7.3367199998756405E-2</v>
      </c>
      <c r="C160" s="36"/>
      <c r="D160" s="76">
        <f t="shared" si="39"/>
        <v>0.14119999999999999</v>
      </c>
      <c r="E160" s="76">
        <f t="shared" si="39"/>
        <v>7.3367199998756405E-2</v>
      </c>
      <c r="F160" s="67">
        <f t="shared" si="44"/>
        <v>1.9937439999999997E-2</v>
      </c>
      <c r="G160" s="67">
        <f t="shared" si="45"/>
        <v>2.8151665279999996E-3</v>
      </c>
      <c r="H160" s="67">
        <f t="shared" si="46"/>
        <v>3.9750151375359991E-4</v>
      </c>
      <c r="I160" s="67">
        <f t="shared" si="47"/>
        <v>1.0359448639824404E-2</v>
      </c>
      <c r="J160" s="67">
        <f t="shared" si="48"/>
        <v>1.4627541479432058E-3</v>
      </c>
      <c r="K160" s="67">
        <f t="shared" ca="1" si="43"/>
        <v>6.6832279038828962E-2</v>
      </c>
      <c r="L160" s="67">
        <f t="shared" ca="1" si="49"/>
        <v>4.2705191952499006E-5</v>
      </c>
      <c r="M160" s="67">
        <f t="shared" ca="1" si="40"/>
        <v>4.9277199446276669E-2</v>
      </c>
      <c r="N160" s="67">
        <f t="shared" ca="1" si="41"/>
        <v>5.574250692955629</v>
      </c>
      <c r="O160" s="67">
        <f t="shared" ca="1" si="42"/>
        <v>59.555788101833059</v>
      </c>
      <c r="P160" s="36">
        <f t="shared" ca="1" si="50"/>
        <v>6.5349209599274427E-3</v>
      </c>
      <c r="Q160" s="36"/>
      <c r="R160" s="36"/>
      <c r="S160" s="36"/>
      <c r="T160" s="36"/>
    </row>
    <row r="161" spans="1:20" x14ac:dyDescent="0.2">
      <c r="A161">
        <v>1612</v>
      </c>
      <c r="B161">
        <v>6.6897199998493306E-2</v>
      </c>
      <c r="C161" s="36"/>
      <c r="D161" s="76">
        <f t="shared" si="39"/>
        <v>0.16120000000000001</v>
      </c>
      <c r="E161" s="76">
        <f t="shared" si="39"/>
        <v>6.6897199998493306E-2</v>
      </c>
      <c r="F161" s="67">
        <f t="shared" si="44"/>
        <v>2.5985440000000002E-2</v>
      </c>
      <c r="G161" s="67">
        <f t="shared" si="45"/>
        <v>4.1888529280000005E-3</v>
      </c>
      <c r="H161" s="67">
        <f t="shared" si="46"/>
        <v>6.7524309199360009E-4</v>
      </c>
      <c r="I161" s="67">
        <f t="shared" si="47"/>
        <v>1.0783828639757121E-2</v>
      </c>
      <c r="J161" s="67">
        <f t="shared" si="48"/>
        <v>1.7383531767288481E-3</v>
      </c>
      <c r="K161" s="67">
        <f t="shared" ca="1" si="43"/>
        <v>8.4124333502490614E-2</v>
      </c>
      <c r="L161" s="67">
        <f t="shared" ca="1" si="49"/>
        <v>2.9677412876454658E-4</v>
      </c>
      <c r="M161" s="67">
        <f t="shared" ca="1" si="40"/>
        <v>3.6821324348787467E-2</v>
      </c>
      <c r="N161" s="67">
        <f t="shared" ca="1" si="41"/>
        <v>5.6319972199607404</v>
      </c>
      <c r="O161" s="67">
        <f t="shared" ca="1" si="42"/>
        <v>39.271964798374249</v>
      </c>
      <c r="P161" s="36">
        <f t="shared" ca="1" si="50"/>
        <v>-1.7227133503997308E-2</v>
      </c>
      <c r="Q161" s="36"/>
      <c r="R161" s="36"/>
      <c r="S161" s="36"/>
      <c r="T161" s="36"/>
    </row>
    <row r="162" spans="1:20" x14ac:dyDescent="0.2">
      <c r="A162">
        <v>1612</v>
      </c>
      <c r="B162">
        <v>9.9897200001578312E-2</v>
      </c>
      <c r="C162" s="36"/>
      <c r="D162" s="76">
        <f t="shared" si="39"/>
        <v>0.16120000000000001</v>
      </c>
      <c r="E162" s="76">
        <f t="shared" si="39"/>
        <v>9.9897200001578312E-2</v>
      </c>
      <c r="F162" s="67">
        <f t="shared" si="44"/>
        <v>2.5985440000000002E-2</v>
      </c>
      <c r="G162" s="67">
        <f t="shared" si="45"/>
        <v>4.1888529280000005E-3</v>
      </c>
      <c r="H162" s="67">
        <f t="shared" si="46"/>
        <v>6.7524309199360009E-4</v>
      </c>
      <c r="I162" s="67">
        <f t="shared" si="47"/>
        <v>1.6103428640254425E-2</v>
      </c>
      <c r="J162" s="67">
        <f t="shared" si="48"/>
        <v>2.5958726968090136E-3</v>
      </c>
      <c r="K162" s="67">
        <f t="shared" ca="1" si="43"/>
        <v>8.4124333502490614E-2</v>
      </c>
      <c r="L162" s="67">
        <f t="shared" ca="1" si="49"/>
        <v>2.48783317598043E-4</v>
      </c>
      <c r="M162" s="67">
        <f t="shared" ca="1" si="40"/>
        <v>3.6821324348787467E-2</v>
      </c>
      <c r="N162" s="67">
        <f t="shared" ca="1" si="41"/>
        <v>5.6319972199607404</v>
      </c>
      <c r="O162" s="67">
        <f t="shared" ca="1" si="42"/>
        <v>39.271964798374249</v>
      </c>
      <c r="P162" s="36">
        <f t="shared" ca="1" si="50"/>
        <v>1.5772866499087698E-2</v>
      </c>
      <c r="Q162" s="36"/>
      <c r="R162" s="36"/>
      <c r="S162" s="36"/>
      <c r="T162" s="36"/>
    </row>
    <row r="163" spans="1:20" x14ac:dyDescent="0.2">
      <c r="A163">
        <v>1624</v>
      </c>
      <c r="B163">
        <v>9.5404400002735201E-2</v>
      </c>
      <c r="D163" s="76">
        <f t="shared" si="39"/>
        <v>0.16239999999999999</v>
      </c>
      <c r="E163" s="76">
        <f t="shared" si="39"/>
        <v>9.5404400002735201E-2</v>
      </c>
      <c r="F163" s="67">
        <f t="shared" si="44"/>
        <v>2.6373759999999996E-2</v>
      </c>
      <c r="G163" s="67">
        <f t="shared" si="45"/>
        <v>4.2830986239999992E-3</v>
      </c>
      <c r="H163" s="67">
        <f t="shared" si="46"/>
        <v>6.9557521653759984E-4</v>
      </c>
      <c r="I163" s="67">
        <f t="shared" si="47"/>
        <v>1.5493674560444195E-2</v>
      </c>
      <c r="J163" s="67">
        <f t="shared" si="48"/>
        <v>2.5161727486161371E-3</v>
      </c>
      <c r="K163" s="67">
        <f t="shared" ca="1" si="43"/>
        <v>8.5225790108176755E-2</v>
      </c>
      <c r="L163" s="67">
        <f t="shared" ca="1" si="49"/>
        <v>1.0360409938560311E-4</v>
      </c>
      <c r="M163" s="67">
        <f t="shared" ca="1" si="40"/>
        <v>3.6080733075880903E-2</v>
      </c>
      <c r="N163" s="67">
        <f t="shared" ca="1" si="41"/>
        <v>5.6238597789852669</v>
      </c>
      <c r="O163" s="67">
        <f t="shared" ca="1" si="42"/>
        <v>38.013530864710233</v>
      </c>
      <c r="P163" s="36">
        <f t="shared" ca="1" si="50"/>
        <v>1.0178609894558446E-2</v>
      </c>
    </row>
    <row r="164" spans="1:20" x14ac:dyDescent="0.2">
      <c r="A164">
        <v>1713</v>
      </c>
      <c r="B164">
        <v>0.11083279999729712</v>
      </c>
      <c r="D164" s="76">
        <f t="shared" si="39"/>
        <v>0.17130000000000001</v>
      </c>
      <c r="E164" s="76">
        <f t="shared" si="39"/>
        <v>0.11083279999729712</v>
      </c>
      <c r="F164" s="67">
        <f t="shared" si="44"/>
        <v>2.9343690000000002E-2</v>
      </c>
      <c r="G164" s="67">
        <f t="shared" si="45"/>
        <v>5.0265740970000007E-3</v>
      </c>
      <c r="H164" s="67">
        <f t="shared" si="46"/>
        <v>8.6105214281610015E-4</v>
      </c>
      <c r="I164" s="67">
        <f t="shared" si="47"/>
        <v>1.8985658639536995E-2</v>
      </c>
      <c r="J164" s="67">
        <f t="shared" si="48"/>
        <v>3.2522433249526873E-3</v>
      </c>
      <c r="K164" s="67">
        <f t="shared" ca="1" si="43"/>
        <v>9.3620829420349827E-2</v>
      </c>
      <c r="L164" s="67">
        <f t="shared" ca="1" si="49"/>
        <v>2.9625193114169915E-4</v>
      </c>
      <c r="M164" s="67">
        <f t="shared" ca="1" si="40"/>
        <v>3.0657071869639261E-2</v>
      </c>
      <c r="N164" s="67">
        <f t="shared" ca="1" si="41"/>
        <v>5.5229776762958531</v>
      </c>
      <c r="O164" s="67">
        <f t="shared" ca="1" si="42"/>
        <v>28.77916226608788</v>
      </c>
      <c r="P164" s="36">
        <f t="shared" ca="1" si="50"/>
        <v>1.7211970576947289E-2</v>
      </c>
    </row>
    <row r="165" spans="1:20" x14ac:dyDescent="0.2">
      <c r="A165">
        <v>1713</v>
      </c>
      <c r="B165">
        <v>0.12083279999933438</v>
      </c>
      <c r="D165" s="76">
        <f t="shared" si="39"/>
        <v>0.17130000000000001</v>
      </c>
      <c r="E165" s="76">
        <f t="shared" si="39"/>
        <v>0.12083279999933438</v>
      </c>
      <c r="F165" s="67">
        <f t="shared" si="44"/>
        <v>2.9343690000000002E-2</v>
      </c>
      <c r="G165" s="67">
        <f t="shared" si="45"/>
        <v>5.0265740970000007E-3</v>
      </c>
      <c r="H165" s="67">
        <f t="shared" si="46"/>
        <v>8.6105214281610015E-4</v>
      </c>
      <c r="I165" s="67">
        <f t="shared" si="47"/>
        <v>2.0698658639885979E-2</v>
      </c>
      <c r="J165" s="67">
        <f t="shared" si="48"/>
        <v>3.5456802250124686E-3</v>
      </c>
      <c r="K165" s="67">
        <f t="shared" ca="1" si="43"/>
        <v>9.3620829420349827E-2</v>
      </c>
      <c r="L165" s="67">
        <f t="shared" ca="1" si="49"/>
        <v>7.404913427915211E-4</v>
      </c>
      <c r="M165" s="67">
        <f t="shared" ca="1" si="40"/>
        <v>3.0657071869639261E-2</v>
      </c>
      <c r="N165" s="67">
        <f t="shared" ca="1" si="41"/>
        <v>5.5229776762958531</v>
      </c>
      <c r="O165" s="67">
        <f t="shared" ca="1" si="42"/>
        <v>28.77916226608788</v>
      </c>
      <c r="P165" s="36">
        <f t="shared" ca="1" si="50"/>
        <v>2.7211970578984557E-2</v>
      </c>
    </row>
    <row r="166" spans="1:20" x14ac:dyDescent="0.2">
      <c r="A166">
        <v>1729</v>
      </c>
      <c r="B166">
        <v>9.7842399998626206E-2</v>
      </c>
      <c r="D166" s="76">
        <f t="shared" si="39"/>
        <v>0.1729</v>
      </c>
      <c r="E166" s="76">
        <f t="shared" si="39"/>
        <v>9.7842399998626206E-2</v>
      </c>
      <c r="F166" s="67">
        <f t="shared" si="44"/>
        <v>2.989441E-2</v>
      </c>
      <c r="G166" s="67">
        <f t="shared" si="45"/>
        <v>5.1687434890000002E-3</v>
      </c>
      <c r="H166" s="67">
        <f t="shared" si="46"/>
        <v>8.936757492481E-4</v>
      </c>
      <c r="I166" s="67">
        <f t="shared" si="47"/>
        <v>1.6916950959762471E-2</v>
      </c>
      <c r="J166" s="67">
        <f t="shared" si="48"/>
        <v>2.9249408209429313E-3</v>
      </c>
      <c r="K166" s="67">
        <f t="shared" ca="1" si="43"/>
        <v>9.5172270099632569E-2</v>
      </c>
      <c r="L166" s="67">
        <f t="shared" ca="1" si="49"/>
        <v>7.1295936774997691E-6</v>
      </c>
      <c r="M166" s="67">
        <f t="shared" ca="1" si="40"/>
        <v>2.9698391735801324E-2</v>
      </c>
      <c r="N166" s="67">
        <f t="shared" ca="1" si="41"/>
        <v>5.4973583222463498</v>
      </c>
      <c r="O166" s="67">
        <f t="shared" ca="1" si="42"/>
        <v>27.157317598342942</v>
      </c>
      <c r="P166" s="36">
        <f t="shared" ca="1" si="50"/>
        <v>2.6701298989936367E-3</v>
      </c>
    </row>
    <row r="167" spans="1:20" x14ac:dyDescent="0.2">
      <c r="A167">
        <v>1736</v>
      </c>
      <c r="B167">
        <v>0.11247159999766154</v>
      </c>
      <c r="D167" s="76">
        <f t="shared" si="39"/>
        <v>0.1736</v>
      </c>
      <c r="E167" s="76">
        <f t="shared" si="39"/>
        <v>0.11247159999766154</v>
      </c>
      <c r="F167" s="67">
        <f t="shared" si="44"/>
        <v>3.0136960000000001E-2</v>
      </c>
      <c r="G167" s="67">
        <f t="shared" si="45"/>
        <v>5.2317762560000003E-3</v>
      </c>
      <c r="H167" s="67">
        <f t="shared" si="46"/>
        <v>9.0823635804160004E-4</v>
      </c>
      <c r="I167" s="67">
        <f t="shared" si="47"/>
        <v>1.9525069759594043E-2</v>
      </c>
      <c r="J167" s="67">
        <f t="shared" si="48"/>
        <v>3.389552110265526E-3</v>
      </c>
      <c r="K167" s="67">
        <f t="shared" ca="1" si="43"/>
        <v>9.5855071492493504E-2</v>
      </c>
      <c r="L167" s="67">
        <f t="shared" ca="1" si="49"/>
        <v>2.7610901956306197E-4</v>
      </c>
      <c r="M167" s="67">
        <f t="shared" ca="1" si="40"/>
        <v>2.9280860028198515E-2</v>
      </c>
      <c r="N167" s="67">
        <f t="shared" ca="1" si="41"/>
        <v>5.4854431733990143</v>
      </c>
      <c r="O167" s="67">
        <f t="shared" ca="1" si="42"/>
        <v>26.453310182097358</v>
      </c>
      <c r="P167" s="36">
        <f t="shared" ca="1" si="50"/>
        <v>1.6616528505168038E-2</v>
      </c>
    </row>
    <row r="168" spans="1:20" x14ac:dyDescent="0.2">
      <c r="A168">
        <v>1791</v>
      </c>
      <c r="B168">
        <v>0.11112959999445593</v>
      </c>
      <c r="D168" s="76">
        <f t="shared" si="39"/>
        <v>0.17910000000000001</v>
      </c>
      <c r="E168" s="76">
        <f t="shared" si="39"/>
        <v>0.11112959999445593</v>
      </c>
      <c r="F168" s="67">
        <f t="shared" si="44"/>
        <v>3.2076810000000004E-2</v>
      </c>
      <c r="G168" s="67">
        <f t="shared" si="45"/>
        <v>5.7449566710000011E-3</v>
      </c>
      <c r="H168" s="67">
        <f t="shared" si="46"/>
        <v>1.0289217397761003E-3</v>
      </c>
      <c r="I168" s="67">
        <f t="shared" si="47"/>
        <v>1.9903311359007057E-2</v>
      </c>
      <c r="J168" s="67">
        <f t="shared" si="48"/>
        <v>3.5646830643981642E-3</v>
      </c>
      <c r="K168" s="67">
        <f t="shared" ca="1" si="43"/>
        <v>0.10130563638826925</v>
      </c>
      <c r="L168" s="67">
        <f t="shared" ca="1" si="49"/>
        <v>9.6510260935680312E-5</v>
      </c>
      <c r="M168" s="67">
        <f t="shared" ca="1" si="40"/>
        <v>2.604518960181048E-2</v>
      </c>
      <c r="N168" s="67">
        <f t="shared" ca="1" si="41"/>
        <v>5.3770519728267514</v>
      </c>
      <c r="O168" s="67">
        <f t="shared" ca="1" si="42"/>
        <v>21.068514135235642</v>
      </c>
      <c r="P168" s="36">
        <f t="shared" ca="1" si="50"/>
        <v>9.8239636061866753E-3</v>
      </c>
    </row>
    <row r="169" spans="1:20" x14ac:dyDescent="0.2">
      <c r="A169">
        <v>1792</v>
      </c>
      <c r="B169">
        <v>0.1065052000049036</v>
      </c>
      <c r="D169" s="76">
        <f t="shared" si="39"/>
        <v>0.1792</v>
      </c>
      <c r="E169" s="76">
        <f t="shared" si="39"/>
        <v>0.1065052000049036</v>
      </c>
      <c r="F169" s="67">
        <f t="shared" si="44"/>
        <v>3.2112639999999998E-2</v>
      </c>
      <c r="G169" s="67">
        <f t="shared" si="45"/>
        <v>5.7545850879999992E-3</v>
      </c>
      <c r="H169" s="67">
        <f t="shared" si="46"/>
        <v>1.0312216477695998E-3</v>
      </c>
      <c r="I169" s="67">
        <f t="shared" si="47"/>
        <v>1.9085731840878726E-2</v>
      </c>
      <c r="J169" s="67">
        <f t="shared" si="48"/>
        <v>3.4201631458854677E-3</v>
      </c>
      <c r="K169" s="67">
        <f t="shared" ca="1" si="43"/>
        <v>0.10140614490581842</v>
      </c>
      <c r="L169" s="67">
        <f t="shared" ca="1" si="49"/>
        <v>2.600036290350653E-5</v>
      </c>
      <c r="M169" s="67">
        <f t="shared" ca="1" si="40"/>
        <v>2.5987162777785382E-2</v>
      </c>
      <c r="N169" s="67">
        <f t="shared" ca="1" si="41"/>
        <v>5.3748414808659151</v>
      </c>
      <c r="O169" s="67">
        <f t="shared" ca="1" si="42"/>
        <v>20.973413063316553</v>
      </c>
      <c r="P169" s="36">
        <f t="shared" ca="1" si="50"/>
        <v>5.0990550990851757E-3</v>
      </c>
    </row>
    <row r="170" spans="1:20" x14ac:dyDescent="0.2">
      <c r="A170">
        <v>1902</v>
      </c>
      <c r="B170">
        <v>0.12982120000378927</v>
      </c>
      <c r="D170" s="76">
        <f t="shared" si="39"/>
        <v>0.19020000000000001</v>
      </c>
      <c r="E170" s="76">
        <f t="shared" si="39"/>
        <v>0.12982120000378927</v>
      </c>
      <c r="F170" s="67">
        <f t="shared" si="44"/>
        <v>3.617604E-2</v>
      </c>
      <c r="G170" s="67">
        <f t="shared" si="45"/>
        <v>6.8806828080000002E-3</v>
      </c>
      <c r="H170" s="67">
        <f t="shared" si="46"/>
        <v>1.3087058700815999E-3</v>
      </c>
      <c r="I170" s="67">
        <f t="shared" si="47"/>
        <v>2.4691992240720721E-2</v>
      </c>
      <c r="J170" s="67">
        <f t="shared" si="48"/>
        <v>4.696416924185081E-3</v>
      </c>
      <c r="K170" s="67">
        <f t="shared" ca="1" si="43"/>
        <v>0.11276893170075313</v>
      </c>
      <c r="L170" s="67">
        <f t="shared" ca="1" si="49"/>
        <v>2.9077985427873127E-4</v>
      </c>
      <c r="M170" s="67">
        <f t="shared" ca="1" si="40"/>
        <v>1.9818070456529044E-2</v>
      </c>
      <c r="N170" s="67">
        <f t="shared" ca="1" si="41"/>
        <v>5.0813766214863954</v>
      </c>
      <c r="O170" s="67">
        <f t="shared" ca="1" si="42"/>
        <v>11.361758818243491</v>
      </c>
      <c r="P170" s="36">
        <f t="shared" ca="1" si="50"/>
        <v>1.7052268303036147E-2</v>
      </c>
    </row>
    <row r="171" spans="1:20" x14ac:dyDescent="0.2">
      <c r="A171">
        <v>1948</v>
      </c>
      <c r="B171">
        <v>0.1550987999944482</v>
      </c>
      <c r="D171" s="76">
        <f t="shared" si="39"/>
        <v>0.1948</v>
      </c>
      <c r="E171" s="76">
        <f t="shared" si="39"/>
        <v>0.1550987999944482</v>
      </c>
      <c r="F171" s="67">
        <f t="shared" si="44"/>
        <v>3.7947040000000001E-2</v>
      </c>
      <c r="G171" s="67">
        <f t="shared" si="45"/>
        <v>7.392083392E-3</v>
      </c>
      <c r="H171" s="67">
        <f t="shared" si="46"/>
        <v>1.4399778447616001E-3</v>
      </c>
      <c r="I171" s="67">
        <f t="shared" si="47"/>
        <v>3.0213246238918509E-2</v>
      </c>
      <c r="J171" s="67">
        <f t="shared" si="48"/>
        <v>5.8855403673413256E-3</v>
      </c>
      <c r="K171" s="67">
        <f t="shared" ca="1" si="43"/>
        <v>0.11770098280663045</v>
      </c>
      <c r="L171" s="67">
        <f t="shared" ca="1" si="49"/>
        <v>1.3985967304134365E-3</v>
      </c>
      <c r="M171" s="67">
        <f t="shared" ca="1" si="40"/>
        <v>1.7386103696497669E-2</v>
      </c>
      <c r="N171" s="67">
        <f t="shared" ca="1" si="41"/>
        <v>4.9303979916888787</v>
      </c>
      <c r="O171" s="67">
        <f t="shared" ca="1" si="42"/>
        <v>7.981322280339441</v>
      </c>
      <c r="P171" s="36">
        <f t="shared" ca="1" si="50"/>
        <v>3.7397817187817747E-2</v>
      </c>
    </row>
    <row r="172" spans="1:20" x14ac:dyDescent="0.2">
      <c r="A172">
        <v>1972</v>
      </c>
      <c r="B172">
        <v>0.13011320000077831</v>
      </c>
      <c r="D172" s="76">
        <f t="shared" si="39"/>
        <v>0.19719999999999999</v>
      </c>
      <c r="E172" s="76">
        <f t="shared" si="39"/>
        <v>0.13011320000077831</v>
      </c>
      <c r="F172" s="67">
        <f t="shared" si="44"/>
        <v>3.8887839999999993E-2</v>
      </c>
      <c r="G172" s="67">
        <f t="shared" si="45"/>
        <v>7.6686820479999977E-3</v>
      </c>
      <c r="H172" s="67">
        <f t="shared" si="46"/>
        <v>1.5122640998655994E-3</v>
      </c>
      <c r="I172" s="67">
        <f t="shared" si="47"/>
        <v>2.5658323040153481E-2</v>
      </c>
      <c r="J172" s="67">
        <f t="shared" si="48"/>
        <v>5.059821303518266E-3</v>
      </c>
      <c r="K172" s="67">
        <f t="shared" ca="1" si="43"/>
        <v>0.12031644699065053</v>
      </c>
      <c r="L172" s="67">
        <f t="shared" ca="1" si="49"/>
        <v>9.5976369541447699E-5</v>
      </c>
      <c r="M172" s="67">
        <f t="shared" ca="1" si="40"/>
        <v>1.6157957862356669E-2</v>
      </c>
      <c r="N172" s="67">
        <f t="shared" ca="1" si="41"/>
        <v>4.845413826558028</v>
      </c>
      <c r="O172" s="67">
        <f t="shared" ca="1" si="42"/>
        <v>6.4064221711951292</v>
      </c>
      <c r="P172" s="36">
        <f t="shared" ca="1" si="50"/>
        <v>9.7967530101277789E-3</v>
      </c>
    </row>
    <row r="173" spans="1:20" x14ac:dyDescent="0.2">
      <c r="A173">
        <v>2008</v>
      </c>
      <c r="B173">
        <v>0.12063479999778792</v>
      </c>
      <c r="D173" s="76">
        <f t="shared" si="39"/>
        <v>0.20080000000000001</v>
      </c>
      <c r="E173" s="76">
        <f t="shared" si="39"/>
        <v>0.12063479999778792</v>
      </c>
      <c r="F173" s="67">
        <f t="shared" si="44"/>
        <v>4.0320640000000005E-2</v>
      </c>
      <c r="G173" s="67">
        <f t="shared" si="45"/>
        <v>8.0963845120000013E-3</v>
      </c>
      <c r="H173" s="67">
        <f t="shared" si="46"/>
        <v>1.6257540100096004E-3</v>
      </c>
      <c r="I173" s="67">
        <f t="shared" si="47"/>
        <v>2.4223467839555816E-2</v>
      </c>
      <c r="J173" s="67">
        <f t="shared" si="48"/>
        <v>4.8640723421828078E-3</v>
      </c>
      <c r="K173" s="67">
        <f t="shared" ca="1" si="43"/>
        <v>0.12429392628939749</v>
      </c>
      <c r="L173" s="67">
        <f t="shared" ca="1" si="49"/>
        <v>1.3389205217948393E-5</v>
      </c>
      <c r="M173" s="67">
        <f t="shared" ca="1" si="40"/>
        <v>1.4372828280060979E-2</v>
      </c>
      <c r="N173" s="67">
        <f t="shared" ca="1" si="41"/>
        <v>4.7103004207303805</v>
      </c>
      <c r="O173" s="67">
        <f t="shared" ca="1" si="42"/>
        <v>4.3180503855270738</v>
      </c>
      <c r="P173" s="36">
        <f t="shared" ca="1" si="50"/>
        <v>-3.6591262916095685E-3</v>
      </c>
    </row>
    <row r="174" spans="1:20" x14ac:dyDescent="0.2">
      <c r="A174">
        <v>2034</v>
      </c>
      <c r="B174">
        <v>0.14240040000004228</v>
      </c>
      <c r="D174" s="76">
        <f t="shared" si="39"/>
        <v>0.2034</v>
      </c>
      <c r="E174" s="76">
        <f t="shared" si="39"/>
        <v>0.14240040000004228</v>
      </c>
      <c r="F174" s="67">
        <f t="shared" si="44"/>
        <v>4.1371560000000002E-2</v>
      </c>
      <c r="G174" s="67">
        <f t="shared" si="45"/>
        <v>8.4149753040000004E-3</v>
      </c>
      <c r="H174" s="67">
        <f t="shared" si="46"/>
        <v>1.7116059768336001E-3</v>
      </c>
      <c r="I174" s="67">
        <f t="shared" si="47"/>
        <v>2.8964241360008601E-2</v>
      </c>
      <c r="J174" s="67">
        <f t="shared" si="48"/>
        <v>5.891326692625749E-3</v>
      </c>
      <c r="K174" s="67">
        <f t="shared" ca="1" si="43"/>
        <v>0.12720706144618671</v>
      </c>
      <c r="L174" s="67">
        <f t="shared" ca="1" si="49"/>
        <v>2.3083753641207417E-4</v>
      </c>
      <c r="M174" s="67">
        <f t="shared" ca="1" si="40"/>
        <v>1.312910157457523E-2</v>
      </c>
      <c r="N174" s="67">
        <f t="shared" ca="1" si="41"/>
        <v>4.6072481509329881</v>
      </c>
      <c r="O174" s="67">
        <f t="shared" ca="1" si="42"/>
        <v>3.0337285641474927</v>
      </c>
      <c r="P174" s="36">
        <f t="shared" ca="1" si="50"/>
        <v>1.5193338553855573E-2</v>
      </c>
    </row>
    <row r="175" spans="1:20" x14ac:dyDescent="0.2">
      <c r="A175">
        <v>2036</v>
      </c>
      <c r="B175">
        <v>0.14165160000266042</v>
      </c>
      <c r="D175" s="76">
        <f t="shared" si="39"/>
        <v>0.2036</v>
      </c>
      <c r="E175" s="76">
        <f t="shared" si="39"/>
        <v>0.14165160000266042</v>
      </c>
      <c r="F175" s="67">
        <f t="shared" si="44"/>
        <v>4.1452960000000004E-2</v>
      </c>
      <c r="G175" s="67">
        <f t="shared" si="45"/>
        <v>8.4398226560000005E-3</v>
      </c>
      <c r="H175" s="67">
        <f t="shared" si="46"/>
        <v>1.7183478927616004E-3</v>
      </c>
      <c r="I175" s="67">
        <f t="shared" si="47"/>
        <v>2.8840265760541661E-2</v>
      </c>
      <c r="J175" s="67">
        <f t="shared" si="48"/>
        <v>5.8718781088462823E-3</v>
      </c>
      <c r="K175" s="67">
        <f t="shared" ca="1" si="43"/>
        <v>0.12743255610356571</v>
      </c>
      <c r="L175" s="67">
        <f t="shared" ca="1" si="49"/>
        <v>2.0218120940438227E-4</v>
      </c>
      <c r="M175" s="67">
        <f t="shared" ca="1" si="40"/>
        <v>1.3035088671853649E-2</v>
      </c>
      <c r="N175" s="67">
        <f t="shared" ca="1" si="41"/>
        <v>4.5991372333940577</v>
      </c>
      <c r="O175" s="67">
        <f t="shared" ca="1" si="42"/>
        <v>2.9432277284720616</v>
      </c>
      <c r="P175" s="36">
        <f t="shared" ca="1" si="50"/>
        <v>1.4219043899094702E-2</v>
      </c>
    </row>
    <row r="176" spans="1:20" x14ac:dyDescent="0.2">
      <c r="A176">
        <v>2060</v>
      </c>
      <c r="B176">
        <v>0.14366600000357721</v>
      </c>
      <c r="D176" s="76">
        <f t="shared" si="39"/>
        <v>0.20599999999999999</v>
      </c>
      <c r="E176" s="76">
        <f t="shared" si="39"/>
        <v>0.14366600000357721</v>
      </c>
      <c r="F176" s="67">
        <f t="shared" si="44"/>
        <v>4.2435999999999995E-2</v>
      </c>
      <c r="G176" s="67">
        <f t="shared" si="45"/>
        <v>8.7418159999999977E-3</v>
      </c>
      <c r="H176" s="67">
        <f t="shared" si="46"/>
        <v>1.8008140959999996E-3</v>
      </c>
      <c r="I176" s="67">
        <f t="shared" si="47"/>
        <v>2.9595196000736904E-2</v>
      </c>
      <c r="J176" s="67">
        <f t="shared" si="48"/>
        <v>6.0966103761518021E-3</v>
      </c>
      <c r="K176" s="67">
        <f t="shared" ca="1" si="43"/>
        <v>0.13015417375423199</v>
      </c>
      <c r="L176" s="67">
        <f t="shared" ca="1" si="49"/>
        <v>1.8256944859249439E-4</v>
      </c>
      <c r="M176" s="67">
        <f t="shared" ca="1" si="40"/>
        <v>1.1926114101370263E-2</v>
      </c>
      <c r="N176" s="67">
        <f t="shared" ca="1" si="41"/>
        <v>4.4998168781293817</v>
      </c>
      <c r="O176" s="67">
        <f t="shared" ca="1" si="42"/>
        <v>1.9543637546765769</v>
      </c>
      <c r="P176" s="36">
        <f t="shared" ca="1" si="50"/>
        <v>1.3511826249345216E-2</v>
      </c>
    </row>
    <row r="177" spans="1:16" x14ac:dyDescent="0.2">
      <c r="A177">
        <v>2060.5</v>
      </c>
      <c r="B177">
        <v>0.1531537999981083</v>
      </c>
      <c r="D177" s="76">
        <f t="shared" si="39"/>
        <v>0.20605000000000001</v>
      </c>
      <c r="E177" s="76">
        <f t="shared" si="39"/>
        <v>0.1531537999981083</v>
      </c>
      <c r="F177" s="67">
        <f t="shared" si="44"/>
        <v>4.2456602500000003E-2</v>
      </c>
      <c r="G177" s="67">
        <f t="shared" si="45"/>
        <v>8.748182945125001E-3</v>
      </c>
      <c r="H177" s="67">
        <f t="shared" si="46"/>
        <v>1.8025630958430066E-3</v>
      </c>
      <c r="I177" s="67">
        <f t="shared" si="47"/>
        <v>3.1557340489610217E-2</v>
      </c>
      <c r="J177" s="67">
        <f t="shared" si="48"/>
        <v>6.5023900078841857E-3</v>
      </c>
      <c r="K177" s="67">
        <f t="shared" ca="1" si="43"/>
        <v>0.13021118197705991</v>
      </c>
      <c r="L177" s="67">
        <f t="shared" ca="1" si="49"/>
        <v>5.2636372165973399E-4</v>
      </c>
      <c r="M177" s="67">
        <f t="shared" ca="1" si="40"/>
        <v>1.1903394061800658E-2</v>
      </c>
      <c r="N177" s="67">
        <f t="shared" ca="1" si="41"/>
        <v>4.4977092557847751</v>
      </c>
      <c r="O177" s="67">
        <f t="shared" ca="1" si="42"/>
        <v>1.9357174541932305</v>
      </c>
      <c r="P177" s="36">
        <f t="shared" ca="1" si="50"/>
        <v>2.2942618021048383E-2</v>
      </c>
    </row>
    <row r="178" spans="1:16" x14ac:dyDescent="0.2">
      <c r="A178">
        <v>2063</v>
      </c>
      <c r="B178">
        <v>0.15429279999807477</v>
      </c>
      <c r="D178" s="76">
        <f t="shared" si="39"/>
        <v>0.20630000000000001</v>
      </c>
      <c r="E178" s="76">
        <f t="shared" si="39"/>
        <v>0.15429279999807477</v>
      </c>
      <c r="F178" s="67">
        <f t="shared" si="44"/>
        <v>4.2559690000000004E-2</v>
      </c>
      <c r="G178" s="67">
        <f t="shared" si="45"/>
        <v>8.7800640470000017E-3</v>
      </c>
      <c r="H178" s="67">
        <f t="shared" si="46"/>
        <v>1.8113272128961004E-3</v>
      </c>
      <c r="I178" s="67">
        <f t="shared" si="47"/>
        <v>3.1830604639602827E-2</v>
      </c>
      <c r="J178" s="67">
        <f t="shared" si="48"/>
        <v>6.5666537371500636E-3</v>
      </c>
      <c r="K178" s="67">
        <f t="shared" ca="1" si="43"/>
        <v>0.13049641157391717</v>
      </c>
      <c r="L178" s="67">
        <f t="shared" ca="1" si="49"/>
        <v>5.6626810203338183E-4</v>
      </c>
      <c r="M178" s="67">
        <f t="shared" ca="1" si="40"/>
        <v>1.1790033140771676E-2</v>
      </c>
      <c r="N178" s="67">
        <f t="shared" ca="1" si="41"/>
        <v>4.4871479873596654</v>
      </c>
      <c r="O178" s="67">
        <f t="shared" ca="1" si="42"/>
        <v>1.843712984365919</v>
      </c>
      <c r="P178" s="36">
        <f t="shared" ca="1" si="50"/>
        <v>2.37963884241576E-2</v>
      </c>
    </row>
    <row r="179" spans="1:16" x14ac:dyDescent="0.2">
      <c r="A179">
        <v>2177</v>
      </c>
      <c r="B179">
        <v>0.11811119999765651</v>
      </c>
      <c r="D179" s="76">
        <f t="shared" si="39"/>
        <v>0.2177</v>
      </c>
      <c r="E179" s="76">
        <f t="shared" si="39"/>
        <v>0.11811119999765651</v>
      </c>
      <c r="F179" s="67">
        <f t="shared" si="44"/>
        <v>4.7393290000000005E-2</v>
      </c>
      <c r="G179" s="67">
        <f t="shared" si="45"/>
        <v>1.0317519233000002E-2</v>
      </c>
      <c r="H179" s="67">
        <f t="shared" si="46"/>
        <v>2.2461239370241003E-3</v>
      </c>
      <c r="I179" s="67">
        <f t="shared" si="47"/>
        <v>2.5712808239489824E-2</v>
      </c>
      <c r="J179" s="67">
        <f t="shared" si="48"/>
        <v>5.5976783537369347E-3</v>
      </c>
      <c r="K179" s="67">
        <f t="shared" ca="1" si="43"/>
        <v>0.14383664638722982</v>
      </c>
      <c r="L179" s="67">
        <f t="shared" ca="1" si="49"/>
        <v>6.617985919428101E-4</v>
      </c>
      <c r="M179" s="67">
        <f t="shared" ca="1" si="40"/>
        <v>7.0790193631332186E-3</v>
      </c>
      <c r="N179" s="67">
        <f t="shared" ca="1" si="41"/>
        <v>3.9676903485342274</v>
      </c>
      <c r="O179" s="67">
        <f t="shared" ca="1" si="42"/>
        <v>5.8730120125429816E-2</v>
      </c>
      <c r="P179" s="36">
        <f t="shared" ca="1" si="50"/>
        <v>-2.5725446389573303E-2</v>
      </c>
    </row>
    <row r="180" spans="1:16" x14ac:dyDescent="0.2">
      <c r="A180">
        <v>2200</v>
      </c>
      <c r="B180">
        <v>0.14974999999685679</v>
      </c>
      <c r="D180" s="76">
        <f t="shared" si="39"/>
        <v>0.22</v>
      </c>
      <c r="E180" s="76">
        <f t="shared" si="39"/>
        <v>0.14974999999685679</v>
      </c>
      <c r="F180" s="67">
        <f t="shared" si="44"/>
        <v>4.8399999999999999E-2</v>
      </c>
      <c r="G180" s="67">
        <f t="shared" si="45"/>
        <v>1.0647999999999999E-2</v>
      </c>
      <c r="H180" s="67">
        <f t="shared" si="46"/>
        <v>2.34256E-3</v>
      </c>
      <c r="I180" s="67">
        <f t="shared" si="47"/>
        <v>3.2944999999308493E-2</v>
      </c>
      <c r="J180" s="67">
        <f t="shared" si="48"/>
        <v>7.247899999847868E-3</v>
      </c>
      <c r="K180" s="67">
        <f t="shared" ca="1" si="43"/>
        <v>0.1466072851431085</v>
      </c>
      <c r="L180" s="67">
        <f t="shared" ca="1" si="49"/>
        <v>9.8766566519701054E-6</v>
      </c>
      <c r="M180" s="67">
        <f t="shared" ca="1" si="40"/>
        <v>6.2472119042627046E-3</v>
      </c>
      <c r="N180" s="67">
        <f t="shared" ca="1" si="41"/>
        <v>3.8548498444780113</v>
      </c>
      <c r="O180" s="67">
        <f t="shared" ca="1" si="42"/>
        <v>0.33961533898602081</v>
      </c>
      <c r="P180" s="36">
        <f t="shared" ca="1" si="50"/>
        <v>3.1427148537482852E-3</v>
      </c>
    </row>
    <row r="181" spans="1:16" x14ac:dyDescent="0.2">
      <c r="A181">
        <v>2236</v>
      </c>
      <c r="B181">
        <v>0.14827159999549622</v>
      </c>
      <c r="D181" s="76">
        <f t="shared" si="39"/>
        <v>0.22359999999999999</v>
      </c>
      <c r="E181" s="76">
        <f t="shared" si="39"/>
        <v>0.14827159999549622</v>
      </c>
      <c r="F181" s="67">
        <f t="shared" si="44"/>
        <v>4.999696E-2</v>
      </c>
      <c r="G181" s="67">
        <f t="shared" si="45"/>
        <v>1.1179320256E-2</v>
      </c>
      <c r="H181" s="67">
        <f t="shared" si="46"/>
        <v>2.4996960092416001E-3</v>
      </c>
      <c r="I181" s="67">
        <f t="shared" si="47"/>
        <v>3.3153529758992953E-2</v>
      </c>
      <c r="J181" s="67">
        <f t="shared" si="48"/>
        <v>7.4131292541108236E-3</v>
      </c>
      <c r="K181" s="67">
        <f t="shared" ca="1" si="43"/>
        <v>0.1509973154145032</v>
      </c>
      <c r="L181" s="67">
        <f t="shared" ca="1" si="49"/>
        <v>7.4295245454124265E-6</v>
      </c>
      <c r="M181" s="67">
        <f t="shared" ca="1" si="40"/>
        <v>5.0337246825509123E-3</v>
      </c>
      <c r="N181" s="67">
        <f t="shared" ca="1" si="41"/>
        <v>3.6736622521666078</v>
      </c>
      <c r="O181" s="67">
        <f t="shared" ca="1" si="42"/>
        <v>1.2711434966028514</v>
      </c>
      <c r="P181" s="36">
        <f t="shared" ca="1" si="50"/>
        <v>-2.7257154190069854E-3</v>
      </c>
    </row>
    <row r="182" spans="1:16" x14ac:dyDescent="0.2">
      <c r="A182">
        <v>2275</v>
      </c>
      <c r="B182">
        <v>0.16692000000330154</v>
      </c>
      <c r="D182" s="76">
        <f t="shared" si="39"/>
        <v>0.22750000000000001</v>
      </c>
      <c r="E182" s="76">
        <f t="shared" si="39"/>
        <v>0.16692000000330154</v>
      </c>
      <c r="F182" s="67">
        <f t="shared" si="44"/>
        <v>5.1756250000000004E-2</v>
      </c>
      <c r="G182" s="67">
        <f t="shared" si="45"/>
        <v>1.1774546875000002E-2</v>
      </c>
      <c r="H182" s="67">
        <f t="shared" si="46"/>
        <v>2.6787094140625005E-3</v>
      </c>
      <c r="I182" s="67">
        <f t="shared" si="47"/>
        <v>3.7974300000751103E-2</v>
      </c>
      <c r="J182" s="67">
        <f t="shared" si="48"/>
        <v>8.6391532501708754E-3</v>
      </c>
      <c r="K182" s="67">
        <f t="shared" ca="1" si="43"/>
        <v>0.1558266898017765</v>
      </c>
      <c r="L182" s="67">
        <f t="shared" ca="1" si="49"/>
        <v>1.2306153122725958E-4</v>
      </c>
      <c r="M182" s="67">
        <f t="shared" ca="1" si="40"/>
        <v>3.8477389751083234E-3</v>
      </c>
      <c r="N182" s="67">
        <f t="shared" ca="1" si="41"/>
        <v>3.4718049910387876</v>
      </c>
      <c r="O182" s="67">
        <f t="shared" ca="1" si="42"/>
        <v>3.0062144481971895</v>
      </c>
      <c r="P182" s="36">
        <f t="shared" ca="1" si="50"/>
        <v>1.1093310201525042E-2</v>
      </c>
    </row>
    <row r="183" spans="1:16" x14ac:dyDescent="0.2">
      <c r="A183">
        <v>2275</v>
      </c>
      <c r="B183">
        <v>0.16992000000027474</v>
      </c>
      <c r="D183" s="76">
        <f t="shared" si="39"/>
        <v>0.22750000000000001</v>
      </c>
      <c r="E183" s="76">
        <f t="shared" si="39"/>
        <v>0.16992000000027474</v>
      </c>
      <c r="F183" s="67">
        <f t="shared" si="44"/>
        <v>5.1756250000000004E-2</v>
      </c>
      <c r="G183" s="67">
        <f t="shared" si="45"/>
        <v>1.1774546875000002E-2</v>
      </c>
      <c r="H183" s="67">
        <f t="shared" si="46"/>
        <v>2.6787094140625005E-3</v>
      </c>
      <c r="I183" s="67">
        <f t="shared" si="47"/>
        <v>3.8656800000062504E-2</v>
      </c>
      <c r="J183" s="67">
        <f t="shared" si="48"/>
        <v>8.7944220000142192E-3</v>
      </c>
      <c r="K183" s="67">
        <f t="shared" ca="1" si="43"/>
        <v>0.1558266898017765</v>
      </c>
      <c r="L183" s="67">
        <f t="shared" ca="1" si="49"/>
        <v>1.986213923510946E-4</v>
      </c>
      <c r="M183" s="67">
        <f t="shared" ca="1" si="40"/>
        <v>3.8477389751083234E-3</v>
      </c>
      <c r="N183" s="67">
        <f t="shared" ca="1" si="41"/>
        <v>3.4718049910387876</v>
      </c>
      <c r="O183" s="67">
        <f t="shared" ca="1" si="42"/>
        <v>3.0062144481971895</v>
      </c>
      <c r="P183" s="36">
        <f t="shared" ca="1" si="50"/>
        <v>1.4093310198498243E-2</v>
      </c>
    </row>
    <row r="184" spans="1:16" x14ac:dyDescent="0.2">
      <c r="A184">
        <v>2341</v>
      </c>
      <c r="B184">
        <v>0.16370959999767365</v>
      </c>
      <c r="D184" s="76">
        <f t="shared" si="39"/>
        <v>0.2341</v>
      </c>
      <c r="E184" s="76">
        <f t="shared" si="39"/>
        <v>0.16370959999767365</v>
      </c>
      <c r="F184" s="67">
        <f t="shared" si="44"/>
        <v>5.480281E-2</v>
      </c>
      <c r="G184" s="67">
        <f t="shared" si="45"/>
        <v>1.2829337821E-2</v>
      </c>
      <c r="H184" s="67">
        <f t="shared" si="46"/>
        <v>3.0033479838961E-3</v>
      </c>
      <c r="I184" s="67">
        <f t="shared" si="47"/>
        <v>3.8324417359455402E-2</v>
      </c>
      <c r="J184" s="67">
        <f t="shared" si="48"/>
        <v>8.9717461038485106E-3</v>
      </c>
      <c r="K184" s="67">
        <f t="shared" ca="1" si="43"/>
        <v>0.16417363525760922</v>
      </c>
      <c r="L184" s="67">
        <f t="shared" ca="1" si="49"/>
        <v>2.1532872246347629E-7</v>
      </c>
      <c r="M184" s="67">
        <f t="shared" ca="1" si="40"/>
        <v>2.1690138347426231E-3</v>
      </c>
      <c r="N184" s="67">
        <f t="shared" ca="1" si="41"/>
        <v>3.1196030799438805</v>
      </c>
      <c r="O184" s="67">
        <f t="shared" ca="1" si="42"/>
        <v>7.8327863707754748</v>
      </c>
      <c r="P184" s="36">
        <f t="shared" ca="1" si="50"/>
        <v>-4.640352599355746E-4</v>
      </c>
    </row>
    <row r="185" spans="1:16" x14ac:dyDescent="0.2">
      <c r="A185">
        <v>2393</v>
      </c>
      <c r="B185">
        <v>0.1733408000000054</v>
      </c>
      <c r="D185" s="76">
        <f t="shared" si="39"/>
        <v>0.23930000000000001</v>
      </c>
      <c r="E185" s="76">
        <f t="shared" si="39"/>
        <v>0.1733408000000054</v>
      </c>
      <c r="F185" s="67">
        <f t="shared" si="44"/>
        <v>5.7264490000000008E-2</v>
      </c>
      <c r="G185" s="67">
        <f t="shared" si="45"/>
        <v>1.3703392457000002E-2</v>
      </c>
      <c r="H185" s="67">
        <f t="shared" si="46"/>
        <v>3.2792218149601008E-3</v>
      </c>
      <c r="I185" s="67">
        <f t="shared" si="47"/>
        <v>4.1480453440001293E-2</v>
      </c>
      <c r="J185" s="67">
        <f t="shared" si="48"/>
        <v>9.9262725081923093E-3</v>
      </c>
      <c r="K185" s="67">
        <f t="shared" ca="1" si="43"/>
        <v>0.17090422052000329</v>
      </c>
      <c r="L185" s="67">
        <f t="shared" ca="1" si="49"/>
        <v>5.9369195623673805E-6</v>
      </c>
      <c r="M185" s="67">
        <f t="shared" ca="1" si="40"/>
        <v>1.1608575055323631E-3</v>
      </c>
      <c r="N185" s="67">
        <f t="shared" ca="1" si="41"/>
        <v>2.8354638314759759</v>
      </c>
      <c r="O185" s="67">
        <f t="shared" ca="1" si="42"/>
        <v>13.4830790711519</v>
      </c>
      <c r="P185" s="36">
        <f t="shared" ca="1" si="50"/>
        <v>2.4365794800021157E-3</v>
      </c>
    </row>
    <row r="186" spans="1:16" x14ac:dyDescent="0.2">
      <c r="A186">
        <v>2396</v>
      </c>
      <c r="B186">
        <v>0.18436759999895003</v>
      </c>
      <c r="D186" s="76">
        <f t="shared" ref="D186:E200" si="51">A186/A$18</f>
        <v>0.23960000000000001</v>
      </c>
      <c r="E186" s="76">
        <f t="shared" si="51"/>
        <v>0.18436759999895003</v>
      </c>
      <c r="F186" s="67">
        <f t="shared" si="44"/>
        <v>5.7408160000000007E-2</v>
      </c>
      <c r="G186" s="67">
        <f t="shared" si="45"/>
        <v>1.3754995136000002E-2</v>
      </c>
      <c r="H186" s="67">
        <f t="shared" si="46"/>
        <v>3.2956968345856006E-3</v>
      </c>
      <c r="I186" s="67">
        <f t="shared" si="47"/>
        <v>4.4174476959748431E-2</v>
      </c>
      <c r="J186" s="67">
        <f t="shared" si="48"/>
        <v>1.0584204679555724E-2</v>
      </c>
      <c r="K186" s="67">
        <f t="shared" ca="1" si="43"/>
        <v>0.17129667013570149</v>
      </c>
      <c r="L186" s="67">
        <f t="shared" ca="1" si="49"/>
        <v>1.7084920748996243E-4</v>
      </c>
      <c r="M186" s="67">
        <f t="shared" ref="M186:M248" ca="1" si="52">(M$1-M$2*D186+M$3*F186)^2</f>
        <v>1.1116524130345021E-3</v>
      </c>
      <c r="N186" s="67">
        <f t="shared" ref="N186:N248" ca="1" si="53">(-M$2+M$4*D186-M$5*F186)^2</f>
        <v>2.8189521097916068</v>
      </c>
      <c r="O186" s="67">
        <f t="shared" ref="O186:O248" ca="1" si="54">+(M$3-D186*M$5+F186*M$6)^2</f>
        <v>13.862440489134737</v>
      </c>
      <c r="P186" s="36">
        <f t="shared" ca="1" si="50"/>
        <v>1.3070929863248537E-2</v>
      </c>
    </row>
    <row r="187" spans="1:16" x14ac:dyDescent="0.2">
      <c r="A187">
        <v>2442</v>
      </c>
      <c r="B187">
        <v>0.19264520000433549</v>
      </c>
      <c r="D187" s="76">
        <f t="shared" si="51"/>
        <v>0.2442</v>
      </c>
      <c r="E187" s="76">
        <f t="shared" si="51"/>
        <v>0.19264520000433549</v>
      </c>
      <c r="F187" s="67">
        <f t="shared" si="44"/>
        <v>5.9633640000000002E-2</v>
      </c>
      <c r="G187" s="67">
        <f t="shared" si="45"/>
        <v>1.4562534888E-2</v>
      </c>
      <c r="H187" s="67">
        <f t="shared" si="46"/>
        <v>3.5561710196496E-3</v>
      </c>
      <c r="I187" s="67">
        <f t="shared" si="47"/>
        <v>4.7043957841058727E-2</v>
      </c>
      <c r="J187" s="67">
        <f t="shared" si="48"/>
        <v>1.1488134504786541E-2</v>
      </c>
      <c r="K187" s="67">
        <f t="shared" ca="1" si="43"/>
        <v>0.17737087624918696</v>
      </c>
      <c r="L187" s="67">
        <f t="shared" ca="1" si="49"/>
        <v>2.3330496617709481E-4</v>
      </c>
      <c r="M187" s="67">
        <f t="shared" ca="1" si="52"/>
        <v>4.8536505534866855E-4</v>
      </c>
      <c r="N187" s="67">
        <f t="shared" ca="1" si="53"/>
        <v>2.5648612703746339</v>
      </c>
      <c r="O187" s="67">
        <f t="shared" ca="1" si="54"/>
        <v>20.451953022446954</v>
      </c>
      <c r="P187" s="36">
        <f t="shared" ca="1" si="50"/>
        <v>1.5274323755148533E-2</v>
      </c>
    </row>
    <row r="188" spans="1:16" x14ac:dyDescent="0.2">
      <c r="A188">
        <v>2472</v>
      </c>
      <c r="B188">
        <v>0.18831320000026608</v>
      </c>
      <c r="D188" s="76">
        <f t="shared" si="51"/>
        <v>0.2472</v>
      </c>
      <c r="E188" s="76">
        <f t="shared" si="51"/>
        <v>0.18831320000026608</v>
      </c>
      <c r="F188" s="67">
        <f t="shared" si="44"/>
        <v>6.1107840000000004E-2</v>
      </c>
      <c r="G188" s="67">
        <f t="shared" si="45"/>
        <v>1.5105858048000001E-2</v>
      </c>
      <c r="H188" s="67">
        <f t="shared" si="46"/>
        <v>3.7341681094656006E-3</v>
      </c>
      <c r="I188" s="67">
        <f t="shared" si="47"/>
        <v>4.6551023040065774E-2</v>
      </c>
      <c r="J188" s="67">
        <f t="shared" si="48"/>
        <v>1.1507412895504259E-2</v>
      </c>
      <c r="K188" s="67">
        <f t="shared" ca="1" si="43"/>
        <v>0.18138961376505247</v>
      </c>
      <c r="L188" s="67">
        <f t="shared" ca="1" si="49"/>
        <v>4.7936046356439341E-5</v>
      </c>
      <c r="M188" s="67">
        <f t="shared" ca="1" si="52"/>
        <v>2.1125792199074123E-4</v>
      </c>
      <c r="N188" s="67">
        <f t="shared" ca="1" si="53"/>
        <v>2.3988161696123509</v>
      </c>
      <c r="O188" s="67">
        <f t="shared" ca="1" si="54"/>
        <v>25.566078402044464</v>
      </c>
      <c r="P188" s="36">
        <f t="shared" ca="1" si="50"/>
        <v>6.9235862352136079E-3</v>
      </c>
    </row>
    <row r="189" spans="1:16" x14ac:dyDescent="0.2">
      <c r="A189">
        <v>2474</v>
      </c>
      <c r="B189">
        <v>0.20166439999593422</v>
      </c>
      <c r="D189" s="76">
        <f t="shared" si="51"/>
        <v>0.24740000000000001</v>
      </c>
      <c r="E189" s="76">
        <f t="shared" si="51"/>
        <v>0.20166439999593422</v>
      </c>
      <c r="F189" s="67">
        <f t="shared" si="44"/>
        <v>6.1206760000000006E-2</v>
      </c>
      <c r="G189" s="67">
        <f t="shared" si="45"/>
        <v>1.5142552424000002E-2</v>
      </c>
      <c r="H189" s="67">
        <f t="shared" si="46"/>
        <v>3.7462674696976009E-3</v>
      </c>
      <c r="I189" s="67">
        <f t="shared" si="47"/>
        <v>4.989177255899413E-2</v>
      </c>
      <c r="J189" s="67">
        <f t="shared" si="48"/>
        <v>1.2343224531095149E-2</v>
      </c>
      <c r="K189" s="67">
        <f t="shared" ca="1" si="43"/>
        <v>0.18165913798530181</v>
      </c>
      <c r="L189" s="67">
        <f t="shared" ca="1" si="49"/>
        <v>4.0021050811405221E-4</v>
      </c>
      <c r="M189" s="67">
        <f t="shared" ca="1" si="52"/>
        <v>1.9688568724921055E-4</v>
      </c>
      <c r="N189" s="67">
        <f t="shared" ca="1" si="53"/>
        <v>2.3877537982294101</v>
      </c>
      <c r="O189" s="67">
        <f t="shared" ca="1" si="54"/>
        <v>25.930927154222474</v>
      </c>
      <c r="P189" s="36">
        <f t="shared" ca="1" si="50"/>
        <v>2.0005262010632407E-2</v>
      </c>
    </row>
    <row r="190" spans="1:16" x14ac:dyDescent="0.2">
      <c r="A190">
        <v>2491</v>
      </c>
      <c r="B190">
        <v>0.19004960000165738</v>
      </c>
      <c r="D190" s="76">
        <f t="shared" si="51"/>
        <v>0.24909999999999999</v>
      </c>
      <c r="E190" s="76">
        <f t="shared" si="51"/>
        <v>0.19004960000165738</v>
      </c>
      <c r="F190" s="67">
        <f t="shared" si="44"/>
        <v>6.2050809999999991E-2</v>
      </c>
      <c r="G190" s="67">
        <f t="shared" si="45"/>
        <v>1.5456856770999996E-2</v>
      </c>
      <c r="H190" s="67">
        <f t="shared" si="46"/>
        <v>3.850303021656099E-3</v>
      </c>
      <c r="I190" s="67">
        <f t="shared" si="47"/>
        <v>4.7341355360412854E-2</v>
      </c>
      <c r="J190" s="67">
        <f t="shared" si="48"/>
        <v>1.1792731620278841E-2</v>
      </c>
      <c r="K190" s="67">
        <f t="shared" ca="1" si="43"/>
        <v>0.18395821117979938</v>
      </c>
      <c r="L190" s="67">
        <f t="shared" ca="1" si="49"/>
        <v>3.7105017779056613E-5</v>
      </c>
      <c r="M190" s="67">
        <f t="shared" ca="1" si="52"/>
        <v>9.483065445313391E-5</v>
      </c>
      <c r="N190" s="67">
        <f t="shared" ca="1" si="53"/>
        <v>2.2938147320164948</v>
      </c>
      <c r="O190" s="67">
        <f t="shared" ca="1" si="54"/>
        <v>29.155965533309438</v>
      </c>
      <c r="P190" s="36">
        <f t="shared" ca="1" si="50"/>
        <v>6.0913888218580015E-3</v>
      </c>
    </row>
    <row r="191" spans="1:16" x14ac:dyDescent="0.2">
      <c r="A191">
        <v>2527</v>
      </c>
      <c r="B191">
        <v>0.19477120000374271</v>
      </c>
      <c r="D191" s="76">
        <f t="shared" si="51"/>
        <v>0.25269999999999998</v>
      </c>
      <c r="E191" s="76">
        <f t="shared" si="51"/>
        <v>0.19477120000374271</v>
      </c>
      <c r="F191" s="67">
        <f t="shared" si="44"/>
        <v>6.3857289999999983E-2</v>
      </c>
      <c r="G191" s="67">
        <f t="shared" si="45"/>
        <v>1.6136737182999995E-2</v>
      </c>
      <c r="H191" s="67">
        <f t="shared" si="46"/>
        <v>4.077753486144098E-3</v>
      </c>
      <c r="I191" s="67">
        <f t="shared" si="47"/>
        <v>4.9218682240945777E-2</v>
      </c>
      <c r="J191" s="67">
        <f t="shared" si="48"/>
        <v>1.2437561002286997E-2</v>
      </c>
      <c r="K191" s="67">
        <f t="shared" ca="1" si="43"/>
        <v>0.18887478677154712</v>
      </c>
      <c r="L191" s="67">
        <f t="shared" ca="1" si="49"/>
        <v>3.4767689004811187E-5</v>
      </c>
      <c r="M191" s="67">
        <f t="shared" ca="1" si="52"/>
        <v>2.9774173953167175E-7</v>
      </c>
      <c r="N191" s="67">
        <f t="shared" ca="1" si="53"/>
        <v>2.0957909034473357</v>
      </c>
      <c r="O191" s="67">
        <f t="shared" ca="1" si="54"/>
        <v>36.738184954953162</v>
      </c>
      <c r="P191" s="36">
        <f t="shared" ca="1" si="50"/>
        <v>5.8964132321955853E-3</v>
      </c>
    </row>
    <row r="192" spans="1:16" x14ac:dyDescent="0.2">
      <c r="A192">
        <v>2574</v>
      </c>
      <c r="B192">
        <v>0.20014439999795286</v>
      </c>
      <c r="D192" s="76">
        <f t="shared" si="51"/>
        <v>0.25740000000000002</v>
      </c>
      <c r="E192" s="76">
        <f t="shared" si="51"/>
        <v>0.20014439999795286</v>
      </c>
      <c r="F192" s="67">
        <f t="shared" si="44"/>
        <v>6.625476000000001E-2</v>
      </c>
      <c r="G192" s="67">
        <f t="shared" si="45"/>
        <v>1.7053975224000005E-2</v>
      </c>
      <c r="H192" s="67">
        <f t="shared" si="46"/>
        <v>4.3896932226576016E-3</v>
      </c>
      <c r="I192" s="67">
        <f t="shared" si="47"/>
        <v>5.1517168559473067E-2</v>
      </c>
      <c r="J192" s="67">
        <f t="shared" si="48"/>
        <v>1.3260519187208369E-2</v>
      </c>
      <c r="K192" s="67">
        <f t="shared" ca="1" si="43"/>
        <v>0.19539168549393002</v>
      </c>
      <c r="L192" s="67">
        <f t="shared" ca="1" si="49"/>
        <v>2.2588295156749093E-5</v>
      </c>
      <c r="M192" s="67">
        <f t="shared" ca="1" si="52"/>
        <v>1.3597307653661784E-4</v>
      </c>
      <c r="N192" s="67">
        <f t="shared" ca="1" si="53"/>
        <v>1.8405164111504289</v>
      </c>
      <c r="O192" s="67">
        <f t="shared" ca="1" si="54"/>
        <v>48.256535496910836</v>
      </c>
      <c r="P192" s="36">
        <f t="shared" ca="1" si="50"/>
        <v>4.7527145040228425E-3</v>
      </c>
    </row>
    <row r="193" spans="1:16" x14ac:dyDescent="0.2">
      <c r="A193">
        <v>2887</v>
      </c>
      <c r="B193">
        <v>0.23878719999629539</v>
      </c>
      <c r="D193" s="76">
        <f t="shared" si="51"/>
        <v>0.28870000000000001</v>
      </c>
      <c r="E193" s="76">
        <f t="shared" si="51"/>
        <v>0.23878719999629539</v>
      </c>
      <c r="F193" s="67">
        <f t="shared" si="44"/>
        <v>8.3347690000000002E-2</v>
      </c>
      <c r="G193" s="67">
        <f t="shared" si="45"/>
        <v>2.4062478103000003E-2</v>
      </c>
      <c r="H193" s="67">
        <f t="shared" si="46"/>
        <v>6.9468374283361001E-3</v>
      </c>
      <c r="I193" s="67">
        <f t="shared" si="47"/>
        <v>6.8937864638930479E-2</v>
      </c>
      <c r="J193" s="67">
        <f t="shared" si="48"/>
        <v>1.9902361521259231E-2</v>
      </c>
      <c r="K193" s="67">
        <f t="shared" ca="1" si="43"/>
        <v>0.24162322218833421</v>
      </c>
      <c r="L193" s="67">
        <f t="shared" ca="1" si="49"/>
        <v>8.0430218737366908E-6</v>
      </c>
      <c r="M193" s="67">
        <f t="shared" ca="1" si="52"/>
        <v>9.7764985770524334E-3</v>
      </c>
      <c r="N193" s="67">
        <f t="shared" ca="1" si="53"/>
        <v>0.41224761348608641</v>
      </c>
      <c r="O193" s="67">
        <f t="shared" ca="1" si="54"/>
        <v>181.50340179216499</v>
      </c>
      <c r="P193" s="36">
        <f t="shared" ca="1" si="50"/>
        <v>-2.8360221920388229E-3</v>
      </c>
    </row>
    <row r="194" spans="1:16" x14ac:dyDescent="0.2">
      <c r="A194">
        <v>2995</v>
      </c>
      <c r="B194">
        <v>0.24635200000193436</v>
      </c>
      <c r="D194" s="76">
        <f t="shared" si="51"/>
        <v>0.29949999999999999</v>
      </c>
      <c r="E194" s="76">
        <f t="shared" si="51"/>
        <v>0.24635200000193436</v>
      </c>
      <c r="F194" s="67">
        <f t="shared" si="44"/>
        <v>8.9700249999999995E-2</v>
      </c>
      <c r="G194" s="67">
        <f t="shared" si="45"/>
        <v>2.6865224874999996E-2</v>
      </c>
      <c r="H194" s="67">
        <f t="shared" si="46"/>
        <v>8.0461348500624995E-3</v>
      </c>
      <c r="I194" s="67">
        <f t="shared" si="47"/>
        <v>7.3782424000579341E-2</v>
      </c>
      <c r="J194" s="67">
        <f t="shared" si="48"/>
        <v>2.2097835988173511E-2</v>
      </c>
      <c r="K194" s="67">
        <f t="shared" ca="1" si="43"/>
        <v>0.25871797554494369</v>
      </c>
      <c r="L194" s="67">
        <f t="shared" ca="1" si="49"/>
        <v>1.5291735113030498E-4</v>
      </c>
      <c r="M194" s="67">
        <f t="shared" ca="1" si="52"/>
        <v>1.725568305850796E-2</v>
      </c>
      <c r="N194" s="67">
        <f t="shared" ca="1" si="53"/>
        <v>0.12373756716279655</v>
      </c>
      <c r="O194" s="67">
        <f t="shared" ca="1" si="54"/>
        <v>255.28504105263818</v>
      </c>
      <c r="P194" s="36">
        <f t="shared" ca="1" si="50"/>
        <v>-1.2365975543009333E-2</v>
      </c>
    </row>
    <row r="195" spans="1:16" x14ac:dyDescent="0.2">
      <c r="A195">
        <v>2995</v>
      </c>
      <c r="B195">
        <v>0.25625199999922188</v>
      </c>
      <c r="D195" s="76">
        <f t="shared" si="51"/>
        <v>0.29949999999999999</v>
      </c>
      <c r="E195" s="76">
        <f t="shared" si="51"/>
        <v>0.25625199999922188</v>
      </c>
      <c r="F195" s="67">
        <f t="shared" si="44"/>
        <v>8.9700249999999995E-2</v>
      </c>
      <c r="G195" s="67">
        <f t="shared" si="45"/>
        <v>2.6865224874999996E-2</v>
      </c>
      <c r="H195" s="67">
        <f t="shared" si="46"/>
        <v>8.0461348500624995E-3</v>
      </c>
      <c r="I195" s="67">
        <f t="shared" si="47"/>
        <v>7.6747473999766946E-2</v>
      </c>
      <c r="J195" s="67">
        <f t="shared" si="48"/>
        <v>2.2985868462930201E-2</v>
      </c>
      <c r="K195" s="67">
        <f t="shared" ca="1" si="43"/>
        <v>0.25871797554494369</v>
      </c>
      <c r="L195" s="67">
        <f t="shared" ca="1" si="49"/>
        <v>6.0810353920979801E-6</v>
      </c>
      <c r="M195" s="67">
        <f t="shared" ca="1" si="52"/>
        <v>1.725568305850796E-2</v>
      </c>
      <c r="N195" s="67">
        <f t="shared" ca="1" si="53"/>
        <v>0.12373756716279655</v>
      </c>
      <c r="O195" s="67">
        <f t="shared" ca="1" si="54"/>
        <v>255.28504105263818</v>
      </c>
      <c r="P195" s="36">
        <f t="shared" ca="1" si="50"/>
        <v>-2.4659755457218102E-3</v>
      </c>
    </row>
    <row r="196" spans="1:16" x14ac:dyDescent="0.2">
      <c r="A196">
        <v>3176.5</v>
      </c>
      <c r="B196">
        <v>0.28372339999623364</v>
      </c>
      <c r="D196" s="76">
        <f t="shared" si="51"/>
        <v>0.31764999999999999</v>
      </c>
      <c r="E196" s="76">
        <f t="shared" si="51"/>
        <v>0.28372339999623364</v>
      </c>
      <c r="F196" s="67">
        <f t="shared" si="44"/>
        <v>0.10090152249999999</v>
      </c>
      <c r="G196" s="67">
        <f t="shared" si="45"/>
        <v>3.2051368622124994E-2</v>
      </c>
      <c r="H196" s="67">
        <f t="shared" si="46"/>
        <v>1.0181117242818005E-2</v>
      </c>
      <c r="I196" s="67">
        <f t="shared" si="47"/>
        <v>9.0124738008803607E-2</v>
      </c>
      <c r="J196" s="67">
        <f t="shared" si="48"/>
        <v>2.8628123028496464E-2</v>
      </c>
      <c r="K196" s="67">
        <f t="shared" ca="1" si="43"/>
        <v>0.28876714934164743</v>
      </c>
      <c r="L196" s="67">
        <f t="shared" ca="1" si="49"/>
        <v>2.5439407459362086E-5</v>
      </c>
      <c r="M196" s="67">
        <f t="shared" ca="1" si="52"/>
        <v>3.5613956904220874E-2</v>
      </c>
      <c r="N196" s="67">
        <f t="shared" ca="1" si="53"/>
        <v>3.483603740953347E-2</v>
      </c>
      <c r="O196" s="67">
        <f t="shared" ca="1" si="54"/>
        <v>419.47633471408</v>
      </c>
      <c r="P196" s="36">
        <f t="shared" ca="1" si="50"/>
        <v>-5.0437493454137949E-3</v>
      </c>
    </row>
    <row r="197" spans="1:16" x14ac:dyDescent="0.2">
      <c r="A197">
        <v>3266</v>
      </c>
      <c r="B197">
        <v>0.29423959999985527</v>
      </c>
      <c r="D197" s="76">
        <f t="shared" si="51"/>
        <v>0.3266</v>
      </c>
      <c r="E197" s="76">
        <f t="shared" si="51"/>
        <v>0.29423959999985527</v>
      </c>
      <c r="F197" s="67">
        <f t="shared" si="44"/>
        <v>0.10666755999999999</v>
      </c>
      <c r="G197" s="67">
        <f t="shared" si="45"/>
        <v>3.4837625095999997E-2</v>
      </c>
      <c r="H197" s="67">
        <f t="shared" si="46"/>
        <v>1.1377968356353598E-2</v>
      </c>
      <c r="I197" s="67">
        <f t="shared" si="47"/>
        <v>9.6098653359952727E-2</v>
      </c>
      <c r="J197" s="67">
        <f t="shared" si="48"/>
        <v>3.1385820187360559E-2</v>
      </c>
      <c r="K197" s="67">
        <f t="shared" ca="1" si="43"/>
        <v>0.30419432655098261</v>
      </c>
      <c r="L197" s="67">
        <f t="shared" ca="1" si="49"/>
        <v>9.9096580707719529E-5</v>
      </c>
      <c r="M197" s="67">
        <f t="shared" ca="1" si="52"/>
        <v>4.7643984206483934E-2</v>
      </c>
      <c r="N197" s="67">
        <f t="shared" ca="1" si="53"/>
        <v>0.22607088484316601</v>
      </c>
      <c r="O197" s="67">
        <f t="shared" ca="1" si="54"/>
        <v>521.53598437752146</v>
      </c>
      <c r="P197" s="36">
        <f t="shared" ca="1" si="50"/>
        <v>-9.9547265511273353E-3</v>
      </c>
    </row>
    <row r="198" spans="1:16" x14ac:dyDescent="0.2">
      <c r="A198">
        <v>3286</v>
      </c>
      <c r="B198">
        <v>0.30075159999978496</v>
      </c>
      <c r="D198" s="76">
        <f t="shared" si="51"/>
        <v>0.3286</v>
      </c>
      <c r="E198" s="76">
        <f t="shared" si="51"/>
        <v>0.30075159999978496</v>
      </c>
      <c r="F198" s="67">
        <f t="shared" si="44"/>
        <v>0.10797796</v>
      </c>
      <c r="G198" s="67">
        <f t="shared" si="45"/>
        <v>3.5481557656000001E-2</v>
      </c>
      <c r="H198" s="67">
        <f t="shared" si="46"/>
        <v>1.16592398457616E-2</v>
      </c>
      <c r="I198" s="67">
        <f t="shared" si="47"/>
        <v>9.8826975759929339E-2</v>
      </c>
      <c r="J198" s="67">
        <f t="shared" si="48"/>
        <v>3.2474544234712778E-2</v>
      </c>
      <c r="K198" s="67">
        <f t="shared" ca="1" si="43"/>
        <v>0.30769677740609791</v>
      </c>
      <c r="L198" s="67">
        <f t="shared" ca="1" si="49"/>
        <v>4.823548920515991E-5</v>
      </c>
      <c r="M198" s="67">
        <f t="shared" ca="1" si="52"/>
        <v>5.0622941880973139E-2</v>
      </c>
      <c r="N198" s="67">
        <f t="shared" ca="1" si="53"/>
        <v>0.29389134665408578</v>
      </c>
      <c r="O198" s="67">
        <f t="shared" ca="1" si="54"/>
        <v>546.43130057666008</v>
      </c>
      <c r="P198" s="36">
        <f t="shared" ca="1" si="50"/>
        <v>-6.9451774063129523E-3</v>
      </c>
    </row>
    <row r="199" spans="1:16" x14ac:dyDescent="0.2">
      <c r="A199">
        <v>3299</v>
      </c>
      <c r="B199">
        <v>0.30153439999412512</v>
      </c>
      <c r="D199" s="76">
        <f t="shared" si="51"/>
        <v>0.32990000000000003</v>
      </c>
      <c r="E199" s="76">
        <f t="shared" si="51"/>
        <v>0.30153439999412512</v>
      </c>
      <c r="F199" s="67">
        <f t="shared" si="44"/>
        <v>0.10883401000000002</v>
      </c>
      <c r="G199" s="67">
        <f t="shared" si="45"/>
        <v>3.5904339899000014E-2</v>
      </c>
      <c r="H199" s="67">
        <f t="shared" si="46"/>
        <v>1.1844841732680104E-2</v>
      </c>
      <c r="I199" s="67">
        <f t="shared" si="47"/>
        <v>9.947619855806189E-2</v>
      </c>
      <c r="J199" s="67">
        <f t="shared" si="48"/>
        <v>3.2817197904304624E-2</v>
      </c>
      <c r="K199" s="67">
        <f t="shared" ca="1" si="43"/>
        <v>0.30998415167337923</v>
      </c>
      <c r="L199" s="67">
        <f t="shared" ca="1" si="49"/>
        <v>7.1398303441057528E-5</v>
      </c>
      <c r="M199" s="67">
        <f t="shared" ca="1" si="52"/>
        <v>5.261805272277862E-2</v>
      </c>
      <c r="N199" s="67">
        <f t="shared" ca="1" si="53"/>
        <v>0.3432220076223011</v>
      </c>
      <c r="O199" s="67">
        <f t="shared" ca="1" si="54"/>
        <v>563.03807993914427</v>
      </c>
      <c r="P199" s="36">
        <f t="shared" ca="1" si="50"/>
        <v>-8.4497516792541028E-3</v>
      </c>
    </row>
    <row r="200" spans="1:16" x14ac:dyDescent="0.2">
      <c r="A200">
        <v>3351</v>
      </c>
      <c r="B200">
        <v>0.30906559999857564</v>
      </c>
      <c r="D200" s="76">
        <f t="shared" si="51"/>
        <v>0.33510000000000001</v>
      </c>
      <c r="E200" s="76">
        <f t="shared" si="51"/>
        <v>0.30906559999857564</v>
      </c>
      <c r="F200" s="67">
        <f t="shared" si="44"/>
        <v>0.11229201000000001</v>
      </c>
      <c r="G200" s="67">
        <f t="shared" si="45"/>
        <v>3.7629052551000006E-2</v>
      </c>
      <c r="H200" s="67">
        <f t="shared" si="46"/>
        <v>1.2609495509840103E-2</v>
      </c>
      <c r="I200" s="67">
        <f t="shared" si="47"/>
        <v>0.10356788255952269</v>
      </c>
      <c r="J200" s="67">
        <f t="shared" si="48"/>
        <v>3.4705597445696054E-2</v>
      </c>
      <c r="K200" s="67">
        <f t="shared" ca="1" si="43"/>
        <v>0.3192185916206442</v>
      </c>
      <c r="L200" s="67">
        <f t="shared" ca="1" si="49"/>
        <v>1.0308323887779443E-4</v>
      </c>
      <c r="M200" s="67">
        <f t="shared" ca="1" si="52"/>
        <v>6.107190905829029E-2</v>
      </c>
      <c r="N200" s="67">
        <f t="shared" ca="1" si="53"/>
        <v>0.58375529902262802</v>
      </c>
      <c r="O200" s="67">
        <f t="shared" ca="1" si="54"/>
        <v>632.89951784830578</v>
      </c>
      <c r="P200" s="36">
        <f t="shared" ca="1" si="50"/>
        <v>-1.0152991622068563E-2</v>
      </c>
    </row>
    <row r="201" spans="1:16" x14ac:dyDescent="0.2">
      <c r="A201">
        <v>3365</v>
      </c>
      <c r="B201">
        <v>0.31203400000231341</v>
      </c>
      <c r="D201" s="76">
        <f t="shared" ref="D201:E264" si="55">A201/A$18</f>
        <v>0.33650000000000002</v>
      </c>
      <c r="E201" s="76">
        <f t="shared" si="55"/>
        <v>0.31203400000231341</v>
      </c>
      <c r="F201" s="67">
        <f t="shared" si="44"/>
        <v>0.11323225000000002</v>
      </c>
      <c r="G201" s="67">
        <f t="shared" si="45"/>
        <v>3.8102652125000011E-2</v>
      </c>
      <c r="H201" s="67">
        <f t="shared" si="46"/>
        <v>1.2821542440062504E-2</v>
      </c>
      <c r="I201" s="67">
        <f t="shared" si="47"/>
        <v>0.10499944100077847</v>
      </c>
      <c r="J201" s="67">
        <f t="shared" si="48"/>
        <v>3.5332311896761961E-2</v>
      </c>
      <c r="K201" s="67">
        <f t="shared" ca="1" si="43"/>
        <v>0.32172800806189056</v>
      </c>
      <c r="L201" s="67">
        <f t="shared" ca="1" si="49"/>
        <v>9.3973792259146799E-5</v>
      </c>
      <c r="M201" s="67">
        <f t="shared" ca="1" si="52"/>
        <v>6.3479985214599341E-2</v>
      </c>
      <c r="N201" s="67">
        <f t="shared" ca="1" si="53"/>
        <v>0.66080812688757651</v>
      </c>
      <c r="O201" s="67">
        <f t="shared" ca="1" si="54"/>
        <v>652.66960259535119</v>
      </c>
      <c r="P201" s="36">
        <f t="shared" ca="1" si="50"/>
        <v>-9.6940080595771527E-3</v>
      </c>
    </row>
    <row r="202" spans="1:16" x14ac:dyDescent="0.2">
      <c r="A202">
        <v>3400</v>
      </c>
      <c r="B202">
        <v>0.31726999999955297</v>
      </c>
      <c r="D202" s="76">
        <f t="shared" si="55"/>
        <v>0.34</v>
      </c>
      <c r="E202" s="76">
        <f t="shared" si="55"/>
        <v>0.31726999999955297</v>
      </c>
      <c r="F202" s="67">
        <f t="shared" si="44"/>
        <v>0.11560000000000002</v>
      </c>
      <c r="G202" s="67">
        <f t="shared" si="45"/>
        <v>3.9304000000000013E-2</v>
      </c>
      <c r="H202" s="67">
        <f t="shared" si="46"/>
        <v>1.3363360000000005E-2</v>
      </c>
      <c r="I202" s="67">
        <f t="shared" si="47"/>
        <v>0.10787179999984801</v>
      </c>
      <c r="J202" s="67">
        <f t="shared" si="48"/>
        <v>3.6676411999948325E-2</v>
      </c>
      <c r="K202" s="67">
        <f t="shared" ca="1" si="43"/>
        <v>0.32804464887980245</v>
      </c>
      <c r="L202" s="67">
        <f t="shared" ca="1" si="49"/>
        <v>1.1609305849266143E-4</v>
      </c>
      <c r="M202" s="67">
        <f t="shared" ca="1" si="52"/>
        <v>6.9751516956050016E-2</v>
      </c>
      <c r="N202" s="67">
        <f t="shared" ca="1" si="53"/>
        <v>0.87741859959385016</v>
      </c>
      <c r="O202" s="67">
        <f t="shared" ca="1" si="54"/>
        <v>703.93266291907503</v>
      </c>
      <c r="P202" s="36">
        <f t="shared" ca="1" si="50"/>
        <v>-1.0774648880249482E-2</v>
      </c>
    </row>
    <row r="203" spans="1:16" x14ac:dyDescent="0.2">
      <c r="A203">
        <v>3407</v>
      </c>
      <c r="B203">
        <v>0.31879919999482809</v>
      </c>
      <c r="D203" s="76">
        <f t="shared" si="55"/>
        <v>0.3407</v>
      </c>
      <c r="E203" s="76">
        <f t="shared" si="55"/>
        <v>0.31879919999482809</v>
      </c>
      <c r="F203" s="67">
        <f t="shared" si="44"/>
        <v>0.11607649</v>
      </c>
      <c r="G203" s="67">
        <f t="shared" si="45"/>
        <v>3.9547260143000001E-2</v>
      </c>
      <c r="H203" s="67">
        <f t="shared" si="46"/>
        <v>1.3473751530720101E-2</v>
      </c>
      <c r="I203" s="67">
        <f t="shared" si="47"/>
        <v>0.10861488743823793</v>
      </c>
      <c r="J203" s="67">
        <f t="shared" si="48"/>
        <v>3.7005092150207662E-2</v>
      </c>
      <c r="K203" s="67">
        <f t="shared" ca="1" si="43"/>
        <v>0.32931536556592123</v>
      </c>
      <c r="L203" s="67">
        <f t="shared" ca="1" si="49"/>
        <v>1.1058973831864469E-4</v>
      </c>
      <c r="M203" s="67">
        <f t="shared" ca="1" si="52"/>
        <v>7.104951136482919E-2</v>
      </c>
      <c r="N203" s="67">
        <f t="shared" ca="1" si="53"/>
        <v>0.924963203246987</v>
      </c>
      <c r="O203" s="67">
        <f t="shared" ca="1" si="54"/>
        <v>714.50549764780953</v>
      </c>
      <c r="P203" s="36">
        <f t="shared" ca="1" si="50"/>
        <v>-1.0516165571093139E-2</v>
      </c>
    </row>
    <row r="204" spans="1:16" x14ac:dyDescent="0.2">
      <c r="A204">
        <v>3619</v>
      </c>
      <c r="B204">
        <v>0.3533263999997871</v>
      </c>
      <c r="D204" s="76">
        <f t="shared" si="55"/>
        <v>0.3619</v>
      </c>
      <c r="E204" s="76">
        <f t="shared" si="55"/>
        <v>0.3533263999997871</v>
      </c>
      <c r="F204" s="67">
        <f t="shared" si="44"/>
        <v>0.13097160999999999</v>
      </c>
      <c r="G204" s="67">
        <f t="shared" si="45"/>
        <v>4.7398625658999993E-2</v>
      </c>
      <c r="H204" s="67">
        <f t="shared" si="46"/>
        <v>1.7153562625992096E-2</v>
      </c>
      <c r="I204" s="67">
        <f t="shared" si="47"/>
        <v>0.12786882415992296</v>
      </c>
      <c r="J204" s="67">
        <f t="shared" si="48"/>
        <v>4.6275727463476114E-2</v>
      </c>
      <c r="K204" s="67">
        <f t="shared" ca="1" si="43"/>
        <v>0.36896671147586874</v>
      </c>
      <c r="L204" s="67">
        <f t="shared" ca="1" si="49"/>
        <v>2.4461934306885095E-4</v>
      </c>
      <c r="M204" s="67">
        <f t="shared" ca="1" si="52"/>
        <v>0.11769854719960225</v>
      </c>
      <c r="N204" s="67">
        <f t="shared" ca="1" si="53"/>
        <v>3.1147904692370814</v>
      </c>
      <c r="O204" s="67">
        <f t="shared" ca="1" si="54"/>
        <v>1089.0768251734564</v>
      </c>
      <c r="P204" s="36">
        <f t="shared" ca="1" si="50"/>
        <v>-1.5640311476081636E-2</v>
      </c>
    </row>
    <row r="205" spans="1:16" x14ac:dyDescent="0.2">
      <c r="A205">
        <v>3639</v>
      </c>
      <c r="B205">
        <v>0.3571384000024409</v>
      </c>
      <c r="D205" s="76">
        <f t="shared" si="55"/>
        <v>0.3639</v>
      </c>
      <c r="E205" s="76">
        <f t="shared" si="55"/>
        <v>0.3571384000024409</v>
      </c>
      <c r="F205" s="67">
        <f t="shared" si="44"/>
        <v>0.13242321000000001</v>
      </c>
      <c r="G205" s="67">
        <f t="shared" si="45"/>
        <v>4.8188806119000005E-2</v>
      </c>
      <c r="H205" s="67">
        <f t="shared" si="46"/>
        <v>1.7535906546704103E-2</v>
      </c>
      <c r="I205" s="67">
        <f t="shared" si="47"/>
        <v>0.12996266376088825</v>
      </c>
      <c r="J205" s="67">
        <f t="shared" si="48"/>
        <v>4.7293413342587236E-2</v>
      </c>
      <c r="K205" s="67">
        <f t="shared" ca="1" si="43"/>
        <v>0.37282401246096619</v>
      </c>
      <c r="L205" s="67">
        <f t="shared" ca="1" si="49"/>
        <v>2.4603843819904375E-4</v>
      </c>
      <c r="M205" s="67">
        <f t="shared" ca="1" si="52"/>
        <v>0.12287493373688164</v>
      </c>
      <c r="N205" s="67">
        <f t="shared" ca="1" si="53"/>
        <v>3.404418233518081</v>
      </c>
      <c r="O205" s="67">
        <f t="shared" ca="1" si="54"/>
        <v>1130.2134776610699</v>
      </c>
      <c r="P205" s="36">
        <f t="shared" ca="1" si="50"/>
        <v>-1.5685612458525289E-2</v>
      </c>
    </row>
    <row r="206" spans="1:16" x14ac:dyDescent="0.2">
      <c r="D206" s="76">
        <f t="shared" si="55"/>
        <v>0</v>
      </c>
      <c r="E206" s="76">
        <f t="shared" si="55"/>
        <v>0</v>
      </c>
      <c r="F206" s="67">
        <f t="shared" si="44"/>
        <v>0</v>
      </c>
      <c r="G206" s="67">
        <f t="shared" si="45"/>
        <v>0</v>
      </c>
      <c r="H206" s="67">
        <f t="shared" si="46"/>
        <v>0</v>
      </c>
      <c r="I206" s="67">
        <f t="shared" si="47"/>
        <v>0</v>
      </c>
      <c r="J206" s="67">
        <f t="shared" si="48"/>
        <v>0</v>
      </c>
      <c r="K206" s="67">
        <f t="shared" ca="1" si="43"/>
        <v>1.9522154784940337E-3</v>
      </c>
      <c r="L206" s="67">
        <f t="shared" ca="1" si="49"/>
        <v>3.8111452744716889E-6</v>
      </c>
      <c r="M206" s="67">
        <f t="shared" ca="1" si="52"/>
        <v>9.9071759343866167E-2</v>
      </c>
      <c r="N206" s="67">
        <f t="shared" ca="1" si="53"/>
        <v>7.3204611539519149E-3</v>
      </c>
      <c r="O206" s="67">
        <f t="shared" ca="1" si="54"/>
        <v>27.658144410187244</v>
      </c>
      <c r="P206" s="36">
        <f t="shared" ca="1" si="50"/>
        <v>-1.9522154784940337E-3</v>
      </c>
    </row>
    <row r="207" spans="1:16" x14ac:dyDescent="0.2">
      <c r="D207" s="76">
        <f t="shared" si="55"/>
        <v>0</v>
      </c>
      <c r="E207" s="76">
        <f t="shared" si="55"/>
        <v>0</v>
      </c>
      <c r="F207" s="67">
        <f t="shared" si="44"/>
        <v>0</v>
      </c>
      <c r="G207" s="67">
        <f t="shared" si="45"/>
        <v>0</v>
      </c>
      <c r="H207" s="67">
        <f t="shared" si="46"/>
        <v>0</v>
      </c>
      <c r="I207" s="67">
        <f t="shared" si="47"/>
        <v>0</v>
      </c>
      <c r="J207" s="67">
        <f t="shared" si="48"/>
        <v>0</v>
      </c>
      <c r="K207" s="67">
        <f t="shared" ca="1" si="43"/>
        <v>1.9522154784940337E-3</v>
      </c>
      <c r="L207" s="67">
        <f t="shared" ca="1" si="49"/>
        <v>3.8111452744716889E-6</v>
      </c>
      <c r="M207" s="67">
        <f t="shared" ca="1" si="52"/>
        <v>9.9071759343866167E-2</v>
      </c>
      <c r="N207" s="67">
        <f t="shared" ca="1" si="53"/>
        <v>7.3204611539519149E-3</v>
      </c>
      <c r="O207" s="67">
        <f t="shared" ca="1" si="54"/>
        <v>27.658144410187244</v>
      </c>
      <c r="P207" s="36">
        <f t="shared" ca="1" si="50"/>
        <v>-1.9522154784940337E-3</v>
      </c>
    </row>
    <row r="208" spans="1:16" x14ac:dyDescent="0.2">
      <c r="D208" s="76">
        <f t="shared" si="55"/>
        <v>0</v>
      </c>
      <c r="E208" s="76">
        <f t="shared" si="55"/>
        <v>0</v>
      </c>
      <c r="F208" s="67">
        <f t="shared" si="44"/>
        <v>0</v>
      </c>
      <c r="G208" s="67">
        <f t="shared" si="45"/>
        <v>0</v>
      </c>
      <c r="H208" s="67">
        <f t="shared" si="46"/>
        <v>0</v>
      </c>
      <c r="I208" s="67">
        <f t="shared" si="47"/>
        <v>0</v>
      </c>
      <c r="J208" s="67">
        <f t="shared" si="48"/>
        <v>0</v>
      </c>
      <c r="K208" s="67">
        <f t="shared" ca="1" si="43"/>
        <v>1.9522154784940337E-3</v>
      </c>
      <c r="L208" s="67">
        <f t="shared" ca="1" si="49"/>
        <v>3.8111452744716889E-6</v>
      </c>
      <c r="M208" s="67">
        <f t="shared" ca="1" si="52"/>
        <v>9.9071759343866167E-2</v>
      </c>
      <c r="N208" s="67">
        <f t="shared" ca="1" si="53"/>
        <v>7.3204611539519149E-3</v>
      </c>
      <c r="O208" s="67">
        <f t="shared" ca="1" si="54"/>
        <v>27.658144410187244</v>
      </c>
      <c r="P208" s="36">
        <f t="shared" ca="1" si="50"/>
        <v>-1.9522154784940337E-3</v>
      </c>
    </row>
    <row r="209" spans="4:16" x14ac:dyDescent="0.2">
      <c r="D209" s="76">
        <f t="shared" si="55"/>
        <v>0</v>
      </c>
      <c r="E209" s="76">
        <f t="shared" si="55"/>
        <v>0</v>
      </c>
      <c r="F209" s="67">
        <f t="shared" si="44"/>
        <v>0</v>
      </c>
      <c r="G209" s="67">
        <f t="shared" si="45"/>
        <v>0</v>
      </c>
      <c r="H209" s="67">
        <f t="shared" si="46"/>
        <v>0</v>
      </c>
      <c r="I209" s="67">
        <f t="shared" si="47"/>
        <v>0</v>
      </c>
      <c r="J209" s="67">
        <f t="shared" si="48"/>
        <v>0</v>
      </c>
      <c r="K209" s="67">
        <f t="shared" ca="1" si="43"/>
        <v>1.9522154784940337E-3</v>
      </c>
      <c r="L209" s="67">
        <f t="shared" ca="1" si="49"/>
        <v>3.8111452744716889E-6</v>
      </c>
      <c r="M209" s="67">
        <f t="shared" ca="1" si="52"/>
        <v>9.9071759343866167E-2</v>
      </c>
      <c r="N209" s="67">
        <f t="shared" ca="1" si="53"/>
        <v>7.3204611539519149E-3</v>
      </c>
      <c r="O209" s="67">
        <f t="shared" ca="1" si="54"/>
        <v>27.658144410187244</v>
      </c>
      <c r="P209" s="36">
        <f t="shared" ca="1" si="50"/>
        <v>-1.9522154784940337E-3</v>
      </c>
    </row>
    <row r="210" spans="4:16" x14ac:dyDescent="0.2">
      <c r="D210" s="76">
        <f t="shared" si="55"/>
        <v>0</v>
      </c>
      <c r="E210" s="76">
        <f t="shared" si="55"/>
        <v>0</v>
      </c>
      <c r="F210" s="67">
        <f t="shared" si="44"/>
        <v>0</v>
      </c>
      <c r="G210" s="67">
        <f t="shared" si="45"/>
        <v>0</v>
      </c>
      <c r="H210" s="67">
        <f t="shared" si="46"/>
        <v>0</v>
      </c>
      <c r="I210" s="67">
        <f t="shared" si="47"/>
        <v>0</v>
      </c>
      <c r="J210" s="67">
        <f t="shared" si="48"/>
        <v>0</v>
      </c>
      <c r="K210" s="67">
        <f t="shared" ref="K210:K273" ca="1" si="56">+E$4+E$5*D210+E$6*D210^2</f>
        <v>1.9522154784940337E-3</v>
      </c>
      <c r="L210" s="67">
        <f t="shared" ca="1" si="49"/>
        <v>3.8111452744716889E-6</v>
      </c>
      <c r="M210" s="67">
        <f t="shared" ca="1" si="52"/>
        <v>9.9071759343866167E-2</v>
      </c>
      <c r="N210" s="67">
        <f t="shared" ca="1" si="53"/>
        <v>7.3204611539519149E-3</v>
      </c>
      <c r="O210" s="67">
        <f t="shared" ca="1" si="54"/>
        <v>27.658144410187244</v>
      </c>
      <c r="P210" s="36">
        <f t="shared" ca="1" si="50"/>
        <v>-1.9522154784940337E-3</v>
      </c>
    </row>
    <row r="211" spans="4:16" x14ac:dyDescent="0.2">
      <c r="D211" s="76">
        <f t="shared" si="55"/>
        <v>0</v>
      </c>
      <c r="E211" s="76">
        <f t="shared" si="55"/>
        <v>0</v>
      </c>
      <c r="F211" s="67">
        <f t="shared" ref="F211:F274" si="57">D211*D211</f>
        <v>0</v>
      </c>
      <c r="G211" s="67">
        <f t="shared" ref="G211:G274" si="58">D211*F211</f>
        <v>0</v>
      </c>
      <c r="H211" s="67">
        <f t="shared" ref="H211:H274" si="59">F211*F211</f>
        <v>0</v>
      </c>
      <c r="I211" s="67">
        <f t="shared" ref="I211:I274" si="60">E211*D211</f>
        <v>0</v>
      </c>
      <c r="J211" s="67">
        <f t="shared" ref="J211:J274" si="61">I211*D211</f>
        <v>0</v>
      </c>
      <c r="K211" s="67">
        <f t="shared" ca="1" si="56"/>
        <v>1.9522154784940337E-3</v>
      </c>
      <c r="L211" s="67">
        <f t="shared" ref="L211:L274" ca="1" si="62">+(K211-E211)^2</f>
        <v>3.8111452744716889E-6</v>
      </c>
      <c r="M211" s="67">
        <f t="shared" ca="1" si="52"/>
        <v>9.9071759343866167E-2</v>
      </c>
      <c r="N211" s="67">
        <f t="shared" ca="1" si="53"/>
        <v>7.3204611539519149E-3</v>
      </c>
      <c r="O211" s="67">
        <f t="shared" ca="1" si="54"/>
        <v>27.658144410187244</v>
      </c>
      <c r="P211" s="36">
        <f t="shared" ref="P211:P274" ca="1" si="63">+E211-K211</f>
        <v>-1.9522154784940337E-3</v>
      </c>
    </row>
    <row r="212" spans="4:16" x14ac:dyDescent="0.2">
      <c r="D212" s="76">
        <f t="shared" si="55"/>
        <v>0</v>
      </c>
      <c r="E212" s="76">
        <f t="shared" si="55"/>
        <v>0</v>
      </c>
      <c r="F212" s="67">
        <f t="shared" si="57"/>
        <v>0</v>
      </c>
      <c r="G212" s="67">
        <f t="shared" si="58"/>
        <v>0</v>
      </c>
      <c r="H212" s="67">
        <f t="shared" si="59"/>
        <v>0</v>
      </c>
      <c r="I212" s="67">
        <f t="shared" si="60"/>
        <v>0</v>
      </c>
      <c r="J212" s="67">
        <f t="shared" si="61"/>
        <v>0</v>
      </c>
      <c r="K212" s="67">
        <f t="shared" ca="1" si="56"/>
        <v>1.9522154784940337E-3</v>
      </c>
      <c r="L212" s="67">
        <f t="shared" ca="1" si="62"/>
        <v>3.8111452744716889E-6</v>
      </c>
      <c r="M212" s="67">
        <f t="shared" ca="1" si="52"/>
        <v>9.9071759343866167E-2</v>
      </c>
      <c r="N212" s="67">
        <f t="shared" ca="1" si="53"/>
        <v>7.3204611539519149E-3</v>
      </c>
      <c r="O212" s="67">
        <f t="shared" ca="1" si="54"/>
        <v>27.658144410187244</v>
      </c>
      <c r="P212" s="36">
        <f t="shared" ca="1" si="63"/>
        <v>-1.9522154784940337E-3</v>
      </c>
    </row>
    <row r="213" spans="4:16" x14ac:dyDescent="0.2">
      <c r="D213" s="76">
        <f t="shared" si="55"/>
        <v>0</v>
      </c>
      <c r="E213" s="76">
        <f t="shared" si="55"/>
        <v>0</v>
      </c>
      <c r="F213" s="67">
        <f t="shared" si="57"/>
        <v>0</v>
      </c>
      <c r="G213" s="67">
        <f t="shared" si="58"/>
        <v>0</v>
      </c>
      <c r="H213" s="67">
        <f t="shared" si="59"/>
        <v>0</v>
      </c>
      <c r="I213" s="67">
        <f t="shared" si="60"/>
        <v>0</v>
      </c>
      <c r="J213" s="67">
        <f t="shared" si="61"/>
        <v>0</v>
      </c>
      <c r="K213" s="67">
        <f t="shared" ca="1" si="56"/>
        <v>1.9522154784940337E-3</v>
      </c>
      <c r="L213" s="67">
        <f t="shared" ca="1" si="62"/>
        <v>3.8111452744716889E-6</v>
      </c>
      <c r="M213" s="67">
        <f t="shared" ca="1" si="52"/>
        <v>9.9071759343866167E-2</v>
      </c>
      <c r="N213" s="67">
        <f t="shared" ca="1" si="53"/>
        <v>7.3204611539519149E-3</v>
      </c>
      <c r="O213" s="67">
        <f t="shared" ca="1" si="54"/>
        <v>27.658144410187244</v>
      </c>
      <c r="P213" s="36">
        <f t="shared" ca="1" si="63"/>
        <v>-1.9522154784940337E-3</v>
      </c>
    </row>
    <row r="214" spans="4:16" x14ac:dyDescent="0.2">
      <c r="D214" s="76">
        <f t="shared" si="55"/>
        <v>0</v>
      </c>
      <c r="E214" s="76">
        <f t="shared" si="55"/>
        <v>0</v>
      </c>
      <c r="F214" s="67">
        <f t="shared" si="57"/>
        <v>0</v>
      </c>
      <c r="G214" s="67">
        <f t="shared" si="58"/>
        <v>0</v>
      </c>
      <c r="H214" s="67">
        <f t="shared" si="59"/>
        <v>0</v>
      </c>
      <c r="I214" s="67">
        <f t="shared" si="60"/>
        <v>0</v>
      </c>
      <c r="J214" s="67">
        <f t="shared" si="61"/>
        <v>0</v>
      </c>
      <c r="K214" s="67">
        <f t="shared" ca="1" si="56"/>
        <v>1.9522154784940337E-3</v>
      </c>
      <c r="L214" s="67">
        <f t="shared" ca="1" si="62"/>
        <v>3.8111452744716889E-6</v>
      </c>
      <c r="M214" s="67">
        <f t="shared" ca="1" si="52"/>
        <v>9.9071759343866167E-2</v>
      </c>
      <c r="N214" s="67">
        <f t="shared" ca="1" si="53"/>
        <v>7.3204611539519149E-3</v>
      </c>
      <c r="O214" s="67">
        <f t="shared" ca="1" si="54"/>
        <v>27.658144410187244</v>
      </c>
      <c r="P214" s="36">
        <f t="shared" ca="1" si="63"/>
        <v>-1.9522154784940337E-3</v>
      </c>
    </row>
    <row r="215" spans="4:16" x14ac:dyDescent="0.2">
      <c r="D215" s="76">
        <f t="shared" si="55"/>
        <v>0</v>
      </c>
      <c r="E215" s="76">
        <f t="shared" si="55"/>
        <v>0</v>
      </c>
      <c r="F215" s="67">
        <f t="shared" si="57"/>
        <v>0</v>
      </c>
      <c r="G215" s="67">
        <f t="shared" si="58"/>
        <v>0</v>
      </c>
      <c r="H215" s="67">
        <f t="shared" si="59"/>
        <v>0</v>
      </c>
      <c r="I215" s="67">
        <f t="shared" si="60"/>
        <v>0</v>
      </c>
      <c r="J215" s="67">
        <f t="shared" si="61"/>
        <v>0</v>
      </c>
      <c r="K215" s="67">
        <f t="shared" ca="1" si="56"/>
        <v>1.9522154784940337E-3</v>
      </c>
      <c r="L215" s="67">
        <f t="shared" ca="1" si="62"/>
        <v>3.8111452744716889E-6</v>
      </c>
      <c r="M215" s="67">
        <f t="shared" ca="1" si="52"/>
        <v>9.9071759343866167E-2</v>
      </c>
      <c r="N215" s="67">
        <f t="shared" ca="1" si="53"/>
        <v>7.3204611539519149E-3</v>
      </c>
      <c r="O215" s="67">
        <f t="shared" ca="1" si="54"/>
        <v>27.658144410187244</v>
      </c>
      <c r="P215" s="36">
        <f t="shared" ca="1" si="63"/>
        <v>-1.9522154784940337E-3</v>
      </c>
    </row>
    <row r="216" spans="4:16" x14ac:dyDescent="0.2">
      <c r="D216" s="76">
        <f t="shared" si="55"/>
        <v>0</v>
      </c>
      <c r="E216" s="76">
        <f t="shared" si="55"/>
        <v>0</v>
      </c>
      <c r="F216" s="67">
        <f t="shared" si="57"/>
        <v>0</v>
      </c>
      <c r="G216" s="67">
        <f t="shared" si="58"/>
        <v>0</v>
      </c>
      <c r="H216" s="67">
        <f t="shared" si="59"/>
        <v>0</v>
      </c>
      <c r="I216" s="67">
        <f t="shared" si="60"/>
        <v>0</v>
      </c>
      <c r="J216" s="67">
        <f t="shared" si="61"/>
        <v>0</v>
      </c>
      <c r="K216" s="67">
        <f t="shared" ca="1" si="56"/>
        <v>1.9522154784940337E-3</v>
      </c>
      <c r="L216" s="67">
        <f t="shared" ca="1" si="62"/>
        <v>3.8111452744716889E-6</v>
      </c>
      <c r="M216" s="67">
        <f t="shared" ca="1" si="52"/>
        <v>9.9071759343866167E-2</v>
      </c>
      <c r="N216" s="67">
        <f t="shared" ca="1" si="53"/>
        <v>7.3204611539519149E-3</v>
      </c>
      <c r="O216" s="67">
        <f t="shared" ca="1" si="54"/>
        <v>27.658144410187244</v>
      </c>
      <c r="P216" s="36">
        <f t="shared" ca="1" si="63"/>
        <v>-1.9522154784940337E-3</v>
      </c>
    </row>
    <row r="217" spans="4:16" x14ac:dyDescent="0.2">
      <c r="D217" s="76">
        <f t="shared" si="55"/>
        <v>0</v>
      </c>
      <c r="E217" s="76">
        <f t="shared" si="55"/>
        <v>0</v>
      </c>
      <c r="F217" s="67">
        <f t="shared" si="57"/>
        <v>0</v>
      </c>
      <c r="G217" s="67">
        <f t="shared" si="58"/>
        <v>0</v>
      </c>
      <c r="H217" s="67">
        <f t="shared" si="59"/>
        <v>0</v>
      </c>
      <c r="I217" s="67">
        <f t="shared" si="60"/>
        <v>0</v>
      </c>
      <c r="J217" s="67">
        <f t="shared" si="61"/>
        <v>0</v>
      </c>
      <c r="K217" s="67">
        <f t="shared" ca="1" si="56"/>
        <v>1.9522154784940337E-3</v>
      </c>
      <c r="L217" s="67">
        <f t="shared" ca="1" si="62"/>
        <v>3.8111452744716889E-6</v>
      </c>
      <c r="M217" s="67">
        <f t="shared" ca="1" si="52"/>
        <v>9.9071759343866167E-2</v>
      </c>
      <c r="N217" s="67">
        <f t="shared" ca="1" si="53"/>
        <v>7.3204611539519149E-3</v>
      </c>
      <c r="O217" s="67">
        <f t="shared" ca="1" si="54"/>
        <v>27.658144410187244</v>
      </c>
      <c r="P217" s="36">
        <f t="shared" ca="1" si="63"/>
        <v>-1.9522154784940337E-3</v>
      </c>
    </row>
    <row r="218" spans="4:16" x14ac:dyDescent="0.2">
      <c r="D218" s="76">
        <f t="shared" si="55"/>
        <v>0</v>
      </c>
      <c r="E218" s="76">
        <f t="shared" si="55"/>
        <v>0</v>
      </c>
      <c r="F218" s="67">
        <f t="shared" si="57"/>
        <v>0</v>
      </c>
      <c r="G218" s="67">
        <f t="shared" si="58"/>
        <v>0</v>
      </c>
      <c r="H218" s="67">
        <f t="shared" si="59"/>
        <v>0</v>
      </c>
      <c r="I218" s="67">
        <f t="shared" si="60"/>
        <v>0</v>
      </c>
      <c r="J218" s="67">
        <f t="shared" si="61"/>
        <v>0</v>
      </c>
      <c r="K218" s="67">
        <f t="shared" ca="1" si="56"/>
        <v>1.9522154784940337E-3</v>
      </c>
      <c r="L218" s="67">
        <f t="shared" ca="1" si="62"/>
        <v>3.8111452744716889E-6</v>
      </c>
      <c r="M218" s="67">
        <f t="shared" ca="1" si="52"/>
        <v>9.9071759343866167E-2</v>
      </c>
      <c r="N218" s="67">
        <f t="shared" ca="1" si="53"/>
        <v>7.3204611539519149E-3</v>
      </c>
      <c r="O218" s="67">
        <f t="shared" ca="1" si="54"/>
        <v>27.658144410187244</v>
      </c>
      <c r="P218" s="36">
        <f t="shared" ca="1" si="63"/>
        <v>-1.9522154784940337E-3</v>
      </c>
    </row>
    <row r="219" spans="4:16" x14ac:dyDescent="0.2">
      <c r="D219" s="76">
        <f t="shared" si="55"/>
        <v>0</v>
      </c>
      <c r="E219" s="76">
        <f t="shared" si="55"/>
        <v>0</v>
      </c>
      <c r="F219" s="67">
        <f t="shared" si="57"/>
        <v>0</v>
      </c>
      <c r="G219" s="67">
        <f t="shared" si="58"/>
        <v>0</v>
      </c>
      <c r="H219" s="67">
        <f t="shared" si="59"/>
        <v>0</v>
      </c>
      <c r="I219" s="67">
        <f t="shared" si="60"/>
        <v>0</v>
      </c>
      <c r="J219" s="67">
        <f t="shared" si="61"/>
        <v>0</v>
      </c>
      <c r="K219" s="67">
        <f t="shared" ca="1" si="56"/>
        <v>1.9522154784940337E-3</v>
      </c>
      <c r="L219" s="67">
        <f t="shared" ca="1" si="62"/>
        <v>3.8111452744716889E-6</v>
      </c>
      <c r="M219" s="67">
        <f t="shared" ca="1" si="52"/>
        <v>9.9071759343866167E-2</v>
      </c>
      <c r="N219" s="67">
        <f t="shared" ca="1" si="53"/>
        <v>7.3204611539519149E-3</v>
      </c>
      <c r="O219" s="67">
        <f t="shared" ca="1" si="54"/>
        <v>27.658144410187244</v>
      </c>
      <c r="P219" s="36">
        <f t="shared" ca="1" si="63"/>
        <v>-1.9522154784940337E-3</v>
      </c>
    </row>
    <row r="220" spans="4:16" x14ac:dyDescent="0.2">
      <c r="D220" s="76">
        <f t="shared" si="55"/>
        <v>0</v>
      </c>
      <c r="E220" s="76">
        <f t="shared" si="55"/>
        <v>0</v>
      </c>
      <c r="F220" s="67">
        <f t="shared" si="57"/>
        <v>0</v>
      </c>
      <c r="G220" s="67">
        <f t="shared" si="58"/>
        <v>0</v>
      </c>
      <c r="H220" s="67">
        <f t="shared" si="59"/>
        <v>0</v>
      </c>
      <c r="I220" s="67">
        <f t="shared" si="60"/>
        <v>0</v>
      </c>
      <c r="J220" s="67">
        <f t="shared" si="61"/>
        <v>0</v>
      </c>
      <c r="K220" s="67">
        <f t="shared" ca="1" si="56"/>
        <v>1.9522154784940337E-3</v>
      </c>
      <c r="L220" s="67">
        <f t="shared" ca="1" si="62"/>
        <v>3.8111452744716889E-6</v>
      </c>
      <c r="M220" s="67">
        <f t="shared" ca="1" si="52"/>
        <v>9.9071759343866167E-2</v>
      </c>
      <c r="N220" s="67">
        <f t="shared" ca="1" si="53"/>
        <v>7.3204611539519149E-3</v>
      </c>
      <c r="O220" s="67">
        <f t="shared" ca="1" si="54"/>
        <v>27.658144410187244</v>
      </c>
      <c r="P220" s="36">
        <f t="shared" ca="1" si="63"/>
        <v>-1.9522154784940337E-3</v>
      </c>
    </row>
    <row r="221" spans="4:16" x14ac:dyDescent="0.2">
      <c r="D221" s="76">
        <f t="shared" si="55"/>
        <v>0</v>
      </c>
      <c r="E221" s="76">
        <f t="shared" si="55"/>
        <v>0</v>
      </c>
      <c r="F221" s="67">
        <f t="shared" si="57"/>
        <v>0</v>
      </c>
      <c r="G221" s="67">
        <f t="shared" si="58"/>
        <v>0</v>
      </c>
      <c r="H221" s="67">
        <f t="shared" si="59"/>
        <v>0</v>
      </c>
      <c r="I221" s="67">
        <f t="shared" si="60"/>
        <v>0</v>
      </c>
      <c r="J221" s="67">
        <f t="shared" si="61"/>
        <v>0</v>
      </c>
      <c r="K221" s="67">
        <f t="shared" ca="1" si="56"/>
        <v>1.9522154784940337E-3</v>
      </c>
      <c r="L221" s="67">
        <f t="shared" ca="1" si="62"/>
        <v>3.8111452744716889E-6</v>
      </c>
      <c r="M221" s="67">
        <f t="shared" ca="1" si="52"/>
        <v>9.9071759343866167E-2</v>
      </c>
      <c r="N221" s="67">
        <f t="shared" ca="1" si="53"/>
        <v>7.3204611539519149E-3</v>
      </c>
      <c r="O221" s="67">
        <f t="shared" ca="1" si="54"/>
        <v>27.658144410187244</v>
      </c>
      <c r="P221" s="36">
        <f t="shared" ca="1" si="63"/>
        <v>-1.9522154784940337E-3</v>
      </c>
    </row>
    <row r="222" spans="4:16" x14ac:dyDescent="0.2">
      <c r="D222" s="76">
        <f t="shared" si="55"/>
        <v>0</v>
      </c>
      <c r="E222" s="76">
        <f t="shared" si="55"/>
        <v>0</v>
      </c>
      <c r="F222" s="67">
        <f t="shared" si="57"/>
        <v>0</v>
      </c>
      <c r="G222" s="67">
        <f t="shared" si="58"/>
        <v>0</v>
      </c>
      <c r="H222" s="67">
        <f t="shared" si="59"/>
        <v>0</v>
      </c>
      <c r="I222" s="67">
        <f t="shared" si="60"/>
        <v>0</v>
      </c>
      <c r="J222" s="67">
        <f t="shared" si="61"/>
        <v>0</v>
      </c>
      <c r="K222" s="67">
        <f t="shared" ca="1" si="56"/>
        <v>1.9522154784940337E-3</v>
      </c>
      <c r="L222" s="67">
        <f t="shared" ca="1" si="62"/>
        <v>3.8111452744716889E-6</v>
      </c>
      <c r="M222" s="67">
        <f t="shared" ca="1" si="52"/>
        <v>9.9071759343866167E-2</v>
      </c>
      <c r="N222" s="67">
        <f t="shared" ca="1" si="53"/>
        <v>7.3204611539519149E-3</v>
      </c>
      <c r="O222" s="67">
        <f t="shared" ca="1" si="54"/>
        <v>27.658144410187244</v>
      </c>
      <c r="P222" s="36">
        <f t="shared" ca="1" si="63"/>
        <v>-1.9522154784940337E-3</v>
      </c>
    </row>
    <row r="223" spans="4:16" x14ac:dyDescent="0.2">
      <c r="D223" s="76">
        <f t="shared" si="55"/>
        <v>0</v>
      </c>
      <c r="E223" s="76">
        <f t="shared" si="55"/>
        <v>0</v>
      </c>
      <c r="F223" s="67">
        <f t="shared" si="57"/>
        <v>0</v>
      </c>
      <c r="G223" s="67">
        <f t="shared" si="58"/>
        <v>0</v>
      </c>
      <c r="H223" s="67">
        <f t="shared" si="59"/>
        <v>0</v>
      </c>
      <c r="I223" s="67">
        <f t="shared" si="60"/>
        <v>0</v>
      </c>
      <c r="J223" s="67">
        <f t="shared" si="61"/>
        <v>0</v>
      </c>
      <c r="K223" s="67">
        <f t="shared" ca="1" si="56"/>
        <v>1.9522154784940337E-3</v>
      </c>
      <c r="L223" s="67">
        <f t="shared" ca="1" si="62"/>
        <v>3.8111452744716889E-6</v>
      </c>
      <c r="M223" s="67">
        <f t="shared" ca="1" si="52"/>
        <v>9.9071759343866167E-2</v>
      </c>
      <c r="N223" s="67">
        <f t="shared" ca="1" si="53"/>
        <v>7.3204611539519149E-3</v>
      </c>
      <c r="O223" s="67">
        <f t="shared" ca="1" si="54"/>
        <v>27.658144410187244</v>
      </c>
      <c r="P223" s="36">
        <f t="shared" ca="1" si="63"/>
        <v>-1.9522154784940337E-3</v>
      </c>
    </row>
    <row r="224" spans="4:16" x14ac:dyDescent="0.2">
      <c r="D224" s="76">
        <f t="shared" si="55"/>
        <v>0</v>
      </c>
      <c r="E224" s="76">
        <f t="shared" si="55"/>
        <v>0</v>
      </c>
      <c r="F224" s="67">
        <f t="shared" si="57"/>
        <v>0</v>
      </c>
      <c r="G224" s="67">
        <f t="shared" si="58"/>
        <v>0</v>
      </c>
      <c r="H224" s="67">
        <f t="shared" si="59"/>
        <v>0</v>
      </c>
      <c r="I224" s="67">
        <f t="shared" si="60"/>
        <v>0</v>
      </c>
      <c r="J224" s="67">
        <f t="shared" si="61"/>
        <v>0</v>
      </c>
      <c r="K224" s="67">
        <f t="shared" ca="1" si="56"/>
        <v>1.9522154784940337E-3</v>
      </c>
      <c r="L224" s="67">
        <f t="shared" ca="1" si="62"/>
        <v>3.8111452744716889E-6</v>
      </c>
      <c r="M224" s="67">
        <f t="shared" ca="1" si="52"/>
        <v>9.9071759343866167E-2</v>
      </c>
      <c r="N224" s="67">
        <f t="shared" ca="1" si="53"/>
        <v>7.3204611539519149E-3</v>
      </c>
      <c r="O224" s="67">
        <f t="shared" ca="1" si="54"/>
        <v>27.658144410187244</v>
      </c>
      <c r="P224" s="36">
        <f t="shared" ca="1" si="63"/>
        <v>-1.9522154784940337E-3</v>
      </c>
    </row>
    <row r="225" spans="4:16" x14ac:dyDescent="0.2">
      <c r="D225" s="76">
        <f t="shared" si="55"/>
        <v>0</v>
      </c>
      <c r="E225" s="76">
        <f t="shared" si="55"/>
        <v>0</v>
      </c>
      <c r="F225" s="67">
        <f t="shared" si="57"/>
        <v>0</v>
      </c>
      <c r="G225" s="67">
        <f t="shared" si="58"/>
        <v>0</v>
      </c>
      <c r="H225" s="67">
        <f t="shared" si="59"/>
        <v>0</v>
      </c>
      <c r="I225" s="67">
        <f t="shared" si="60"/>
        <v>0</v>
      </c>
      <c r="J225" s="67">
        <f t="shared" si="61"/>
        <v>0</v>
      </c>
      <c r="K225" s="67">
        <f t="shared" ca="1" si="56"/>
        <v>1.9522154784940337E-3</v>
      </c>
      <c r="L225" s="67">
        <f t="shared" ca="1" si="62"/>
        <v>3.8111452744716889E-6</v>
      </c>
      <c r="M225" s="67">
        <f t="shared" ca="1" si="52"/>
        <v>9.9071759343866167E-2</v>
      </c>
      <c r="N225" s="67">
        <f t="shared" ca="1" si="53"/>
        <v>7.3204611539519149E-3</v>
      </c>
      <c r="O225" s="67">
        <f t="shared" ca="1" si="54"/>
        <v>27.658144410187244</v>
      </c>
      <c r="P225" s="36">
        <f t="shared" ca="1" si="63"/>
        <v>-1.9522154784940337E-3</v>
      </c>
    </row>
    <row r="226" spans="4:16" x14ac:dyDescent="0.2">
      <c r="D226" s="76">
        <f t="shared" si="55"/>
        <v>0</v>
      </c>
      <c r="E226" s="76">
        <f t="shared" si="55"/>
        <v>0</v>
      </c>
      <c r="F226" s="67">
        <f t="shared" si="57"/>
        <v>0</v>
      </c>
      <c r="G226" s="67">
        <f t="shared" si="58"/>
        <v>0</v>
      </c>
      <c r="H226" s="67">
        <f t="shared" si="59"/>
        <v>0</v>
      </c>
      <c r="I226" s="67">
        <f t="shared" si="60"/>
        <v>0</v>
      </c>
      <c r="J226" s="67">
        <f t="shared" si="61"/>
        <v>0</v>
      </c>
      <c r="K226" s="67">
        <f t="shared" ca="1" si="56"/>
        <v>1.9522154784940337E-3</v>
      </c>
      <c r="L226" s="67">
        <f t="shared" ca="1" si="62"/>
        <v>3.8111452744716889E-6</v>
      </c>
      <c r="M226" s="67">
        <f t="shared" ca="1" si="52"/>
        <v>9.9071759343866167E-2</v>
      </c>
      <c r="N226" s="67">
        <f t="shared" ca="1" si="53"/>
        <v>7.3204611539519149E-3</v>
      </c>
      <c r="O226" s="67">
        <f t="shared" ca="1" si="54"/>
        <v>27.658144410187244</v>
      </c>
      <c r="P226" s="36">
        <f t="shared" ca="1" si="63"/>
        <v>-1.9522154784940337E-3</v>
      </c>
    </row>
    <row r="227" spans="4:16" x14ac:dyDescent="0.2">
      <c r="D227" s="76">
        <f t="shared" si="55"/>
        <v>0</v>
      </c>
      <c r="E227" s="76">
        <f t="shared" si="55"/>
        <v>0</v>
      </c>
      <c r="F227" s="67">
        <f t="shared" si="57"/>
        <v>0</v>
      </c>
      <c r="G227" s="67">
        <f t="shared" si="58"/>
        <v>0</v>
      </c>
      <c r="H227" s="67">
        <f t="shared" si="59"/>
        <v>0</v>
      </c>
      <c r="I227" s="67">
        <f t="shared" si="60"/>
        <v>0</v>
      </c>
      <c r="J227" s="67">
        <f t="shared" si="61"/>
        <v>0</v>
      </c>
      <c r="K227" s="67">
        <f t="shared" ca="1" si="56"/>
        <v>1.9522154784940337E-3</v>
      </c>
      <c r="L227" s="67">
        <f t="shared" ca="1" si="62"/>
        <v>3.8111452744716889E-6</v>
      </c>
      <c r="M227" s="67">
        <f t="shared" ca="1" si="52"/>
        <v>9.9071759343866167E-2</v>
      </c>
      <c r="N227" s="67">
        <f t="shared" ca="1" si="53"/>
        <v>7.3204611539519149E-3</v>
      </c>
      <c r="O227" s="67">
        <f t="shared" ca="1" si="54"/>
        <v>27.658144410187244</v>
      </c>
      <c r="P227" s="36">
        <f t="shared" ca="1" si="63"/>
        <v>-1.9522154784940337E-3</v>
      </c>
    </row>
    <row r="228" spans="4:16" x14ac:dyDescent="0.2">
      <c r="D228" s="76">
        <f t="shared" si="55"/>
        <v>0</v>
      </c>
      <c r="E228" s="76">
        <f t="shared" si="55"/>
        <v>0</v>
      </c>
      <c r="F228" s="67">
        <f t="shared" si="57"/>
        <v>0</v>
      </c>
      <c r="G228" s="67">
        <f t="shared" si="58"/>
        <v>0</v>
      </c>
      <c r="H228" s="67">
        <f t="shared" si="59"/>
        <v>0</v>
      </c>
      <c r="I228" s="67">
        <f t="shared" si="60"/>
        <v>0</v>
      </c>
      <c r="J228" s="67">
        <f t="shared" si="61"/>
        <v>0</v>
      </c>
      <c r="K228" s="67">
        <f t="shared" ca="1" si="56"/>
        <v>1.9522154784940337E-3</v>
      </c>
      <c r="L228" s="67">
        <f t="shared" ca="1" si="62"/>
        <v>3.8111452744716889E-6</v>
      </c>
      <c r="M228" s="67">
        <f t="shared" ca="1" si="52"/>
        <v>9.9071759343866167E-2</v>
      </c>
      <c r="N228" s="67">
        <f t="shared" ca="1" si="53"/>
        <v>7.3204611539519149E-3</v>
      </c>
      <c r="O228" s="67">
        <f t="shared" ca="1" si="54"/>
        <v>27.658144410187244</v>
      </c>
      <c r="P228" s="36">
        <f t="shared" ca="1" si="63"/>
        <v>-1.9522154784940337E-3</v>
      </c>
    </row>
    <row r="229" spans="4:16" x14ac:dyDescent="0.2">
      <c r="D229" s="76">
        <f t="shared" si="55"/>
        <v>0</v>
      </c>
      <c r="E229" s="76">
        <f t="shared" si="55"/>
        <v>0</v>
      </c>
      <c r="F229" s="67">
        <f t="shared" si="57"/>
        <v>0</v>
      </c>
      <c r="G229" s="67">
        <f t="shared" si="58"/>
        <v>0</v>
      </c>
      <c r="H229" s="67">
        <f t="shared" si="59"/>
        <v>0</v>
      </c>
      <c r="I229" s="67">
        <f t="shared" si="60"/>
        <v>0</v>
      </c>
      <c r="J229" s="67">
        <f t="shared" si="61"/>
        <v>0</v>
      </c>
      <c r="K229" s="67">
        <f t="shared" ca="1" si="56"/>
        <v>1.9522154784940337E-3</v>
      </c>
      <c r="L229" s="67">
        <f t="shared" ca="1" si="62"/>
        <v>3.8111452744716889E-6</v>
      </c>
      <c r="M229" s="67">
        <f t="shared" ca="1" si="52"/>
        <v>9.9071759343866167E-2</v>
      </c>
      <c r="N229" s="67">
        <f t="shared" ca="1" si="53"/>
        <v>7.3204611539519149E-3</v>
      </c>
      <c r="O229" s="67">
        <f t="shared" ca="1" si="54"/>
        <v>27.658144410187244</v>
      </c>
      <c r="P229" s="36">
        <f t="shared" ca="1" si="63"/>
        <v>-1.9522154784940337E-3</v>
      </c>
    </row>
    <row r="230" spans="4:16" x14ac:dyDescent="0.2">
      <c r="D230" s="76">
        <f t="shared" si="55"/>
        <v>0</v>
      </c>
      <c r="E230" s="76">
        <f t="shared" si="55"/>
        <v>0</v>
      </c>
      <c r="F230" s="67">
        <f t="shared" si="57"/>
        <v>0</v>
      </c>
      <c r="G230" s="67">
        <f t="shared" si="58"/>
        <v>0</v>
      </c>
      <c r="H230" s="67">
        <f t="shared" si="59"/>
        <v>0</v>
      </c>
      <c r="I230" s="67">
        <f t="shared" si="60"/>
        <v>0</v>
      </c>
      <c r="J230" s="67">
        <f t="shared" si="61"/>
        <v>0</v>
      </c>
      <c r="K230" s="67">
        <f t="shared" ca="1" si="56"/>
        <v>1.9522154784940337E-3</v>
      </c>
      <c r="L230" s="67">
        <f t="shared" ca="1" si="62"/>
        <v>3.8111452744716889E-6</v>
      </c>
      <c r="M230" s="67">
        <f t="shared" ca="1" si="52"/>
        <v>9.9071759343866167E-2</v>
      </c>
      <c r="N230" s="67">
        <f t="shared" ca="1" si="53"/>
        <v>7.3204611539519149E-3</v>
      </c>
      <c r="O230" s="67">
        <f t="shared" ca="1" si="54"/>
        <v>27.658144410187244</v>
      </c>
      <c r="P230" s="36">
        <f t="shared" ca="1" si="63"/>
        <v>-1.9522154784940337E-3</v>
      </c>
    </row>
    <row r="231" spans="4:16" x14ac:dyDescent="0.2">
      <c r="D231" s="76">
        <f t="shared" si="55"/>
        <v>0</v>
      </c>
      <c r="E231" s="76">
        <f t="shared" si="55"/>
        <v>0</v>
      </c>
      <c r="F231" s="67">
        <f t="shared" si="57"/>
        <v>0</v>
      </c>
      <c r="G231" s="67">
        <f t="shared" si="58"/>
        <v>0</v>
      </c>
      <c r="H231" s="67">
        <f t="shared" si="59"/>
        <v>0</v>
      </c>
      <c r="I231" s="67">
        <f t="shared" si="60"/>
        <v>0</v>
      </c>
      <c r="J231" s="67">
        <f t="shared" si="61"/>
        <v>0</v>
      </c>
      <c r="K231" s="67">
        <f t="shared" ca="1" si="56"/>
        <v>1.9522154784940337E-3</v>
      </c>
      <c r="L231" s="67">
        <f t="shared" ca="1" si="62"/>
        <v>3.8111452744716889E-6</v>
      </c>
      <c r="M231" s="67">
        <f t="shared" ca="1" si="52"/>
        <v>9.9071759343866167E-2</v>
      </c>
      <c r="N231" s="67">
        <f t="shared" ca="1" si="53"/>
        <v>7.3204611539519149E-3</v>
      </c>
      <c r="O231" s="67">
        <f t="shared" ca="1" si="54"/>
        <v>27.658144410187244</v>
      </c>
      <c r="P231" s="36">
        <f t="shared" ca="1" si="63"/>
        <v>-1.9522154784940337E-3</v>
      </c>
    </row>
    <row r="232" spans="4:16" x14ac:dyDescent="0.2">
      <c r="D232" s="76">
        <f t="shared" si="55"/>
        <v>0</v>
      </c>
      <c r="E232" s="76">
        <f t="shared" si="55"/>
        <v>0</v>
      </c>
      <c r="F232" s="67">
        <f t="shared" si="57"/>
        <v>0</v>
      </c>
      <c r="G232" s="67">
        <f t="shared" si="58"/>
        <v>0</v>
      </c>
      <c r="H232" s="67">
        <f t="shared" si="59"/>
        <v>0</v>
      </c>
      <c r="I232" s="67">
        <f t="shared" si="60"/>
        <v>0</v>
      </c>
      <c r="J232" s="67">
        <f t="shared" si="61"/>
        <v>0</v>
      </c>
      <c r="K232" s="67">
        <f t="shared" ca="1" si="56"/>
        <v>1.9522154784940337E-3</v>
      </c>
      <c r="L232" s="67">
        <f t="shared" ca="1" si="62"/>
        <v>3.8111452744716889E-6</v>
      </c>
      <c r="M232" s="67">
        <f t="shared" ca="1" si="52"/>
        <v>9.9071759343866167E-2</v>
      </c>
      <c r="N232" s="67">
        <f t="shared" ca="1" si="53"/>
        <v>7.3204611539519149E-3</v>
      </c>
      <c r="O232" s="67">
        <f t="shared" ca="1" si="54"/>
        <v>27.658144410187244</v>
      </c>
      <c r="P232" s="36">
        <f t="shared" ca="1" si="63"/>
        <v>-1.9522154784940337E-3</v>
      </c>
    </row>
    <row r="233" spans="4:16" x14ac:dyDescent="0.2">
      <c r="D233" s="76">
        <f t="shared" si="55"/>
        <v>0</v>
      </c>
      <c r="E233" s="76">
        <f t="shared" si="55"/>
        <v>0</v>
      </c>
      <c r="F233" s="67">
        <f t="shared" si="57"/>
        <v>0</v>
      </c>
      <c r="G233" s="67">
        <f t="shared" si="58"/>
        <v>0</v>
      </c>
      <c r="H233" s="67">
        <f t="shared" si="59"/>
        <v>0</v>
      </c>
      <c r="I233" s="67">
        <f t="shared" si="60"/>
        <v>0</v>
      </c>
      <c r="J233" s="67">
        <f t="shared" si="61"/>
        <v>0</v>
      </c>
      <c r="K233" s="67">
        <f t="shared" ca="1" si="56"/>
        <v>1.9522154784940337E-3</v>
      </c>
      <c r="L233" s="67">
        <f t="shared" ca="1" si="62"/>
        <v>3.8111452744716889E-6</v>
      </c>
      <c r="M233" s="67">
        <f t="shared" ca="1" si="52"/>
        <v>9.9071759343866167E-2</v>
      </c>
      <c r="N233" s="67">
        <f t="shared" ca="1" si="53"/>
        <v>7.3204611539519149E-3</v>
      </c>
      <c r="O233" s="67">
        <f t="shared" ca="1" si="54"/>
        <v>27.658144410187244</v>
      </c>
      <c r="P233" s="36">
        <f t="shared" ca="1" si="63"/>
        <v>-1.9522154784940337E-3</v>
      </c>
    </row>
    <row r="234" spans="4:16" x14ac:dyDescent="0.2">
      <c r="D234" s="76">
        <f t="shared" si="55"/>
        <v>0</v>
      </c>
      <c r="E234" s="76">
        <f t="shared" si="55"/>
        <v>0</v>
      </c>
      <c r="F234" s="67">
        <f t="shared" si="57"/>
        <v>0</v>
      </c>
      <c r="G234" s="67">
        <f t="shared" si="58"/>
        <v>0</v>
      </c>
      <c r="H234" s="67">
        <f t="shared" si="59"/>
        <v>0</v>
      </c>
      <c r="I234" s="67">
        <f t="shared" si="60"/>
        <v>0</v>
      </c>
      <c r="J234" s="67">
        <f t="shared" si="61"/>
        <v>0</v>
      </c>
      <c r="K234" s="67">
        <f t="shared" ca="1" si="56"/>
        <v>1.9522154784940337E-3</v>
      </c>
      <c r="L234" s="67">
        <f t="shared" ca="1" si="62"/>
        <v>3.8111452744716889E-6</v>
      </c>
      <c r="M234" s="67">
        <f t="shared" ca="1" si="52"/>
        <v>9.9071759343866167E-2</v>
      </c>
      <c r="N234" s="67">
        <f t="shared" ca="1" si="53"/>
        <v>7.3204611539519149E-3</v>
      </c>
      <c r="O234" s="67">
        <f t="shared" ca="1" si="54"/>
        <v>27.658144410187244</v>
      </c>
      <c r="P234" s="36">
        <f t="shared" ca="1" si="63"/>
        <v>-1.9522154784940337E-3</v>
      </c>
    </row>
    <row r="235" spans="4:16" x14ac:dyDescent="0.2">
      <c r="D235" s="76">
        <f t="shared" si="55"/>
        <v>0</v>
      </c>
      <c r="E235" s="76">
        <f t="shared" si="55"/>
        <v>0</v>
      </c>
      <c r="F235" s="67">
        <f t="shared" si="57"/>
        <v>0</v>
      </c>
      <c r="G235" s="67">
        <f t="shared" si="58"/>
        <v>0</v>
      </c>
      <c r="H235" s="67">
        <f t="shared" si="59"/>
        <v>0</v>
      </c>
      <c r="I235" s="67">
        <f t="shared" si="60"/>
        <v>0</v>
      </c>
      <c r="J235" s="67">
        <f t="shared" si="61"/>
        <v>0</v>
      </c>
      <c r="K235" s="67">
        <f t="shared" ca="1" si="56"/>
        <v>1.9522154784940337E-3</v>
      </c>
      <c r="L235" s="67">
        <f t="shared" ca="1" si="62"/>
        <v>3.8111452744716889E-6</v>
      </c>
      <c r="M235" s="67">
        <f t="shared" ca="1" si="52"/>
        <v>9.9071759343866167E-2</v>
      </c>
      <c r="N235" s="67">
        <f t="shared" ca="1" si="53"/>
        <v>7.3204611539519149E-3</v>
      </c>
      <c r="O235" s="67">
        <f t="shared" ca="1" si="54"/>
        <v>27.658144410187244</v>
      </c>
      <c r="P235" s="36">
        <f t="shared" ca="1" si="63"/>
        <v>-1.9522154784940337E-3</v>
      </c>
    </row>
    <row r="236" spans="4:16" x14ac:dyDescent="0.2">
      <c r="D236" s="76">
        <f t="shared" si="55"/>
        <v>0</v>
      </c>
      <c r="E236" s="76">
        <f t="shared" si="55"/>
        <v>0</v>
      </c>
      <c r="F236" s="67">
        <f t="shared" si="57"/>
        <v>0</v>
      </c>
      <c r="G236" s="67">
        <f t="shared" si="58"/>
        <v>0</v>
      </c>
      <c r="H236" s="67">
        <f t="shared" si="59"/>
        <v>0</v>
      </c>
      <c r="I236" s="67">
        <f t="shared" si="60"/>
        <v>0</v>
      </c>
      <c r="J236" s="67">
        <f t="shared" si="61"/>
        <v>0</v>
      </c>
      <c r="K236" s="67">
        <f t="shared" ca="1" si="56"/>
        <v>1.9522154784940337E-3</v>
      </c>
      <c r="L236" s="67">
        <f t="shared" ca="1" si="62"/>
        <v>3.8111452744716889E-6</v>
      </c>
      <c r="M236" s="67">
        <f t="shared" ca="1" si="52"/>
        <v>9.9071759343866167E-2</v>
      </c>
      <c r="N236" s="67">
        <f t="shared" ca="1" si="53"/>
        <v>7.3204611539519149E-3</v>
      </c>
      <c r="O236" s="67">
        <f t="shared" ca="1" si="54"/>
        <v>27.658144410187244</v>
      </c>
      <c r="P236" s="36">
        <f t="shared" ca="1" si="63"/>
        <v>-1.9522154784940337E-3</v>
      </c>
    </row>
    <row r="237" spans="4:16" x14ac:dyDescent="0.2">
      <c r="D237" s="76">
        <f t="shared" si="55"/>
        <v>0</v>
      </c>
      <c r="E237" s="76">
        <f t="shared" si="55"/>
        <v>0</v>
      </c>
      <c r="F237" s="67">
        <f t="shared" si="57"/>
        <v>0</v>
      </c>
      <c r="G237" s="67">
        <f t="shared" si="58"/>
        <v>0</v>
      </c>
      <c r="H237" s="67">
        <f t="shared" si="59"/>
        <v>0</v>
      </c>
      <c r="I237" s="67">
        <f t="shared" si="60"/>
        <v>0</v>
      </c>
      <c r="J237" s="67">
        <f t="shared" si="61"/>
        <v>0</v>
      </c>
      <c r="K237" s="67">
        <f t="shared" ca="1" si="56"/>
        <v>1.9522154784940337E-3</v>
      </c>
      <c r="L237" s="67">
        <f t="shared" ca="1" si="62"/>
        <v>3.8111452744716889E-6</v>
      </c>
      <c r="M237" s="67">
        <f t="shared" ca="1" si="52"/>
        <v>9.9071759343866167E-2</v>
      </c>
      <c r="N237" s="67">
        <f t="shared" ca="1" si="53"/>
        <v>7.3204611539519149E-3</v>
      </c>
      <c r="O237" s="67">
        <f t="shared" ca="1" si="54"/>
        <v>27.658144410187244</v>
      </c>
      <c r="P237" s="36">
        <f t="shared" ca="1" si="63"/>
        <v>-1.9522154784940337E-3</v>
      </c>
    </row>
    <row r="238" spans="4:16" x14ac:dyDescent="0.2">
      <c r="D238" s="76">
        <f t="shared" si="55"/>
        <v>0</v>
      </c>
      <c r="E238" s="76">
        <f t="shared" si="55"/>
        <v>0</v>
      </c>
      <c r="F238" s="67">
        <f t="shared" si="57"/>
        <v>0</v>
      </c>
      <c r="G238" s="67">
        <f t="shared" si="58"/>
        <v>0</v>
      </c>
      <c r="H238" s="67">
        <f t="shared" si="59"/>
        <v>0</v>
      </c>
      <c r="I238" s="67">
        <f t="shared" si="60"/>
        <v>0</v>
      </c>
      <c r="J238" s="67">
        <f t="shared" si="61"/>
        <v>0</v>
      </c>
      <c r="K238" s="67">
        <f t="shared" ca="1" si="56"/>
        <v>1.9522154784940337E-3</v>
      </c>
      <c r="L238" s="67">
        <f t="shared" ca="1" si="62"/>
        <v>3.8111452744716889E-6</v>
      </c>
      <c r="M238" s="67">
        <f t="shared" ca="1" si="52"/>
        <v>9.9071759343866167E-2</v>
      </c>
      <c r="N238" s="67">
        <f t="shared" ca="1" si="53"/>
        <v>7.3204611539519149E-3</v>
      </c>
      <c r="O238" s="67">
        <f t="shared" ca="1" si="54"/>
        <v>27.658144410187244</v>
      </c>
      <c r="P238" s="36">
        <f t="shared" ca="1" si="63"/>
        <v>-1.9522154784940337E-3</v>
      </c>
    </row>
    <row r="239" spans="4:16" x14ac:dyDescent="0.2">
      <c r="D239" s="76">
        <f t="shared" si="55"/>
        <v>0</v>
      </c>
      <c r="E239" s="76">
        <f t="shared" si="55"/>
        <v>0</v>
      </c>
      <c r="F239" s="67">
        <f t="shared" si="57"/>
        <v>0</v>
      </c>
      <c r="G239" s="67">
        <f t="shared" si="58"/>
        <v>0</v>
      </c>
      <c r="H239" s="67">
        <f t="shared" si="59"/>
        <v>0</v>
      </c>
      <c r="I239" s="67">
        <f t="shared" si="60"/>
        <v>0</v>
      </c>
      <c r="J239" s="67">
        <f t="shared" si="61"/>
        <v>0</v>
      </c>
      <c r="K239" s="67">
        <f t="shared" ca="1" si="56"/>
        <v>1.9522154784940337E-3</v>
      </c>
      <c r="L239" s="67">
        <f t="shared" ca="1" si="62"/>
        <v>3.8111452744716889E-6</v>
      </c>
      <c r="M239" s="67">
        <f t="shared" ca="1" si="52"/>
        <v>9.9071759343866167E-2</v>
      </c>
      <c r="N239" s="67">
        <f t="shared" ca="1" si="53"/>
        <v>7.3204611539519149E-3</v>
      </c>
      <c r="O239" s="67">
        <f t="shared" ca="1" si="54"/>
        <v>27.658144410187244</v>
      </c>
      <c r="P239" s="36">
        <f t="shared" ca="1" si="63"/>
        <v>-1.9522154784940337E-3</v>
      </c>
    </row>
    <row r="240" spans="4:16" x14ac:dyDescent="0.2">
      <c r="D240" s="76">
        <f t="shared" si="55"/>
        <v>0</v>
      </c>
      <c r="E240" s="76">
        <f t="shared" si="55"/>
        <v>0</v>
      </c>
      <c r="F240" s="67">
        <f t="shared" si="57"/>
        <v>0</v>
      </c>
      <c r="G240" s="67">
        <f t="shared" si="58"/>
        <v>0</v>
      </c>
      <c r="H240" s="67">
        <f t="shared" si="59"/>
        <v>0</v>
      </c>
      <c r="I240" s="67">
        <f t="shared" si="60"/>
        <v>0</v>
      </c>
      <c r="J240" s="67">
        <f t="shared" si="61"/>
        <v>0</v>
      </c>
      <c r="K240" s="67">
        <f t="shared" ca="1" si="56"/>
        <v>1.9522154784940337E-3</v>
      </c>
      <c r="L240" s="67">
        <f t="shared" ca="1" si="62"/>
        <v>3.8111452744716889E-6</v>
      </c>
      <c r="M240" s="67">
        <f t="shared" ca="1" si="52"/>
        <v>9.9071759343866167E-2</v>
      </c>
      <c r="N240" s="67">
        <f t="shared" ca="1" si="53"/>
        <v>7.3204611539519149E-3</v>
      </c>
      <c r="O240" s="67">
        <f t="shared" ca="1" si="54"/>
        <v>27.658144410187244</v>
      </c>
      <c r="P240" s="36">
        <f t="shared" ca="1" si="63"/>
        <v>-1.9522154784940337E-3</v>
      </c>
    </row>
    <row r="241" spans="4:16" x14ac:dyDescent="0.2">
      <c r="D241" s="76">
        <f t="shared" si="55"/>
        <v>0</v>
      </c>
      <c r="E241" s="76">
        <f t="shared" si="55"/>
        <v>0</v>
      </c>
      <c r="F241" s="67">
        <f t="shared" si="57"/>
        <v>0</v>
      </c>
      <c r="G241" s="67">
        <f t="shared" si="58"/>
        <v>0</v>
      </c>
      <c r="H241" s="67">
        <f t="shared" si="59"/>
        <v>0</v>
      </c>
      <c r="I241" s="67">
        <f t="shared" si="60"/>
        <v>0</v>
      </c>
      <c r="J241" s="67">
        <f t="shared" si="61"/>
        <v>0</v>
      </c>
      <c r="K241" s="67">
        <f t="shared" ca="1" si="56"/>
        <v>1.9522154784940337E-3</v>
      </c>
      <c r="L241" s="67">
        <f t="shared" ca="1" si="62"/>
        <v>3.8111452744716889E-6</v>
      </c>
      <c r="M241" s="67">
        <f t="shared" ca="1" si="52"/>
        <v>9.9071759343866167E-2</v>
      </c>
      <c r="N241" s="67">
        <f t="shared" ca="1" si="53"/>
        <v>7.3204611539519149E-3</v>
      </c>
      <c r="O241" s="67">
        <f t="shared" ca="1" si="54"/>
        <v>27.658144410187244</v>
      </c>
      <c r="P241" s="36">
        <f t="shared" ca="1" si="63"/>
        <v>-1.9522154784940337E-3</v>
      </c>
    </row>
    <row r="242" spans="4:16" x14ac:dyDescent="0.2">
      <c r="D242" s="76">
        <f t="shared" si="55"/>
        <v>0</v>
      </c>
      <c r="E242" s="76">
        <f t="shared" si="55"/>
        <v>0</v>
      </c>
      <c r="F242" s="67">
        <f t="shared" si="57"/>
        <v>0</v>
      </c>
      <c r="G242" s="67">
        <f t="shared" si="58"/>
        <v>0</v>
      </c>
      <c r="H242" s="67">
        <f t="shared" si="59"/>
        <v>0</v>
      </c>
      <c r="I242" s="67">
        <f t="shared" si="60"/>
        <v>0</v>
      </c>
      <c r="J242" s="67">
        <f t="shared" si="61"/>
        <v>0</v>
      </c>
      <c r="K242" s="67">
        <f t="shared" ca="1" si="56"/>
        <v>1.9522154784940337E-3</v>
      </c>
      <c r="L242" s="67">
        <f t="shared" ca="1" si="62"/>
        <v>3.8111452744716889E-6</v>
      </c>
      <c r="M242" s="67">
        <f t="shared" ca="1" si="52"/>
        <v>9.9071759343866167E-2</v>
      </c>
      <c r="N242" s="67">
        <f t="shared" ca="1" si="53"/>
        <v>7.3204611539519149E-3</v>
      </c>
      <c r="O242" s="67">
        <f t="shared" ca="1" si="54"/>
        <v>27.658144410187244</v>
      </c>
      <c r="P242" s="36">
        <f t="shared" ca="1" si="63"/>
        <v>-1.9522154784940337E-3</v>
      </c>
    </row>
    <row r="243" spans="4:16" x14ac:dyDescent="0.2">
      <c r="D243" s="76">
        <f t="shared" si="55"/>
        <v>0</v>
      </c>
      <c r="E243" s="76">
        <f t="shared" si="55"/>
        <v>0</v>
      </c>
      <c r="F243" s="67">
        <f t="shared" si="57"/>
        <v>0</v>
      </c>
      <c r="G243" s="67">
        <f t="shared" si="58"/>
        <v>0</v>
      </c>
      <c r="H243" s="67">
        <f t="shared" si="59"/>
        <v>0</v>
      </c>
      <c r="I243" s="67">
        <f t="shared" si="60"/>
        <v>0</v>
      </c>
      <c r="J243" s="67">
        <f t="shared" si="61"/>
        <v>0</v>
      </c>
      <c r="K243" s="67">
        <f t="shared" ca="1" si="56"/>
        <v>1.9522154784940337E-3</v>
      </c>
      <c r="L243" s="67">
        <f t="shared" ca="1" si="62"/>
        <v>3.8111452744716889E-6</v>
      </c>
      <c r="M243" s="67">
        <f t="shared" ca="1" si="52"/>
        <v>9.9071759343866167E-2</v>
      </c>
      <c r="N243" s="67">
        <f t="shared" ca="1" si="53"/>
        <v>7.3204611539519149E-3</v>
      </c>
      <c r="O243" s="67">
        <f t="shared" ca="1" si="54"/>
        <v>27.658144410187244</v>
      </c>
      <c r="P243" s="36">
        <f t="shared" ca="1" si="63"/>
        <v>-1.9522154784940337E-3</v>
      </c>
    </row>
    <row r="244" spans="4:16" x14ac:dyDescent="0.2">
      <c r="D244" s="76">
        <f t="shared" si="55"/>
        <v>0</v>
      </c>
      <c r="E244" s="76">
        <f t="shared" si="55"/>
        <v>0</v>
      </c>
      <c r="F244" s="67">
        <f t="shared" si="57"/>
        <v>0</v>
      </c>
      <c r="G244" s="67">
        <f t="shared" si="58"/>
        <v>0</v>
      </c>
      <c r="H244" s="67">
        <f t="shared" si="59"/>
        <v>0</v>
      </c>
      <c r="I244" s="67">
        <f t="shared" si="60"/>
        <v>0</v>
      </c>
      <c r="J244" s="67">
        <f t="shared" si="61"/>
        <v>0</v>
      </c>
      <c r="K244" s="67">
        <f t="shared" ca="1" si="56"/>
        <v>1.9522154784940337E-3</v>
      </c>
      <c r="L244" s="67">
        <f t="shared" ca="1" si="62"/>
        <v>3.8111452744716889E-6</v>
      </c>
      <c r="M244" s="67">
        <f t="shared" ca="1" si="52"/>
        <v>9.9071759343866167E-2</v>
      </c>
      <c r="N244" s="67">
        <f t="shared" ca="1" si="53"/>
        <v>7.3204611539519149E-3</v>
      </c>
      <c r="O244" s="67">
        <f t="shared" ca="1" si="54"/>
        <v>27.658144410187244</v>
      </c>
      <c r="P244" s="36">
        <f t="shared" ca="1" si="63"/>
        <v>-1.9522154784940337E-3</v>
      </c>
    </row>
    <row r="245" spans="4:16" x14ac:dyDescent="0.2">
      <c r="D245" s="76">
        <f t="shared" si="55"/>
        <v>0</v>
      </c>
      <c r="E245" s="76">
        <f t="shared" si="55"/>
        <v>0</v>
      </c>
      <c r="F245" s="67">
        <f t="shared" si="57"/>
        <v>0</v>
      </c>
      <c r="G245" s="67">
        <f t="shared" si="58"/>
        <v>0</v>
      </c>
      <c r="H245" s="67">
        <f t="shared" si="59"/>
        <v>0</v>
      </c>
      <c r="I245" s="67">
        <f t="shared" si="60"/>
        <v>0</v>
      </c>
      <c r="J245" s="67">
        <f t="shared" si="61"/>
        <v>0</v>
      </c>
      <c r="K245" s="67">
        <f t="shared" ca="1" si="56"/>
        <v>1.9522154784940337E-3</v>
      </c>
      <c r="L245" s="67">
        <f t="shared" ca="1" si="62"/>
        <v>3.8111452744716889E-6</v>
      </c>
      <c r="M245" s="67">
        <f t="shared" ca="1" si="52"/>
        <v>9.9071759343866167E-2</v>
      </c>
      <c r="N245" s="67">
        <f t="shared" ca="1" si="53"/>
        <v>7.3204611539519149E-3</v>
      </c>
      <c r="O245" s="67">
        <f t="shared" ca="1" si="54"/>
        <v>27.658144410187244</v>
      </c>
      <c r="P245" s="36">
        <f t="shared" ca="1" si="63"/>
        <v>-1.9522154784940337E-3</v>
      </c>
    </row>
    <row r="246" spans="4:16" x14ac:dyDescent="0.2">
      <c r="D246" s="76">
        <f t="shared" si="55"/>
        <v>0</v>
      </c>
      <c r="E246" s="76">
        <f t="shared" si="55"/>
        <v>0</v>
      </c>
      <c r="F246" s="67">
        <f t="shared" si="57"/>
        <v>0</v>
      </c>
      <c r="G246" s="67">
        <f t="shared" si="58"/>
        <v>0</v>
      </c>
      <c r="H246" s="67">
        <f t="shared" si="59"/>
        <v>0</v>
      </c>
      <c r="I246" s="67">
        <f t="shared" si="60"/>
        <v>0</v>
      </c>
      <c r="J246" s="67">
        <f t="shared" si="61"/>
        <v>0</v>
      </c>
      <c r="K246" s="67">
        <f t="shared" ca="1" si="56"/>
        <v>1.9522154784940337E-3</v>
      </c>
      <c r="L246" s="67">
        <f t="shared" ca="1" si="62"/>
        <v>3.8111452744716889E-6</v>
      </c>
      <c r="M246" s="67">
        <f t="shared" ca="1" si="52"/>
        <v>9.9071759343866167E-2</v>
      </c>
      <c r="N246" s="67">
        <f t="shared" ca="1" si="53"/>
        <v>7.3204611539519149E-3</v>
      </c>
      <c r="O246" s="67">
        <f t="shared" ca="1" si="54"/>
        <v>27.658144410187244</v>
      </c>
      <c r="P246" s="36">
        <f t="shared" ca="1" si="63"/>
        <v>-1.9522154784940337E-3</v>
      </c>
    </row>
    <row r="247" spans="4:16" x14ac:dyDescent="0.2">
      <c r="D247" s="76">
        <f t="shared" si="55"/>
        <v>0</v>
      </c>
      <c r="E247" s="76">
        <f t="shared" si="55"/>
        <v>0</v>
      </c>
      <c r="F247" s="67">
        <f t="shared" si="57"/>
        <v>0</v>
      </c>
      <c r="G247" s="67">
        <f t="shared" si="58"/>
        <v>0</v>
      </c>
      <c r="H247" s="67">
        <f t="shared" si="59"/>
        <v>0</v>
      </c>
      <c r="I247" s="67">
        <f t="shared" si="60"/>
        <v>0</v>
      </c>
      <c r="J247" s="67">
        <f t="shared" si="61"/>
        <v>0</v>
      </c>
      <c r="K247" s="67">
        <f t="shared" ca="1" si="56"/>
        <v>1.9522154784940337E-3</v>
      </c>
      <c r="L247" s="67">
        <f t="shared" ca="1" si="62"/>
        <v>3.8111452744716889E-6</v>
      </c>
      <c r="M247" s="67">
        <f t="shared" ca="1" si="52"/>
        <v>9.9071759343866167E-2</v>
      </c>
      <c r="N247" s="67">
        <f t="shared" ca="1" si="53"/>
        <v>7.3204611539519149E-3</v>
      </c>
      <c r="O247" s="67">
        <f t="shared" ca="1" si="54"/>
        <v>27.658144410187244</v>
      </c>
      <c r="P247" s="36">
        <f t="shared" ca="1" si="63"/>
        <v>-1.9522154784940337E-3</v>
      </c>
    </row>
    <row r="248" spans="4:16" x14ac:dyDescent="0.2">
      <c r="D248" s="76">
        <f t="shared" si="55"/>
        <v>0</v>
      </c>
      <c r="E248" s="76">
        <f t="shared" si="55"/>
        <v>0</v>
      </c>
      <c r="F248" s="67">
        <f t="shared" si="57"/>
        <v>0</v>
      </c>
      <c r="G248" s="67">
        <f t="shared" si="58"/>
        <v>0</v>
      </c>
      <c r="H248" s="67">
        <f t="shared" si="59"/>
        <v>0</v>
      </c>
      <c r="I248" s="67">
        <f t="shared" si="60"/>
        <v>0</v>
      </c>
      <c r="J248" s="67">
        <f t="shared" si="61"/>
        <v>0</v>
      </c>
      <c r="K248" s="67">
        <f t="shared" ca="1" si="56"/>
        <v>1.9522154784940337E-3</v>
      </c>
      <c r="L248" s="67">
        <f t="shared" ca="1" si="62"/>
        <v>3.8111452744716889E-6</v>
      </c>
      <c r="M248" s="67">
        <f t="shared" ca="1" si="52"/>
        <v>9.9071759343866167E-2</v>
      </c>
      <c r="N248" s="67">
        <f t="shared" ca="1" si="53"/>
        <v>7.3204611539519149E-3</v>
      </c>
      <c r="O248" s="67">
        <f t="shared" ca="1" si="54"/>
        <v>27.658144410187244</v>
      </c>
      <c r="P248" s="36">
        <f t="shared" ca="1" si="63"/>
        <v>-1.9522154784940337E-3</v>
      </c>
    </row>
    <row r="249" spans="4:16" x14ac:dyDescent="0.2">
      <c r="D249" s="76">
        <f t="shared" si="55"/>
        <v>0</v>
      </c>
      <c r="E249" s="76">
        <f t="shared" si="55"/>
        <v>0</v>
      </c>
      <c r="F249" s="67">
        <f t="shared" si="57"/>
        <v>0</v>
      </c>
      <c r="G249" s="67">
        <f t="shared" si="58"/>
        <v>0</v>
      </c>
      <c r="H249" s="67">
        <f t="shared" si="59"/>
        <v>0</v>
      </c>
      <c r="I249" s="67">
        <f t="shared" si="60"/>
        <v>0</v>
      </c>
      <c r="J249" s="67">
        <f t="shared" si="61"/>
        <v>0</v>
      </c>
      <c r="K249" s="67">
        <f t="shared" ca="1" si="56"/>
        <v>1.9522154784940337E-3</v>
      </c>
      <c r="L249" s="67">
        <f t="shared" ca="1" si="62"/>
        <v>3.8111452744716889E-6</v>
      </c>
      <c r="M249" s="67">
        <f t="shared" ref="M249:M312" ca="1" si="64">(M$1-M$2*D249+M$3*F249)^2</f>
        <v>9.9071759343866167E-2</v>
      </c>
      <c r="N249" s="67">
        <f t="shared" ref="N249:N312" ca="1" si="65">(-M$2+M$4*D249-M$5*F249)^2</f>
        <v>7.3204611539519149E-3</v>
      </c>
      <c r="O249" s="67">
        <f t="shared" ref="O249:O312" ca="1" si="66">+(M$3-D249*M$5+F249*M$6)^2</f>
        <v>27.658144410187244</v>
      </c>
      <c r="P249" s="36">
        <f t="shared" ca="1" si="63"/>
        <v>-1.9522154784940337E-3</v>
      </c>
    </row>
    <row r="250" spans="4:16" x14ac:dyDescent="0.2">
      <c r="D250" s="76">
        <f t="shared" si="55"/>
        <v>0</v>
      </c>
      <c r="E250" s="76">
        <f t="shared" si="55"/>
        <v>0</v>
      </c>
      <c r="F250" s="67">
        <f t="shared" si="57"/>
        <v>0</v>
      </c>
      <c r="G250" s="67">
        <f t="shared" si="58"/>
        <v>0</v>
      </c>
      <c r="H250" s="67">
        <f t="shared" si="59"/>
        <v>0</v>
      </c>
      <c r="I250" s="67">
        <f t="shared" si="60"/>
        <v>0</v>
      </c>
      <c r="J250" s="67">
        <f t="shared" si="61"/>
        <v>0</v>
      </c>
      <c r="K250" s="67">
        <f t="shared" ca="1" si="56"/>
        <v>1.9522154784940337E-3</v>
      </c>
      <c r="L250" s="67">
        <f t="shared" ca="1" si="62"/>
        <v>3.8111452744716889E-6</v>
      </c>
      <c r="M250" s="67">
        <f t="shared" ca="1" si="64"/>
        <v>9.9071759343866167E-2</v>
      </c>
      <c r="N250" s="67">
        <f t="shared" ca="1" si="65"/>
        <v>7.3204611539519149E-3</v>
      </c>
      <c r="O250" s="67">
        <f t="shared" ca="1" si="66"/>
        <v>27.658144410187244</v>
      </c>
      <c r="P250" s="36">
        <f t="shared" ca="1" si="63"/>
        <v>-1.9522154784940337E-3</v>
      </c>
    </row>
    <row r="251" spans="4:16" x14ac:dyDescent="0.2">
      <c r="D251" s="76">
        <f t="shared" si="55"/>
        <v>0</v>
      </c>
      <c r="E251" s="76">
        <f t="shared" si="55"/>
        <v>0</v>
      </c>
      <c r="F251" s="67">
        <f t="shared" si="57"/>
        <v>0</v>
      </c>
      <c r="G251" s="67">
        <f t="shared" si="58"/>
        <v>0</v>
      </c>
      <c r="H251" s="67">
        <f t="shared" si="59"/>
        <v>0</v>
      </c>
      <c r="I251" s="67">
        <f t="shared" si="60"/>
        <v>0</v>
      </c>
      <c r="J251" s="67">
        <f t="shared" si="61"/>
        <v>0</v>
      </c>
      <c r="K251" s="67">
        <f t="shared" ca="1" si="56"/>
        <v>1.9522154784940337E-3</v>
      </c>
      <c r="L251" s="67">
        <f t="shared" ca="1" si="62"/>
        <v>3.8111452744716889E-6</v>
      </c>
      <c r="M251" s="67">
        <f t="shared" ca="1" si="64"/>
        <v>9.9071759343866167E-2</v>
      </c>
      <c r="N251" s="67">
        <f t="shared" ca="1" si="65"/>
        <v>7.3204611539519149E-3</v>
      </c>
      <c r="O251" s="67">
        <f t="shared" ca="1" si="66"/>
        <v>27.658144410187244</v>
      </c>
      <c r="P251" s="36">
        <f t="shared" ca="1" si="63"/>
        <v>-1.9522154784940337E-3</v>
      </c>
    </row>
    <row r="252" spans="4:16" x14ac:dyDescent="0.2">
      <c r="D252" s="76">
        <f t="shared" si="55"/>
        <v>0</v>
      </c>
      <c r="E252" s="76">
        <f t="shared" si="55"/>
        <v>0</v>
      </c>
      <c r="F252" s="67">
        <f t="shared" si="57"/>
        <v>0</v>
      </c>
      <c r="G252" s="67">
        <f t="shared" si="58"/>
        <v>0</v>
      </c>
      <c r="H252" s="67">
        <f t="shared" si="59"/>
        <v>0</v>
      </c>
      <c r="I252" s="67">
        <f t="shared" si="60"/>
        <v>0</v>
      </c>
      <c r="J252" s="67">
        <f t="shared" si="61"/>
        <v>0</v>
      </c>
      <c r="K252" s="67">
        <f t="shared" ca="1" si="56"/>
        <v>1.9522154784940337E-3</v>
      </c>
      <c r="L252" s="67">
        <f t="shared" ca="1" si="62"/>
        <v>3.8111452744716889E-6</v>
      </c>
      <c r="M252" s="67">
        <f t="shared" ca="1" si="64"/>
        <v>9.9071759343866167E-2</v>
      </c>
      <c r="N252" s="67">
        <f t="shared" ca="1" si="65"/>
        <v>7.3204611539519149E-3</v>
      </c>
      <c r="O252" s="67">
        <f t="shared" ca="1" si="66"/>
        <v>27.658144410187244</v>
      </c>
      <c r="P252" s="36">
        <f t="shared" ca="1" si="63"/>
        <v>-1.9522154784940337E-3</v>
      </c>
    </row>
    <row r="253" spans="4:16" x14ac:dyDescent="0.2">
      <c r="D253" s="76">
        <f t="shared" si="55"/>
        <v>0</v>
      </c>
      <c r="E253" s="76">
        <f t="shared" si="55"/>
        <v>0</v>
      </c>
      <c r="F253" s="67">
        <f t="shared" si="57"/>
        <v>0</v>
      </c>
      <c r="G253" s="67">
        <f t="shared" si="58"/>
        <v>0</v>
      </c>
      <c r="H253" s="67">
        <f t="shared" si="59"/>
        <v>0</v>
      </c>
      <c r="I253" s="67">
        <f t="shared" si="60"/>
        <v>0</v>
      </c>
      <c r="J253" s="67">
        <f t="shared" si="61"/>
        <v>0</v>
      </c>
      <c r="K253" s="67">
        <f t="shared" ca="1" si="56"/>
        <v>1.9522154784940337E-3</v>
      </c>
      <c r="L253" s="67">
        <f t="shared" ca="1" si="62"/>
        <v>3.8111452744716889E-6</v>
      </c>
      <c r="M253" s="67">
        <f t="shared" ca="1" si="64"/>
        <v>9.9071759343866167E-2</v>
      </c>
      <c r="N253" s="67">
        <f t="shared" ca="1" si="65"/>
        <v>7.3204611539519149E-3</v>
      </c>
      <c r="O253" s="67">
        <f t="shared" ca="1" si="66"/>
        <v>27.658144410187244</v>
      </c>
      <c r="P253" s="36">
        <f t="shared" ca="1" si="63"/>
        <v>-1.9522154784940337E-3</v>
      </c>
    </row>
    <row r="254" spans="4:16" x14ac:dyDescent="0.2">
      <c r="D254" s="76">
        <f t="shared" si="55"/>
        <v>0</v>
      </c>
      <c r="E254" s="76">
        <f t="shared" si="55"/>
        <v>0</v>
      </c>
      <c r="F254" s="67">
        <f t="shared" si="57"/>
        <v>0</v>
      </c>
      <c r="G254" s="67">
        <f t="shared" si="58"/>
        <v>0</v>
      </c>
      <c r="H254" s="67">
        <f t="shared" si="59"/>
        <v>0</v>
      </c>
      <c r="I254" s="67">
        <f t="shared" si="60"/>
        <v>0</v>
      </c>
      <c r="J254" s="67">
        <f t="shared" si="61"/>
        <v>0</v>
      </c>
      <c r="K254" s="67">
        <f t="shared" ca="1" si="56"/>
        <v>1.9522154784940337E-3</v>
      </c>
      <c r="L254" s="67">
        <f t="shared" ca="1" si="62"/>
        <v>3.8111452744716889E-6</v>
      </c>
      <c r="M254" s="67">
        <f t="shared" ca="1" si="64"/>
        <v>9.9071759343866167E-2</v>
      </c>
      <c r="N254" s="67">
        <f t="shared" ca="1" si="65"/>
        <v>7.3204611539519149E-3</v>
      </c>
      <c r="O254" s="67">
        <f t="shared" ca="1" si="66"/>
        <v>27.658144410187244</v>
      </c>
      <c r="P254" s="36">
        <f t="shared" ca="1" si="63"/>
        <v>-1.9522154784940337E-3</v>
      </c>
    </row>
    <row r="255" spans="4:16" x14ac:dyDescent="0.2">
      <c r="D255" s="76">
        <f t="shared" si="55"/>
        <v>0</v>
      </c>
      <c r="E255" s="76">
        <f t="shared" si="55"/>
        <v>0</v>
      </c>
      <c r="F255" s="67">
        <f t="shared" si="57"/>
        <v>0</v>
      </c>
      <c r="G255" s="67">
        <f t="shared" si="58"/>
        <v>0</v>
      </c>
      <c r="H255" s="67">
        <f t="shared" si="59"/>
        <v>0</v>
      </c>
      <c r="I255" s="67">
        <f t="shared" si="60"/>
        <v>0</v>
      </c>
      <c r="J255" s="67">
        <f t="shared" si="61"/>
        <v>0</v>
      </c>
      <c r="K255" s="67">
        <f t="shared" ca="1" si="56"/>
        <v>1.9522154784940337E-3</v>
      </c>
      <c r="L255" s="67">
        <f t="shared" ca="1" si="62"/>
        <v>3.8111452744716889E-6</v>
      </c>
      <c r="M255" s="67">
        <f t="shared" ca="1" si="64"/>
        <v>9.9071759343866167E-2</v>
      </c>
      <c r="N255" s="67">
        <f t="shared" ca="1" si="65"/>
        <v>7.3204611539519149E-3</v>
      </c>
      <c r="O255" s="67">
        <f t="shared" ca="1" si="66"/>
        <v>27.658144410187244</v>
      </c>
      <c r="P255" s="36">
        <f t="shared" ca="1" si="63"/>
        <v>-1.9522154784940337E-3</v>
      </c>
    </row>
    <row r="256" spans="4:16" x14ac:dyDescent="0.2">
      <c r="D256" s="76">
        <f t="shared" si="55"/>
        <v>0</v>
      </c>
      <c r="E256" s="76">
        <f t="shared" si="55"/>
        <v>0</v>
      </c>
      <c r="F256" s="67">
        <f t="shared" si="57"/>
        <v>0</v>
      </c>
      <c r="G256" s="67">
        <f t="shared" si="58"/>
        <v>0</v>
      </c>
      <c r="H256" s="67">
        <f t="shared" si="59"/>
        <v>0</v>
      </c>
      <c r="I256" s="67">
        <f t="shared" si="60"/>
        <v>0</v>
      </c>
      <c r="J256" s="67">
        <f t="shared" si="61"/>
        <v>0</v>
      </c>
      <c r="K256" s="67">
        <f t="shared" ca="1" si="56"/>
        <v>1.9522154784940337E-3</v>
      </c>
      <c r="L256" s="67">
        <f t="shared" ca="1" si="62"/>
        <v>3.8111452744716889E-6</v>
      </c>
      <c r="M256" s="67">
        <f t="shared" ca="1" si="64"/>
        <v>9.9071759343866167E-2</v>
      </c>
      <c r="N256" s="67">
        <f t="shared" ca="1" si="65"/>
        <v>7.3204611539519149E-3</v>
      </c>
      <c r="O256" s="67">
        <f t="shared" ca="1" si="66"/>
        <v>27.658144410187244</v>
      </c>
      <c r="P256" s="36">
        <f t="shared" ca="1" si="63"/>
        <v>-1.9522154784940337E-3</v>
      </c>
    </row>
    <row r="257" spans="4:16" x14ac:dyDescent="0.2">
      <c r="D257" s="76">
        <f t="shared" si="55"/>
        <v>0</v>
      </c>
      <c r="E257" s="76">
        <f t="shared" si="55"/>
        <v>0</v>
      </c>
      <c r="F257" s="67">
        <f t="shared" si="57"/>
        <v>0</v>
      </c>
      <c r="G257" s="67">
        <f t="shared" si="58"/>
        <v>0</v>
      </c>
      <c r="H257" s="67">
        <f t="shared" si="59"/>
        <v>0</v>
      </c>
      <c r="I257" s="67">
        <f t="shared" si="60"/>
        <v>0</v>
      </c>
      <c r="J257" s="67">
        <f t="shared" si="61"/>
        <v>0</v>
      </c>
      <c r="K257" s="67">
        <f t="shared" ca="1" si="56"/>
        <v>1.9522154784940337E-3</v>
      </c>
      <c r="L257" s="67">
        <f t="shared" ca="1" si="62"/>
        <v>3.8111452744716889E-6</v>
      </c>
      <c r="M257" s="67">
        <f t="shared" ca="1" si="64"/>
        <v>9.9071759343866167E-2</v>
      </c>
      <c r="N257" s="67">
        <f t="shared" ca="1" si="65"/>
        <v>7.3204611539519149E-3</v>
      </c>
      <c r="O257" s="67">
        <f t="shared" ca="1" si="66"/>
        <v>27.658144410187244</v>
      </c>
      <c r="P257" s="36">
        <f t="shared" ca="1" si="63"/>
        <v>-1.9522154784940337E-3</v>
      </c>
    </row>
    <row r="258" spans="4:16" x14ac:dyDescent="0.2">
      <c r="D258" s="76">
        <f t="shared" si="55"/>
        <v>0</v>
      </c>
      <c r="E258" s="76">
        <f t="shared" si="55"/>
        <v>0</v>
      </c>
      <c r="F258" s="67">
        <f t="shared" si="57"/>
        <v>0</v>
      </c>
      <c r="G258" s="67">
        <f t="shared" si="58"/>
        <v>0</v>
      </c>
      <c r="H258" s="67">
        <f t="shared" si="59"/>
        <v>0</v>
      </c>
      <c r="I258" s="67">
        <f t="shared" si="60"/>
        <v>0</v>
      </c>
      <c r="J258" s="67">
        <f t="shared" si="61"/>
        <v>0</v>
      </c>
      <c r="K258" s="67">
        <f t="shared" ca="1" si="56"/>
        <v>1.9522154784940337E-3</v>
      </c>
      <c r="L258" s="67">
        <f t="shared" ca="1" si="62"/>
        <v>3.8111452744716889E-6</v>
      </c>
      <c r="M258" s="67">
        <f t="shared" ca="1" si="64"/>
        <v>9.9071759343866167E-2</v>
      </c>
      <c r="N258" s="67">
        <f t="shared" ca="1" si="65"/>
        <v>7.3204611539519149E-3</v>
      </c>
      <c r="O258" s="67">
        <f t="shared" ca="1" si="66"/>
        <v>27.658144410187244</v>
      </c>
      <c r="P258" s="36">
        <f t="shared" ca="1" si="63"/>
        <v>-1.9522154784940337E-3</v>
      </c>
    </row>
    <row r="259" spans="4:16" x14ac:dyDescent="0.2">
      <c r="D259" s="76">
        <f t="shared" si="55"/>
        <v>0</v>
      </c>
      <c r="E259" s="76">
        <f t="shared" si="55"/>
        <v>0</v>
      </c>
      <c r="F259" s="67">
        <f t="shared" si="57"/>
        <v>0</v>
      </c>
      <c r="G259" s="67">
        <f t="shared" si="58"/>
        <v>0</v>
      </c>
      <c r="H259" s="67">
        <f t="shared" si="59"/>
        <v>0</v>
      </c>
      <c r="I259" s="67">
        <f t="shared" si="60"/>
        <v>0</v>
      </c>
      <c r="J259" s="67">
        <f t="shared" si="61"/>
        <v>0</v>
      </c>
      <c r="K259" s="67">
        <f t="shared" ca="1" si="56"/>
        <v>1.9522154784940337E-3</v>
      </c>
      <c r="L259" s="67">
        <f t="shared" ca="1" si="62"/>
        <v>3.8111452744716889E-6</v>
      </c>
      <c r="M259" s="67">
        <f t="shared" ca="1" si="64"/>
        <v>9.9071759343866167E-2</v>
      </c>
      <c r="N259" s="67">
        <f t="shared" ca="1" si="65"/>
        <v>7.3204611539519149E-3</v>
      </c>
      <c r="O259" s="67">
        <f t="shared" ca="1" si="66"/>
        <v>27.658144410187244</v>
      </c>
      <c r="P259" s="36">
        <f t="shared" ca="1" si="63"/>
        <v>-1.9522154784940337E-3</v>
      </c>
    </row>
    <row r="260" spans="4:16" x14ac:dyDescent="0.2">
      <c r="D260" s="76">
        <f t="shared" si="55"/>
        <v>0</v>
      </c>
      <c r="E260" s="76">
        <f t="shared" si="55"/>
        <v>0</v>
      </c>
      <c r="F260" s="67">
        <f t="shared" si="57"/>
        <v>0</v>
      </c>
      <c r="G260" s="67">
        <f t="shared" si="58"/>
        <v>0</v>
      </c>
      <c r="H260" s="67">
        <f t="shared" si="59"/>
        <v>0</v>
      </c>
      <c r="I260" s="67">
        <f t="shared" si="60"/>
        <v>0</v>
      </c>
      <c r="J260" s="67">
        <f t="shared" si="61"/>
        <v>0</v>
      </c>
      <c r="K260" s="67">
        <f t="shared" ca="1" si="56"/>
        <v>1.9522154784940337E-3</v>
      </c>
      <c r="L260" s="67">
        <f t="shared" ca="1" si="62"/>
        <v>3.8111452744716889E-6</v>
      </c>
      <c r="M260" s="67">
        <f t="shared" ca="1" si="64"/>
        <v>9.9071759343866167E-2</v>
      </c>
      <c r="N260" s="67">
        <f t="shared" ca="1" si="65"/>
        <v>7.3204611539519149E-3</v>
      </c>
      <c r="O260" s="67">
        <f t="shared" ca="1" si="66"/>
        <v>27.658144410187244</v>
      </c>
      <c r="P260" s="36">
        <f t="shared" ca="1" si="63"/>
        <v>-1.9522154784940337E-3</v>
      </c>
    </row>
    <row r="261" spans="4:16" x14ac:dyDescent="0.2">
      <c r="D261" s="76">
        <f t="shared" si="55"/>
        <v>0</v>
      </c>
      <c r="E261" s="76">
        <f t="shared" si="55"/>
        <v>0</v>
      </c>
      <c r="F261" s="67">
        <f t="shared" si="57"/>
        <v>0</v>
      </c>
      <c r="G261" s="67">
        <f t="shared" si="58"/>
        <v>0</v>
      </c>
      <c r="H261" s="67">
        <f t="shared" si="59"/>
        <v>0</v>
      </c>
      <c r="I261" s="67">
        <f t="shared" si="60"/>
        <v>0</v>
      </c>
      <c r="J261" s="67">
        <f t="shared" si="61"/>
        <v>0</v>
      </c>
      <c r="K261" s="67">
        <f t="shared" ca="1" si="56"/>
        <v>1.9522154784940337E-3</v>
      </c>
      <c r="L261" s="67">
        <f t="shared" ca="1" si="62"/>
        <v>3.8111452744716889E-6</v>
      </c>
      <c r="M261" s="67">
        <f t="shared" ca="1" si="64"/>
        <v>9.9071759343866167E-2</v>
      </c>
      <c r="N261" s="67">
        <f t="shared" ca="1" si="65"/>
        <v>7.3204611539519149E-3</v>
      </c>
      <c r="O261" s="67">
        <f t="shared" ca="1" si="66"/>
        <v>27.658144410187244</v>
      </c>
      <c r="P261" s="36">
        <f t="shared" ca="1" si="63"/>
        <v>-1.9522154784940337E-3</v>
      </c>
    </row>
    <row r="262" spans="4:16" x14ac:dyDescent="0.2">
      <c r="D262" s="76">
        <f t="shared" si="55"/>
        <v>0</v>
      </c>
      <c r="E262" s="76">
        <f t="shared" si="55"/>
        <v>0</v>
      </c>
      <c r="F262" s="67">
        <f t="shared" si="57"/>
        <v>0</v>
      </c>
      <c r="G262" s="67">
        <f t="shared" si="58"/>
        <v>0</v>
      </c>
      <c r="H262" s="67">
        <f t="shared" si="59"/>
        <v>0</v>
      </c>
      <c r="I262" s="67">
        <f t="shared" si="60"/>
        <v>0</v>
      </c>
      <c r="J262" s="67">
        <f t="shared" si="61"/>
        <v>0</v>
      </c>
      <c r="K262" s="67">
        <f t="shared" ca="1" si="56"/>
        <v>1.9522154784940337E-3</v>
      </c>
      <c r="L262" s="67">
        <f t="shared" ca="1" si="62"/>
        <v>3.8111452744716889E-6</v>
      </c>
      <c r="M262" s="67">
        <f t="shared" ca="1" si="64"/>
        <v>9.9071759343866167E-2</v>
      </c>
      <c r="N262" s="67">
        <f t="shared" ca="1" si="65"/>
        <v>7.3204611539519149E-3</v>
      </c>
      <c r="O262" s="67">
        <f t="shared" ca="1" si="66"/>
        <v>27.658144410187244</v>
      </c>
      <c r="P262" s="36">
        <f t="shared" ca="1" si="63"/>
        <v>-1.9522154784940337E-3</v>
      </c>
    </row>
    <row r="263" spans="4:16" x14ac:dyDescent="0.2">
      <c r="D263" s="76">
        <f t="shared" si="55"/>
        <v>0</v>
      </c>
      <c r="E263" s="76">
        <f t="shared" si="55"/>
        <v>0</v>
      </c>
      <c r="F263" s="67">
        <f t="shared" si="57"/>
        <v>0</v>
      </c>
      <c r="G263" s="67">
        <f t="shared" si="58"/>
        <v>0</v>
      </c>
      <c r="H263" s="67">
        <f t="shared" si="59"/>
        <v>0</v>
      </c>
      <c r="I263" s="67">
        <f t="shared" si="60"/>
        <v>0</v>
      </c>
      <c r="J263" s="67">
        <f t="shared" si="61"/>
        <v>0</v>
      </c>
      <c r="K263" s="67">
        <f t="shared" ca="1" si="56"/>
        <v>1.9522154784940337E-3</v>
      </c>
      <c r="L263" s="67">
        <f t="shared" ca="1" si="62"/>
        <v>3.8111452744716889E-6</v>
      </c>
      <c r="M263" s="67">
        <f t="shared" ca="1" si="64"/>
        <v>9.9071759343866167E-2</v>
      </c>
      <c r="N263" s="67">
        <f t="shared" ca="1" si="65"/>
        <v>7.3204611539519149E-3</v>
      </c>
      <c r="O263" s="67">
        <f t="shared" ca="1" si="66"/>
        <v>27.658144410187244</v>
      </c>
      <c r="P263" s="36">
        <f t="shared" ca="1" si="63"/>
        <v>-1.9522154784940337E-3</v>
      </c>
    </row>
    <row r="264" spans="4:16" x14ac:dyDescent="0.2">
      <c r="D264" s="76">
        <f t="shared" si="55"/>
        <v>0</v>
      </c>
      <c r="E264" s="76">
        <f t="shared" si="55"/>
        <v>0</v>
      </c>
      <c r="F264" s="67">
        <f t="shared" si="57"/>
        <v>0</v>
      </c>
      <c r="G264" s="67">
        <f t="shared" si="58"/>
        <v>0</v>
      </c>
      <c r="H264" s="67">
        <f t="shared" si="59"/>
        <v>0</v>
      </c>
      <c r="I264" s="67">
        <f t="shared" si="60"/>
        <v>0</v>
      </c>
      <c r="J264" s="67">
        <f t="shared" si="61"/>
        <v>0</v>
      </c>
      <c r="K264" s="67">
        <f t="shared" ca="1" si="56"/>
        <v>1.9522154784940337E-3</v>
      </c>
      <c r="L264" s="67">
        <f t="shared" ca="1" si="62"/>
        <v>3.8111452744716889E-6</v>
      </c>
      <c r="M264" s="67">
        <f t="shared" ca="1" si="64"/>
        <v>9.9071759343866167E-2</v>
      </c>
      <c r="N264" s="67">
        <f t="shared" ca="1" si="65"/>
        <v>7.3204611539519149E-3</v>
      </c>
      <c r="O264" s="67">
        <f t="shared" ca="1" si="66"/>
        <v>27.658144410187244</v>
      </c>
      <c r="P264" s="36">
        <f t="shared" ca="1" si="63"/>
        <v>-1.9522154784940337E-3</v>
      </c>
    </row>
    <row r="265" spans="4:16" x14ac:dyDescent="0.2">
      <c r="D265" s="76">
        <f t="shared" ref="D265:E328" si="67">A265/A$18</f>
        <v>0</v>
      </c>
      <c r="E265" s="76">
        <f t="shared" si="67"/>
        <v>0</v>
      </c>
      <c r="F265" s="67">
        <f t="shared" si="57"/>
        <v>0</v>
      </c>
      <c r="G265" s="67">
        <f t="shared" si="58"/>
        <v>0</v>
      </c>
      <c r="H265" s="67">
        <f t="shared" si="59"/>
        <v>0</v>
      </c>
      <c r="I265" s="67">
        <f t="shared" si="60"/>
        <v>0</v>
      </c>
      <c r="J265" s="67">
        <f t="shared" si="61"/>
        <v>0</v>
      </c>
      <c r="K265" s="67">
        <f t="shared" ca="1" si="56"/>
        <v>1.9522154784940337E-3</v>
      </c>
      <c r="L265" s="67">
        <f t="shared" ca="1" si="62"/>
        <v>3.8111452744716889E-6</v>
      </c>
      <c r="M265" s="67">
        <f t="shared" ca="1" si="64"/>
        <v>9.9071759343866167E-2</v>
      </c>
      <c r="N265" s="67">
        <f t="shared" ca="1" si="65"/>
        <v>7.3204611539519149E-3</v>
      </c>
      <c r="O265" s="67">
        <f t="shared" ca="1" si="66"/>
        <v>27.658144410187244</v>
      </c>
      <c r="P265" s="36">
        <f t="shared" ca="1" si="63"/>
        <v>-1.9522154784940337E-3</v>
      </c>
    </row>
    <row r="266" spans="4:16" x14ac:dyDescent="0.2">
      <c r="D266" s="76">
        <f t="shared" si="67"/>
        <v>0</v>
      </c>
      <c r="E266" s="76">
        <f t="shared" si="67"/>
        <v>0</v>
      </c>
      <c r="F266" s="67">
        <f t="shared" si="57"/>
        <v>0</v>
      </c>
      <c r="G266" s="67">
        <f t="shared" si="58"/>
        <v>0</v>
      </c>
      <c r="H266" s="67">
        <f t="shared" si="59"/>
        <v>0</v>
      </c>
      <c r="I266" s="67">
        <f t="shared" si="60"/>
        <v>0</v>
      </c>
      <c r="J266" s="67">
        <f t="shared" si="61"/>
        <v>0</v>
      </c>
      <c r="K266" s="67">
        <f t="shared" ca="1" si="56"/>
        <v>1.9522154784940337E-3</v>
      </c>
      <c r="L266" s="67">
        <f t="shared" ca="1" si="62"/>
        <v>3.8111452744716889E-6</v>
      </c>
      <c r="M266" s="67">
        <f t="shared" ca="1" si="64"/>
        <v>9.9071759343866167E-2</v>
      </c>
      <c r="N266" s="67">
        <f t="shared" ca="1" si="65"/>
        <v>7.3204611539519149E-3</v>
      </c>
      <c r="O266" s="67">
        <f t="shared" ca="1" si="66"/>
        <v>27.658144410187244</v>
      </c>
      <c r="P266" s="36">
        <f t="shared" ca="1" si="63"/>
        <v>-1.9522154784940337E-3</v>
      </c>
    </row>
    <row r="267" spans="4:16" x14ac:dyDescent="0.2">
      <c r="D267" s="76">
        <f t="shared" si="67"/>
        <v>0</v>
      </c>
      <c r="E267" s="76">
        <f t="shared" si="67"/>
        <v>0</v>
      </c>
      <c r="F267" s="67">
        <f t="shared" si="57"/>
        <v>0</v>
      </c>
      <c r="G267" s="67">
        <f t="shared" si="58"/>
        <v>0</v>
      </c>
      <c r="H267" s="67">
        <f t="shared" si="59"/>
        <v>0</v>
      </c>
      <c r="I267" s="67">
        <f t="shared" si="60"/>
        <v>0</v>
      </c>
      <c r="J267" s="67">
        <f t="shared" si="61"/>
        <v>0</v>
      </c>
      <c r="K267" s="67">
        <f t="shared" ca="1" si="56"/>
        <v>1.9522154784940337E-3</v>
      </c>
      <c r="L267" s="67">
        <f t="shared" ca="1" si="62"/>
        <v>3.8111452744716889E-6</v>
      </c>
      <c r="M267" s="67">
        <f t="shared" ca="1" si="64"/>
        <v>9.9071759343866167E-2</v>
      </c>
      <c r="N267" s="67">
        <f t="shared" ca="1" si="65"/>
        <v>7.3204611539519149E-3</v>
      </c>
      <c r="O267" s="67">
        <f t="shared" ca="1" si="66"/>
        <v>27.658144410187244</v>
      </c>
      <c r="P267" s="36">
        <f t="shared" ca="1" si="63"/>
        <v>-1.9522154784940337E-3</v>
      </c>
    </row>
    <row r="268" spans="4:16" x14ac:dyDescent="0.2">
      <c r="D268" s="76">
        <f t="shared" si="67"/>
        <v>0</v>
      </c>
      <c r="E268" s="76">
        <f t="shared" si="67"/>
        <v>0</v>
      </c>
      <c r="F268" s="67">
        <f t="shared" si="57"/>
        <v>0</v>
      </c>
      <c r="G268" s="67">
        <f t="shared" si="58"/>
        <v>0</v>
      </c>
      <c r="H268" s="67">
        <f t="shared" si="59"/>
        <v>0</v>
      </c>
      <c r="I268" s="67">
        <f t="shared" si="60"/>
        <v>0</v>
      </c>
      <c r="J268" s="67">
        <f t="shared" si="61"/>
        <v>0</v>
      </c>
      <c r="K268" s="67">
        <f t="shared" ca="1" si="56"/>
        <v>1.9522154784940337E-3</v>
      </c>
      <c r="L268" s="67">
        <f t="shared" ca="1" si="62"/>
        <v>3.8111452744716889E-6</v>
      </c>
      <c r="M268" s="67">
        <f t="shared" ca="1" si="64"/>
        <v>9.9071759343866167E-2</v>
      </c>
      <c r="N268" s="67">
        <f t="shared" ca="1" si="65"/>
        <v>7.3204611539519149E-3</v>
      </c>
      <c r="O268" s="67">
        <f t="shared" ca="1" si="66"/>
        <v>27.658144410187244</v>
      </c>
      <c r="P268" s="36">
        <f t="shared" ca="1" si="63"/>
        <v>-1.9522154784940337E-3</v>
      </c>
    </row>
    <row r="269" spans="4:16" x14ac:dyDescent="0.2">
      <c r="D269" s="76">
        <f t="shared" si="67"/>
        <v>0</v>
      </c>
      <c r="E269" s="76">
        <f t="shared" si="67"/>
        <v>0</v>
      </c>
      <c r="F269" s="67">
        <f t="shared" si="57"/>
        <v>0</v>
      </c>
      <c r="G269" s="67">
        <f t="shared" si="58"/>
        <v>0</v>
      </c>
      <c r="H269" s="67">
        <f t="shared" si="59"/>
        <v>0</v>
      </c>
      <c r="I269" s="67">
        <f t="shared" si="60"/>
        <v>0</v>
      </c>
      <c r="J269" s="67">
        <f t="shared" si="61"/>
        <v>0</v>
      </c>
      <c r="K269" s="67">
        <f t="shared" ca="1" si="56"/>
        <v>1.9522154784940337E-3</v>
      </c>
      <c r="L269" s="67">
        <f t="shared" ca="1" si="62"/>
        <v>3.8111452744716889E-6</v>
      </c>
      <c r="M269" s="67">
        <f t="shared" ca="1" si="64"/>
        <v>9.9071759343866167E-2</v>
      </c>
      <c r="N269" s="67">
        <f t="shared" ca="1" si="65"/>
        <v>7.3204611539519149E-3</v>
      </c>
      <c r="O269" s="67">
        <f t="shared" ca="1" si="66"/>
        <v>27.658144410187244</v>
      </c>
      <c r="P269" s="36">
        <f t="shared" ca="1" si="63"/>
        <v>-1.9522154784940337E-3</v>
      </c>
    </row>
    <row r="270" spans="4:16" x14ac:dyDescent="0.2">
      <c r="D270" s="76">
        <f t="shared" si="67"/>
        <v>0</v>
      </c>
      <c r="E270" s="76">
        <f t="shared" si="67"/>
        <v>0</v>
      </c>
      <c r="F270" s="67">
        <f t="shared" si="57"/>
        <v>0</v>
      </c>
      <c r="G270" s="67">
        <f t="shared" si="58"/>
        <v>0</v>
      </c>
      <c r="H270" s="67">
        <f t="shared" si="59"/>
        <v>0</v>
      </c>
      <c r="I270" s="67">
        <f t="shared" si="60"/>
        <v>0</v>
      </c>
      <c r="J270" s="67">
        <f t="shared" si="61"/>
        <v>0</v>
      </c>
      <c r="K270" s="67">
        <f t="shared" ca="1" si="56"/>
        <v>1.9522154784940337E-3</v>
      </c>
      <c r="L270" s="67">
        <f t="shared" ca="1" si="62"/>
        <v>3.8111452744716889E-6</v>
      </c>
      <c r="M270" s="67">
        <f t="shared" ca="1" si="64"/>
        <v>9.9071759343866167E-2</v>
      </c>
      <c r="N270" s="67">
        <f t="shared" ca="1" si="65"/>
        <v>7.3204611539519149E-3</v>
      </c>
      <c r="O270" s="67">
        <f t="shared" ca="1" si="66"/>
        <v>27.658144410187244</v>
      </c>
      <c r="P270" s="36">
        <f t="shared" ca="1" si="63"/>
        <v>-1.9522154784940337E-3</v>
      </c>
    </row>
    <row r="271" spans="4:16" x14ac:dyDescent="0.2">
      <c r="D271" s="76">
        <f t="shared" si="67"/>
        <v>0</v>
      </c>
      <c r="E271" s="76">
        <f t="shared" si="67"/>
        <v>0</v>
      </c>
      <c r="F271" s="67">
        <f t="shared" si="57"/>
        <v>0</v>
      </c>
      <c r="G271" s="67">
        <f t="shared" si="58"/>
        <v>0</v>
      </c>
      <c r="H271" s="67">
        <f t="shared" si="59"/>
        <v>0</v>
      </c>
      <c r="I271" s="67">
        <f t="shared" si="60"/>
        <v>0</v>
      </c>
      <c r="J271" s="67">
        <f t="shared" si="61"/>
        <v>0</v>
      </c>
      <c r="K271" s="67">
        <f t="shared" ca="1" si="56"/>
        <v>1.9522154784940337E-3</v>
      </c>
      <c r="L271" s="67">
        <f t="shared" ca="1" si="62"/>
        <v>3.8111452744716889E-6</v>
      </c>
      <c r="M271" s="67">
        <f t="shared" ca="1" si="64"/>
        <v>9.9071759343866167E-2</v>
      </c>
      <c r="N271" s="67">
        <f t="shared" ca="1" si="65"/>
        <v>7.3204611539519149E-3</v>
      </c>
      <c r="O271" s="67">
        <f t="shared" ca="1" si="66"/>
        <v>27.658144410187244</v>
      </c>
      <c r="P271" s="36">
        <f t="shared" ca="1" si="63"/>
        <v>-1.9522154784940337E-3</v>
      </c>
    </row>
    <row r="272" spans="4:16" x14ac:dyDescent="0.2">
      <c r="D272" s="76">
        <f t="shared" si="67"/>
        <v>0</v>
      </c>
      <c r="E272" s="76">
        <f t="shared" si="67"/>
        <v>0</v>
      </c>
      <c r="F272" s="67">
        <f t="shared" si="57"/>
        <v>0</v>
      </c>
      <c r="G272" s="67">
        <f t="shared" si="58"/>
        <v>0</v>
      </c>
      <c r="H272" s="67">
        <f t="shared" si="59"/>
        <v>0</v>
      </c>
      <c r="I272" s="67">
        <f t="shared" si="60"/>
        <v>0</v>
      </c>
      <c r="J272" s="67">
        <f t="shared" si="61"/>
        <v>0</v>
      </c>
      <c r="K272" s="67">
        <f t="shared" ca="1" si="56"/>
        <v>1.9522154784940337E-3</v>
      </c>
      <c r="L272" s="67">
        <f t="shared" ca="1" si="62"/>
        <v>3.8111452744716889E-6</v>
      </c>
      <c r="M272" s="67">
        <f t="shared" ca="1" si="64"/>
        <v>9.9071759343866167E-2</v>
      </c>
      <c r="N272" s="67">
        <f t="shared" ca="1" si="65"/>
        <v>7.3204611539519149E-3</v>
      </c>
      <c r="O272" s="67">
        <f t="shared" ca="1" si="66"/>
        <v>27.658144410187244</v>
      </c>
      <c r="P272" s="36">
        <f t="shared" ca="1" si="63"/>
        <v>-1.9522154784940337E-3</v>
      </c>
    </row>
    <row r="273" spans="4:16" x14ac:dyDescent="0.2">
      <c r="D273" s="76">
        <f t="shared" si="67"/>
        <v>0</v>
      </c>
      <c r="E273" s="76">
        <f t="shared" si="67"/>
        <v>0</v>
      </c>
      <c r="F273" s="67">
        <f t="shared" si="57"/>
        <v>0</v>
      </c>
      <c r="G273" s="67">
        <f t="shared" si="58"/>
        <v>0</v>
      </c>
      <c r="H273" s="67">
        <f t="shared" si="59"/>
        <v>0</v>
      </c>
      <c r="I273" s="67">
        <f t="shared" si="60"/>
        <v>0</v>
      </c>
      <c r="J273" s="67">
        <f t="shared" si="61"/>
        <v>0</v>
      </c>
      <c r="K273" s="67">
        <f t="shared" ca="1" si="56"/>
        <v>1.9522154784940337E-3</v>
      </c>
      <c r="L273" s="67">
        <f t="shared" ca="1" si="62"/>
        <v>3.8111452744716889E-6</v>
      </c>
      <c r="M273" s="67">
        <f t="shared" ca="1" si="64"/>
        <v>9.9071759343866167E-2</v>
      </c>
      <c r="N273" s="67">
        <f t="shared" ca="1" si="65"/>
        <v>7.3204611539519149E-3</v>
      </c>
      <c r="O273" s="67">
        <f t="shared" ca="1" si="66"/>
        <v>27.658144410187244</v>
      </c>
      <c r="P273" s="36">
        <f t="shared" ca="1" si="63"/>
        <v>-1.9522154784940337E-3</v>
      </c>
    </row>
    <row r="274" spans="4:16" x14ac:dyDescent="0.2">
      <c r="D274" s="76">
        <f t="shared" si="67"/>
        <v>0</v>
      </c>
      <c r="E274" s="76">
        <f t="shared" si="67"/>
        <v>0</v>
      </c>
      <c r="F274" s="67">
        <f t="shared" si="57"/>
        <v>0</v>
      </c>
      <c r="G274" s="67">
        <f t="shared" si="58"/>
        <v>0</v>
      </c>
      <c r="H274" s="67">
        <f t="shared" si="59"/>
        <v>0</v>
      </c>
      <c r="I274" s="67">
        <f t="shared" si="60"/>
        <v>0</v>
      </c>
      <c r="J274" s="67">
        <f t="shared" si="61"/>
        <v>0</v>
      </c>
      <c r="K274" s="67">
        <f t="shared" ref="K274:K339" ca="1" si="68">+E$4+E$5*D274+E$6*D274^2</f>
        <v>1.9522154784940337E-3</v>
      </c>
      <c r="L274" s="67">
        <f t="shared" ca="1" si="62"/>
        <v>3.8111452744716889E-6</v>
      </c>
      <c r="M274" s="67">
        <f t="shared" ca="1" si="64"/>
        <v>9.9071759343866167E-2</v>
      </c>
      <c r="N274" s="67">
        <f t="shared" ca="1" si="65"/>
        <v>7.3204611539519149E-3</v>
      </c>
      <c r="O274" s="67">
        <f t="shared" ca="1" si="66"/>
        <v>27.658144410187244</v>
      </c>
      <c r="P274" s="36">
        <f t="shared" ca="1" si="63"/>
        <v>-1.9522154784940337E-3</v>
      </c>
    </row>
    <row r="275" spans="4:16" x14ac:dyDescent="0.2">
      <c r="D275" s="76">
        <f t="shared" si="67"/>
        <v>0</v>
      </c>
      <c r="E275" s="76">
        <f t="shared" si="67"/>
        <v>0</v>
      </c>
      <c r="F275" s="67">
        <f t="shared" ref="F275:F338" si="69">D275*D275</f>
        <v>0</v>
      </c>
      <c r="G275" s="67">
        <f t="shared" ref="G275:G338" si="70">D275*F275</f>
        <v>0</v>
      </c>
      <c r="H275" s="67">
        <f t="shared" ref="H275:H338" si="71">F275*F275</f>
        <v>0</v>
      </c>
      <c r="I275" s="67">
        <f t="shared" ref="I275:I338" si="72">E275*D275</f>
        <v>0</v>
      </c>
      <c r="J275" s="67">
        <f t="shared" ref="J275:J338" si="73">I275*D275</f>
        <v>0</v>
      </c>
      <c r="K275" s="67">
        <f t="shared" ca="1" si="68"/>
        <v>1.9522154784940337E-3</v>
      </c>
      <c r="L275" s="67">
        <f t="shared" ref="L275:L338" ca="1" si="74">+(K275-E275)^2</f>
        <v>3.8111452744716889E-6</v>
      </c>
      <c r="M275" s="67">
        <f t="shared" ca="1" si="64"/>
        <v>9.9071759343866167E-2</v>
      </c>
      <c r="N275" s="67">
        <f t="shared" ca="1" si="65"/>
        <v>7.3204611539519149E-3</v>
      </c>
      <c r="O275" s="67">
        <f t="shared" ca="1" si="66"/>
        <v>27.658144410187244</v>
      </c>
      <c r="P275" s="36">
        <f t="shared" ref="P275:P338" ca="1" si="75">+E275-K275</f>
        <v>-1.9522154784940337E-3</v>
      </c>
    </row>
    <row r="276" spans="4:16" x14ac:dyDescent="0.2">
      <c r="D276" s="76">
        <f t="shared" si="67"/>
        <v>0</v>
      </c>
      <c r="E276" s="76">
        <f t="shared" si="67"/>
        <v>0</v>
      </c>
      <c r="F276" s="67">
        <f t="shared" si="69"/>
        <v>0</v>
      </c>
      <c r="G276" s="67">
        <f t="shared" si="70"/>
        <v>0</v>
      </c>
      <c r="H276" s="67">
        <f t="shared" si="71"/>
        <v>0</v>
      </c>
      <c r="I276" s="67">
        <f t="shared" si="72"/>
        <v>0</v>
      </c>
      <c r="J276" s="67">
        <f t="shared" si="73"/>
        <v>0</v>
      </c>
      <c r="K276" s="67">
        <f t="shared" ca="1" si="68"/>
        <v>1.9522154784940337E-3</v>
      </c>
      <c r="L276" s="67">
        <f t="shared" ca="1" si="74"/>
        <v>3.8111452744716889E-6</v>
      </c>
      <c r="M276" s="67">
        <f t="shared" ca="1" si="64"/>
        <v>9.9071759343866167E-2</v>
      </c>
      <c r="N276" s="67">
        <f t="shared" ca="1" si="65"/>
        <v>7.3204611539519149E-3</v>
      </c>
      <c r="O276" s="67">
        <f t="shared" ca="1" si="66"/>
        <v>27.658144410187244</v>
      </c>
      <c r="P276" s="36">
        <f t="shared" ca="1" si="75"/>
        <v>-1.9522154784940337E-3</v>
      </c>
    </row>
    <row r="277" spans="4:16" x14ac:dyDescent="0.2">
      <c r="D277" s="76">
        <f t="shared" si="67"/>
        <v>0</v>
      </c>
      <c r="E277" s="76">
        <f t="shared" si="67"/>
        <v>0</v>
      </c>
      <c r="F277" s="67">
        <f t="shared" si="69"/>
        <v>0</v>
      </c>
      <c r="G277" s="67">
        <f t="shared" si="70"/>
        <v>0</v>
      </c>
      <c r="H277" s="67">
        <f t="shared" si="71"/>
        <v>0</v>
      </c>
      <c r="I277" s="67">
        <f t="shared" si="72"/>
        <v>0</v>
      </c>
      <c r="J277" s="67">
        <f t="shared" si="73"/>
        <v>0</v>
      </c>
      <c r="K277" s="67">
        <f t="shared" ca="1" si="68"/>
        <v>1.9522154784940337E-3</v>
      </c>
      <c r="L277" s="67">
        <f t="shared" ca="1" si="74"/>
        <v>3.8111452744716889E-6</v>
      </c>
      <c r="M277" s="67">
        <f t="shared" ca="1" si="64"/>
        <v>9.9071759343866167E-2</v>
      </c>
      <c r="N277" s="67">
        <f t="shared" ca="1" si="65"/>
        <v>7.3204611539519149E-3</v>
      </c>
      <c r="O277" s="67">
        <f t="shared" ca="1" si="66"/>
        <v>27.658144410187244</v>
      </c>
      <c r="P277" s="36">
        <f t="shared" ca="1" si="75"/>
        <v>-1.9522154784940337E-3</v>
      </c>
    </row>
    <row r="278" spans="4:16" x14ac:dyDescent="0.2">
      <c r="D278" s="76">
        <f t="shared" si="67"/>
        <v>0</v>
      </c>
      <c r="E278" s="76">
        <f t="shared" si="67"/>
        <v>0</v>
      </c>
      <c r="F278" s="67">
        <f t="shared" si="69"/>
        <v>0</v>
      </c>
      <c r="G278" s="67">
        <f t="shared" si="70"/>
        <v>0</v>
      </c>
      <c r="H278" s="67">
        <f t="shared" si="71"/>
        <v>0</v>
      </c>
      <c r="I278" s="67">
        <f t="shared" si="72"/>
        <v>0</v>
      </c>
      <c r="J278" s="67">
        <f t="shared" si="73"/>
        <v>0</v>
      </c>
      <c r="K278" s="67">
        <f t="shared" ca="1" si="68"/>
        <v>1.9522154784940337E-3</v>
      </c>
      <c r="L278" s="67">
        <f t="shared" ca="1" si="74"/>
        <v>3.8111452744716889E-6</v>
      </c>
      <c r="M278" s="67">
        <f t="shared" ca="1" si="64"/>
        <v>9.9071759343866167E-2</v>
      </c>
      <c r="N278" s="67">
        <f t="shared" ca="1" si="65"/>
        <v>7.3204611539519149E-3</v>
      </c>
      <c r="O278" s="67">
        <f t="shared" ca="1" si="66"/>
        <v>27.658144410187244</v>
      </c>
      <c r="P278" s="36">
        <f t="shared" ca="1" si="75"/>
        <v>-1.9522154784940337E-3</v>
      </c>
    </row>
    <row r="279" spans="4:16" x14ac:dyDescent="0.2">
      <c r="D279" s="76">
        <f t="shared" si="67"/>
        <v>0</v>
      </c>
      <c r="E279" s="76">
        <f t="shared" si="67"/>
        <v>0</v>
      </c>
      <c r="F279" s="67">
        <f t="shared" si="69"/>
        <v>0</v>
      </c>
      <c r="G279" s="67">
        <f t="shared" si="70"/>
        <v>0</v>
      </c>
      <c r="H279" s="67">
        <f t="shared" si="71"/>
        <v>0</v>
      </c>
      <c r="I279" s="67">
        <f t="shared" si="72"/>
        <v>0</v>
      </c>
      <c r="J279" s="67">
        <f t="shared" si="73"/>
        <v>0</v>
      </c>
      <c r="K279" s="67">
        <f t="shared" ca="1" si="68"/>
        <v>1.9522154784940337E-3</v>
      </c>
      <c r="L279" s="67">
        <f t="shared" ca="1" si="74"/>
        <v>3.8111452744716889E-6</v>
      </c>
      <c r="M279" s="67">
        <f t="shared" ca="1" si="64"/>
        <v>9.9071759343866167E-2</v>
      </c>
      <c r="N279" s="67">
        <f t="shared" ca="1" si="65"/>
        <v>7.3204611539519149E-3</v>
      </c>
      <c r="O279" s="67">
        <f t="shared" ca="1" si="66"/>
        <v>27.658144410187244</v>
      </c>
      <c r="P279" s="36">
        <f t="shared" ca="1" si="75"/>
        <v>-1.9522154784940337E-3</v>
      </c>
    </row>
    <row r="280" spans="4:16" x14ac:dyDescent="0.2">
      <c r="D280" s="76">
        <f t="shared" si="67"/>
        <v>0</v>
      </c>
      <c r="E280" s="76">
        <f t="shared" si="67"/>
        <v>0</v>
      </c>
      <c r="F280" s="67">
        <f t="shared" si="69"/>
        <v>0</v>
      </c>
      <c r="G280" s="67">
        <f t="shared" si="70"/>
        <v>0</v>
      </c>
      <c r="H280" s="67">
        <f t="shared" si="71"/>
        <v>0</v>
      </c>
      <c r="I280" s="67">
        <f t="shared" si="72"/>
        <v>0</v>
      </c>
      <c r="J280" s="67">
        <f t="shared" si="73"/>
        <v>0</v>
      </c>
      <c r="K280" s="67">
        <f t="shared" ca="1" si="68"/>
        <v>1.9522154784940337E-3</v>
      </c>
      <c r="L280" s="67">
        <f t="shared" ca="1" si="74"/>
        <v>3.8111452744716889E-6</v>
      </c>
      <c r="M280" s="67">
        <f t="shared" ca="1" si="64"/>
        <v>9.9071759343866167E-2</v>
      </c>
      <c r="N280" s="67">
        <f t="shared" ca="1" si="65"/>
        <v>7.3204611539519149E-3</v>
      </c>
      <c r="O280" s="67">
        <f t="shared" ca="1" si="66"/>
        <v>27.658144410187244</v>
      </c>
      <c r="P280" s="36">
        <f t="shared" ca="1" si="75"/>
        <v>-1.9522154784940337E-3</v>
      </c>
    </row>
    <row r="281" spans="4:16" x14ac:dyDescent="0.2">
      <c r="D281" s="76">
        <f t="shared" si="67"/>
        <v>0</v>
      </c>
      <c r="E281" s="76">
        <f t="shared" si="67"/>
        <v>0</v>
      </c>
      <c r="F281" s="67">
        <f t="shared" si="69"/>
        <v>0</v>
      </c>
      <c r="G281" s="67">
        <f t="shared" si="70"/>
        <v>0</v>
      </c>
      <c r="H281" s="67">
        <f t="shared" si="71"/>
        <v>0</v>
      </c>
      <c r="I281" s="67">
        <f t="shared" si="72"/>
        <v>0</v>
      </c>
      <c r="J281" s="67">
        <f t="shared" si="73"/>
        <v>0</v>
      </c>
      <c r="K281" s="67">
        <f t="shared" ca="1" si="68"/>
        <v>1.9522154784940337E-3</v>
      </c>
      <c r="L281" s="67">
        <f t="shared" ca="1" si="74"/>
        <v>3.8111452744716889E-6</v>
      </c>
      <c r="M281" s="67">
        <f t="shared" ca="1" si="64"/>
        <v>9.9071759343866167E-2</v>
      </c>
      <c r="N281" s="67">
        <f t="shared" ca="1" si="65"/>
        <v>7.3204611539519149E-3</v>
      </c>
      <c r="O281" s="67">
        <f t="shared" ca="1" si="66"/>
        <v>27.658144410187244</v>
      </c>
      <c r="P281" s="36">
        <f t="shared" ca="1" si="75"/>
        <v>-1.9522154784940337E-3</v>
      </c>
    </row>
    <row r="282" spans="4:16" x14ac:dyDescent="0.2">
      <c r="D282" s="76">
        <f t="shared" si="67"/>
        <v>0</v>
      </c>
      <c r="E282" s="76">
        <f t="shared" si="67"/>
        <v>0</v>
      </c>
      <c r="F282" s="67">
        <f t="shared" si="69"/>
        <v>0</v>
      </c>
      <c r="G282" s="67">
        <f t="shared" si="70"/>
        <v>0</v>
      </c>
      <c r="H282" s="67">
        <f t="shared" si="71"/>
        <v>0</v>
      </c>
      <c r="I282" s="67">
        <f t="shared" si="72"/>
        <v>0</v>
      </c>
      <c r="J282" s="67">
        <f t="shared" si="73"/>
        <v>0</v>
      </c>
      <c r="K282" s="67">
        <f t="shared" ca="1" si="68"/>
        <v>1.9522154784940337E-3</v>
      </c>
      <c r="L282" s="67">
        <f t="shared" ca="1" si="74"/>
        <v>3.8111452744716889E-6</v>
      </c>
      <c r="M282" s="67">
        <f t="shared" ca="1" si="64"/>
        <v>9.9071759343866167E-2</v>
      </c>
      <c r="N282" s="67">
        <f t="shared" ca="1" si="65"/>
        <v>7.3204611539519149E-3</v>
      </c>
      <c r="O282" s="67">
        <f t="shared" ca="1" si="66"/>
        <v>27.658144410187244</v>
      </c>
      <c r="P282" s="36">
        <f t="shared" ca="1" si="75"/>
        <v>-1.9522154784940337E-3</v>
      </c>
    </row>
    <row r="283" spans="4:16" x14ac:dyDescent="0.2">
      <c r="D283" s="76">
        <f t="shared" si="67"/>
        <v>0</v>
      </c>
      <c r="E283" s="76">
        <f t="shared" si="67"/>
        <v>0</v>
      </c>
      <c r="F283" s="67">
        <f t="shared" si="69"/>
        <v>0</v>
      </c>
      <c r="G283" s="67">
        <f t="shared" si="70"/>
        <v>0</v>
      </c>
      <c r="H283" s="67">
        <f t="shared" si="71"/>
        <v>0</v>
      </c>
      <c r="I283" s="67">
        <f t="shared" si="72"/>
        <v>0</v>
      </c>
      <c r="J283" s="67">
        <f t="shared" si="73"/>
        <v>0</v>
      </c>
      <c r="K283" s="67">
        <f t="shared" ca="1" si="68"/>
        <v>1.9522154784940337E-3</v>
      </c>
      <c r="L283" s="67">
        <f t="shared" ca="1" si="74"/>
        <v>3.8111452744716889E-6</v>
      </c>
      <c r="M283" s="67">
        <f t="shared" ca="1" si="64"/>
        <v>9.9071759343866167E-2</v>
      </c>
      <c r="N283" s="67">
        <f t="shared" ca="1" si="65"/>
        <v>7.3204611539519149E-3</v>
      </c>
      <c r="O283" s="67">
        <f t="shared" ca="1" si="66"/>
        <v>27.658144410187244</v>
      </c>
      <c r="P283" s="36">
        <f t="shared" ca="1" si="75"/>
        <v>-1.9522154784940337E-3</v>
      </c>
    </row>
    <row r="284" spans="4:16" x14ac:dyDescent="0.2">
      <c r="D284" s="76">
        <f t="shared" si="67"/>
        <v>0</v>
      </c>
      <c r="E284" s="76">
        <f t="shared" si="67"/>
        <v>0</v>
      </c>
      <c r="F284" s="67">
        <f t="shared" si="69"/>
        <v>0</v>
      </c>
      <c r="G284" s="67">
        <f t="shared" si="70"/>
        <v>0</v>
      </c>
      <c r="H284" s="67">
        <f t="shared" si="71"/>
        <v>0</v>
      </c>
      <c r="I284" s="67">
        <f t="shared" si="72"/>
        <v>0</v>
      </c>
      <c r="J284" s="67">
        <f t="shared" si="73"/>
        <v>0</v>
      </c>
      <c r="K284" s="67">
        <f t="shared" ca="1" si="68"/>
        <v>1.9522154784940337E-3</v>
      </c>
      <c r="L284" s="67">
        <f t="shared" ca="1" si="74"/>
        <v>3.8111452744716889E-6</v>
      </c>
      <c r="M284" s="67">
        <f t="shared" ca="1" si="64"/>
        <v>9.9071759343866167E-2</v>
      </c>
      <c r="N284" s="67">
        <f t="shared" ca="1" si="65"/>
        <v>7.3204611539519149E-3</v>
      </c>
      <c r="O284" s="67">
        <f t="shared" ca="1" si="66"/>
        <v>27.658144410187244</v>
      </c>
      <c r="P284" s="36">
        <f t="shared" ca="1" si="75"/>
        <v>-1.9522154784940337E-3</v>
      </c>
    </row>
    <row r="285" spans="4:16" x14ac:dyDescent="0.2">
      <c r="D285" s="76">
        <f t="shared" si="67"/>
        <v>0</v>
      </c>
      <c r="E285" s="76">
        <f t="shared" si="67"/>
        <v>0</v>
      </c>
      <c r="F285" s="67">
        <f t="shared" si="69"/>
        <v>0</v>
      </c>
      <c r="G285" s="67">
        <f t="shared" si="70"/>
        <v>0</v>
      </c>
      <c r="H285" s="67">
        <f t="shared" si="71"/>
        <v>0</v>
      </c>
      <c r="I285" s="67">
        <f t="shared" si="72"/>
        <v>0</v>
      </c>
      <c r="J285" s="67">
        <f t="shared" si="73"/>
        <v>0</v>
      </c>
      <c r="K285" s="67">
        <f t="shared" ca="1" si="68"/>
        <v>1.9522154784940337E-3</v>
      </c>
      <c r="L285" s="67">
        <f t="shared" ca="1" si="74"/>
        <v>3.8111452744716889E-6</v>
      </c>
      <c r="M285" s="67">
        <f t="shared" ca="1" si="64"/>
        <v>9.9071759343866167E-2</v>
      </c>
      <c r="N285" s="67">
        <f t="shared" ca="1" si="65"/>
        <v>7.3204611539519149E-3</v>
      </c>
      <c r="O285" s="67">
        <f t="shared" ca="1" si="66"/>
        <v>27.658144410187244</v>
      </c>
      <c r="P285" s="36">
        <f t="shared" ca="1" si="75"/>
        <v>-1.9522154784940337E-3</v>
      </c>
    </row>
    <row r="286" spans="4:16" x14ac:dyDescent="0.2">
      <c r="D286" s="76">
        <f t="shared" si="67"/>
        <v>0</v>
      </c>
      <c r="E286" s="76">
        <f t="shared" si="67"/>
        <v>0</v>
      </c>
      <c r="F286" s="67">
        <f t="shared" si="69"/>
        <v>0</v>
      </c>
      <c r="G286" s="67">
        <f t="shared" si="70"/>
        <v>0</v>
      </c>
      <c r="H286" s="67">
        <f t="shared" si="71"/>
        <v>0</v>
      </c>
      <c r="I286" s="67">
        <f t="shared" si="72"/>
        <v>0</v>
      </c>
      <c r="J286" s="67">
        <f t="shared" si="73"/>
        <v>0</v>
      </c>
      <c r="K286" s="67">
        <f t="shared" ca="1" si="68"/>
        <v>1.9522154784940337E-3</v>
      </c>
      <c r="L286" s="67">
        <f t="shared" ca="1" si="74"/>
        <v>3.8111452744716889E-6</v>
      </c>
      <c r="M286" s="67">
        <f t="shared" ca="1" si="64"/>
        <v>9.9071759343866167E-2</v>
      </c>
      <c r="N286" s="67">
        <f t="shared" ca="1" si="65"/>
        <v>7.3204611539519149E-3</v>
      </c>
      <c r="O286" s="67">
        <f t="shared" ca="1" si="66"/>
        <v>27.658144410187244</v>
      </c>
      <c r="P286" s="36">
        <f t="shared" ca="1" si="75"/>
        <v>-1.9522154784940337E-3</v>
      </c>
    </row>
    <row r="287" spans="4:16" x14ac:dyDescent="0.2">
      <c r="D287" s="76">
        <f t="shared" si="67"/>
        <v>0</v>
      </c>
      <c r="E287" s="76">
        <f t="shared" si="67"/>
        <v>0</v>
      </c>
      <c r="F287" s="67">
        <f t="shared" si="69"/>
        <v>0</v>
      </c>
      <c r="G287" s="67">
        <f t="shared" si="70"/>
        <v>0</v>
      </c>
      <c r="H287" s="67">
        <f t="shared" si="71"/>
        <v>0</v>
      </c>
      <c r="I287" s="67">
        <f t="shared" si="72"/>
        <v>0</v>
      </c>
      <c r="J287" s="67">
        <f t="shared" si="73"/>
        <v>0</v>
      </c>
      <c r="K287" s="67">
        <f t="shared" ca="1" si="68"/>
        <v>1.9522154784940337E-3</v>
      </c>
      <c r="L287" s="67">
        <f t="shared" ca="1" si="74"/>
        <v>3.8111452744716889E-6</v>
      </c>
      <c r="M287" s="67">
        <f t="shared" ca="1" si="64"/>
        <v>9.9071759343866167E-2</v>
      </c>
      <c r="N287" s="67">
        <f t="shared" ca="1" si="65"/>
        <v>7.3204611539519149E-3</v>
      </c>
      <c r="O287" s="67">
        <f t="shared" ca="1" si="66"/>
        <v>27.658144410187244</v>
      </c>
      <c r="P287" s="36">
        <f t="shared" ca="1" si="75"/>
        <v>-1.9522154784940337E-3</v>
      </c>
    </row>
    <row r="288" spans="4:16" x14ac:dyDescent="0.2">
      <c r="D288" s="76">
        <f t="shared" si="67"/>
        <v>0</v>
      </c>
      <c r="E288" s="76">
        <f t="shared" si="67"/>
        <v>0</v>
      </c>
      <c r="F288" s="67">
        <f t="shared" si="69"/>
        <v>0</v>
      </c>
      <c r="G288" s="67">
        <f t="shared" si="70"/>
        <v>0</v>
      </c>
      <c r="H288" s="67">
        <f t="shared" si="71"/>
        <v>0</v>
      </c>
      <c r="I288" s="67">
        <f t="shared" si="72"/>
        <v>0</v>
      </c>
      <c r="J288" s="67">
        <f t="shared" si="73"/>
        <v>0</v>
      </c>
      <c r="K288" s="67">
        <f t="shared" ca="1" si="68"/>
        <v>1.9522154784940337E-3</v>
      </c>
      <c r="L288" s="67">
        <f t="shared" ca="1" si="74"/>
        <v>3.8111452744716889E-6</v>
      </c>
      <c r="M288" s="67">
        <f t="shared" ca="1" si="64"/>
        <v>9.9071759343866167E-2</v>
      </c>
      <c r="N288" s="67">
        <f t="shared" ca="1" si="65"/>
        <v>7.3204611539519149E-3</v>
      </c>
      <c r="O288" s="67">
        <f t="shared" ca="1" si="66"/>
        <v>27.658144410187244</v>
      </c>
      <c r="P288" s="36">
        <f t="shared" ca="1" si="75"/>
        <v>-1.9522154784940337E-3</v>
      </c>
    </row>
    <row r="289" spans="4:16" x14ac:dyDescent="0.2">
      <c r="D289" s="76">
        <f t="shared" si="67"/>
        <v>0</v>
      </c>
      <c r="E289" s="76">
        <f t="shared" si="67"/>
        <v>0</v>
      </c>
      <c r="F289" s="67">
        <f t="shared" si="69"/>
        <v>0</v>
      </c>
      <c r="G289" s="67">
        <f t="shared" si="70"/>
        <v>0</v>
      </c>
      <c r="H289" s="67">
        <f t="shared" si="71"/>
        <v>0</v>
      </c>
      <c r="I289" s="67">
        <f t="shared" si="72"/>
        <v>0</v>
      </c>
      <c r="J289" s="67">
        <f t="shared" si="73"/>
        <v>0</v>
      </c>
      <c r="K289" s="67">
        <f t="shared" ca="1" si="68"/>
        <v>1.9522154784940337E-3</v>
      </c>
      <c r="L289" s="67">
        <f t="shared" ca="1" si="74"/>
        <v>3.8111452744716889E-6</v>
      </c>
      <c r="M289" s="67">
        <f t="shared" ca="1" si="64"/>
        <v>9.9071759343866167E-2</v>
      </c>
      <c r="N289" s="67">
        <f t="shared" ca="1" si="65"/>
        <v>7.3204611539519149E-3</v>
      </c>
      <c r="O289" s="67">
        <f t="shared" ca="1" si="66"/>
        <v>27.658144410187244</v>
      </c>
      <c r="P289" s="36">
        <f t="shared" ca="1" si="75"/>
        <v>-1.9522154784940337E-3</v>
      </c>
    </row>
    <row r="290" spans="4:16" x14ac:dyDescent="0.2">
      <c r="D290" s="76">
        <f t="shared" si="67"/>
        <v>0</v>
      </c>
      <c r="E290" s="76">
        <f t="shared" si="67"/>
        <v>0</v>
      </c>
      <c r="F290" s="67">
        <f t="shared" si="69"/>
        <v>0</v>
      </c>
      <c r="G290" s="67">
        <f t="shared" si="70"/>
        <v>0</v>
      </c>
      <c r="H290" s="67">
        <f t="shared" si="71"/>
        <v>0</v>
      </c>
      <c r="I290" s="67">
        <f t="shared" si="72"/>
        <v>0</v>
      </c>
      <c r="J290" s="67">
        <f t="shared" si="73"/>
        <v>0</v>
      </c>
      <c r="K290" s="67">
        <f t="shared" ca="1" si="68"/>
        <v>1.9522154784940337E-3</v>
      </c>
      <c r="L290" s="67">
        <f t="shared" ca="1" si="74"/>
        <v>3.8111452744716889E-6</v>
      </c>
      <c r="M290" s="67">
        <f t="shared" ca="1" si="64"/>
        <v>9.9071759343866167E-2</v>
      </c>
      <c r="N290" s="67">
        <f t="shared" ca="1" si="65"/>
        <v>7.3204611539519149E-3</v>
      </c>
      <c r="O290" s="67">
        <f t="shared" ca="1" si="66"/>
        <v>27.658144410187244</v>
      </c>
      <c r="P290" s="36">
        <f t="shared" ca="1" si="75"/>
        <v>-1.9522154784940337E-3</v>
      </c>
    </row>
    <row r="291" spans="4:16" x14ac:dyDescent="0.2">
      <c r="D291" s="76">
        <f t="shared" si="67"/>
        <v>0</v>
      </c>
      <c r="E291" s="76">
        <f t="shared" si="67"/>
        <v>0</v>
      </c>
      <c r="F291" s="67">
        <f t="shared" si="69"/>
        <v>0</v>
      </c>
      <c r="G291" s="67">
        <f t="shared" si="70"/>
        <v>0</v>
      </c>
      <c r="H291" s="67">
        <f t="shared" si="71"/>
        <v>0</v>
      </c>
      <c r="I291" s="67">
        <f t="shared" si="72"/>
        <v>0</v>
      </c>
      <c r="J291" s="67">
        <f t="shared" si="73"/>
        <v>0</v>
      </c>
      <c r="K291" s="67">
        <f t="shared" ca="1" si="68"/>
        <v>1.9522154784940337E-3</v>
      </c>
      <c r="L291" s="67">
        <f t="shared" ca="1" si="74"/>
        <v>3.8111452744716889E-6</v>
      </c>
      <c r="M291" s="67">
        <f t="shared" ca="1" si="64"/>
        <v>9.9071759343866167E-2</v>
      </c>
      <c r="N291" s="67">
        <f t="shared" ca="1" si="65"/>
        <v>7.3204611539519149E-3</v>
      </c>
      <c r="O291" s="67">
        <f t="shared" ca="1" si="66"/>
        <v>27.658144410187244</v>
      </c>
      <c r="P291" s="36">
        <f t="shared" ca="1" si="75"/>
        <v>-1.9522154784940337E-3</v>
      </c>
    </row>
    <row r="292" spans="4:16" x14ac:dyDescent="0.2">
      <c r="D292" s="76">
        <f t="shared" si="67"/>
        <v>0</v>
      </c>
      <c r="E292" s="76">
        <f t="shared" si="67"/>
        <v>0</v>
      </c>
      <c r="F292" s="67">
        <f t="shared" si="69"/>
        <v>0</v>
      </c>
      <c r="G292" s="67">
        <f t="shared" si="70"/>
        <v>0</v>
      </c>
      <c r="H292" s="67">
        <f t="shared" si="71"/>
        <v>0</v>
      </c>
      <c r="I292" s="67">
        <f t="shared" si="72"/>
        <v>0</v>
      </c>
      <c r="J292" s="67">
        <f t="shared" si="73"/>
        <v>0</v>
      </c>
      <c r="K292" s="67">
        <f t="shared" ca="1" si="68"/>
        <v>1.9522154784940337E-3</v>
      </c>
      <c r="L292" s="67">
        <f t="shared" ca="1" si="74"/>
        <v>3.8111452744716889E-6</v>
      </c>
      <c r="M292" s="67">
        <f t="shared" ca="1" si="64"/>
        <v>9.9071759343866167E-2</v>
      </c>
      <c r="N292" s="67">
        <f t="shared" ca="1" si="65"/>
        <v>7.3204611539519149E-3</v>
      </c>
      <c r="O292" s="67">
        <f t="shared" ca="1" si="66"/>
        <v>27.658144410187244</v>
      </c>
      <c r="P292" s="36">
        <f t="shared" ca="1" si="75"/>
        <v>-1.9522154784940337E-3</v>
      </c>
    </row>
    <row r="293" spans="4:16" x14ac:dyDescent="0.2">
      <c r="D293" s="76">
        <f t="shared" si="67"/>
        <v>0</v>
      </c>
      <c r="E293" s="76">
        <f t="shared" si="67"/>
        <v>0</v>
      </c>
      <c r="F293" s="67">
        <f t="shared" si="69"/>
        <v>0</v>
      </c>
      <c r="G293" s="67">
        <f t="shared" si="70"/>
        <v>0</v>
      </c>
      <c r="H293" s="67">
        <f t="shared" si="71"/>
        <v>0</v>
      </c>
      <c r="I293" s="67">
        <f t="shared" si="72"/>
        <v>0</v>
      </c>
      <c r="J293" s="67">
        <f t="shared" si="73"/>
        <v>0</v>
      </c>
      <c r="K293" s="67">
        <f t="shared" ca="1" si="68"/>
        <v>1.9522154784940337E-3</v>
      </c>
      <c r="L293" s="67">
        <f t="shared" ca="1" si="74"/>
        <v>3.8111452744716889E-6</v>
      </c>
      <c r="M293" s="67">
        <f t="shared" ca="1" si="64"/>
        <v>9.9071759343866167E-2</v>
      </c>
      <c r="N293" s="67">
        <f t="shared" ca="1" si="65"/>
        <v>7.3204611539519149E-3</v>
      </c>
      <c r="O293" s="67">
        <f t="shared" ca="1" si="66"/>
        <v>27.658144410187244</v>
      </c>
      <c r="P293" s="36">
        <f t="shared" ca="1" si="75"/>
        <v>-1.9522154784940337E-3</v>
      </c>
    </row>
    <row r="294" spans="4:16" x14ac:dyDescent="0.2">
      <c r="D294" s="76">
        <f t="shared" si="67"/>
        <v>0</v>
      </c>
      <c r="E294" s="76">
        <f t="shared" si="67"/>
        <v>0</v>
      </c>
      <c r="F294" s="67">
        <f t="shared" si="69"/>
        <v>0</v>
      </c>
      <c r="G294" s="67">
        <f t="shared" si="70"/>
        <v>0</v>
      </c>
      <c r="H294" s="67">
        <f t="shared" si="71"/>
        <v>0</v>
      </c>
      <c r="I294" s="67">
        <f t="shared" si="72"/>
        <v>0</v>
      </c>
      <c r="J294" s="67">
        <f t="shared" si="73"/>
        <v>0</v>
      </c>
      <c r="K294" s="67">
        <f t="shared" ca="1" si="68"/>
        <v>1.9522154784940337E-3</v>
      </c>
      <c r="L294" s="67">
        <f t="shared" ca="1" si="74"/>
        <v>3.8111452744716889E-6</v>
      </c>
      <c r="M294" s="67">
        <f t="shared" ca="1" si="64"/>
        <v>9.9071759343866167E-2</v>
      </c>
      <c r="N294" s="67">
        <f t="shared" ca="1" si="65"/>
        <v>7.3204611539519149E-3</v>
      </c>
      <c r="O294" s="67">
        <f t="shared" ca="1" si="66"/>
        <v>27.658144410187244</v>
      </c>
      <c r="P294" s="36">
        <f t="shared" ca="1" si="75"/>
        <v>-1.9522154784940337E-3</v>
      </c>
    </row>
    <row r="295" spans="4:16" x14ac:dyDescent="0.2">
      <c r="D295" s="76">
        <f t="shared" si="67"/>
        <v>0</v>
      </c>
      <c r="E295" s="76">
        <f t="shared" si="67"/>
        <v>0</v>
      </c>
      <c r="F295" s="67">
        <f t="shared" si="69"/>
        <v>0</v>
      </c>
      <c r="G295" s="67">
        <f t="shared" si="70"/>
        <v>0</v>
      </c>
      <c r="H295" s="67">
        <f t="shared" si="71"/>
        <v>0</v>
      </c>
      <c r="I295" s="67">
        <f t="shared" si="72"/>
        <v>0</v>
      </c>
      <c r="J295" s="67">
        <f t="shared" si="73"/>
        <v>0</v>
      </c>
      <c r="K295" s="67">
        <f t="shared" ca="1" si="68"/>
        <v>1.9522154784940337E-3</v>
      </c>
      <c r="L295" s="67">
        <f t="shared" ca="1" si="74"/>
        <v>3.8111452744716889E-6</v>
      </c>
      <c r="M295" s="67">
        <f t="shared" ca="1" si="64"/>
        <v>9.9071759343866167E-2</v>
      </c>
      <c r="N295" s="67">
        <f t="shared" ca="1" si="65"/>
        <v>7.3204611539519149E-3</v>
      </c>
      <c r="O295" s="67">
        <f t="shared" ca="1" si="66"/>
        <v>27.658144410187244</v>
      </c>
      <c r="P295" s="36">
        <f t="shared" ca="1" si="75"/>
        <v>-1.9522154784940337E-3</v>
      </c>
    </row>
    <row r="296" spans="4:16" x14ac:dyDescent="0.2">
      <c r="D296" s="76">
        <f t="shared" si="67"/>
        <v>0</v>
      </c>
      <c r="E296" s="76">
        <f t="shared" si="67"/>
        <v>0</v>
      </c>
      <c r="F296" s="67">
        <f t="shared" si="69"/>
        <v>0</v>
      </c>
      <c r="G296" s="67">
        <f t="shared" si="70"/>
        <v>0</v>
      </c>
      <c r="H296" s="67">
        <f t="shared" si="71"/>
        <v>0</v>
      </c>
      <c r="I296" s="67">
        <f t="shared" si="72"/>
        <v>0</v>
      </c>
      <c r="J296" s="67">
        <f t="shared" si="73"/>
        <v>0</v>
      </c>
      <c r="K296" s="67">
        <f t="shared" ca="1" si="68"/>
        <v>1.9522154784940337E-3</v>
      </c>
      <c r="L296" s="67">
        <f t="shared" ca="1" si="74"/>
        <v>3.8111452744716889E-6</v>
      </c>
      <c r="M296" s="67">
        <f t="shared" ca="1" si="64"/>
        <v>9.9071759343866167E-2</v>
      </c>
      <c r="N296" s="67">
        <f t="shared" ca="1" si="65"/>
        <v>7.3204611539519149E-3</v>
      </c>
      <c r="O296" s="67">
        <f t="shared" ca="1" si="66"/>
        <v>27.658144410187244</v>
      </c>
      <c r="P296" s="36">
        <f t="shared" ca="1" si="75"/>
        <v>-1.9522154784940337E-3</v>
      </c>
    </row>
    <row r="297" spans="4:16" x14ac:dyDescent="0.2">
      <c r="D297" s="76">
        <f t="shared" si="67"/>
        <v>0</v>
      </c>
      <c r="E297" s="76">
        <f t="shared" si="67"/>
        <v>0</v>
      </c>
      <c r="F297" s="67">
        <f t="shared" si="69"/>
        <v>0</v>
      </c>
      <c r="G297" s="67">
        <f t="shared" si="70"/>
        <v>0</v>
      </c>
      <c r="H297" s="67">
        <f t="shared" si="71"/>
        <v>0</v>
      </c>
      <c r="I297" s="67">
        <f t="shared" si="72"/>
        <v>0</v>
      </c>
      <c r="J297" s="67">
        <f t="shared" si="73"/>
        <v>0</v>
      </c>
      <c r="K297" s="67">
        <f t="shared" ca="1" si="68"/>
        <v>1.9522154784940337E-3</v>
      </c>
      <c r="L297" s="67">
        <f t="shared" ca="1" si="74"/>
        <v>3.8111452744716889E-6</v>
      </c>
      <c r="M297" s="67">
        <f t="shared" ca="1" si="64"/>
        <v>9.9071759343866167E-2</v>
      </c>
      <c r="N297" s="67">
        <f t="shared" ca="1" si="65"/>
        <v>7.3204611539519149E-3</v>
      </c>
      <c r="O297" s="67">
        <f t="shared" ca="1" si="66"/>
        <v>27.658144410187244</v>
      </c>
      <c r="P297" s="36">
        <f t="shared" ca="1" si="75"/>
        <v>-1.9522154784940337E-3</v>
      </c>
    </row>
    <row r="298" spans="4:16" x14ac:dyDescent="0.2">
      <c r="D298" s="76">
        <f t="shared" si="67"/>
        <v>0</v>
      </c>
      <c r="E298" s="76">
        <f t="shared" si="67"/>
        <v>0</v>
      </c>
      <c r="F298" s="67">
        <f t="shared" si="69"/>
        <v>0</v>
      </c>
      <c r="G298" s="67">
        <f t="shared" si="70"/>
        <v>0</v>
      </c>
      <c r="H298" s="67">
        <f t="shared" si="71"/>
        <v>0</v>
      </c>
      <c r="I298" s="67">
        <f t="shared" si="72"/>
        <v>0</v>
      </c>
      <c r="J298" s="67">
        <f t="shared" si="73"/>
        <v>0</v>
      </c>
      <c r="K298" s="67">
        <f t="shared" ca="1" si="68"/>
        <v>1.9522154784940337E-3</v>
      </c>
      <c r="L298" s="67">
        <f t="shared" ca="1" si="74"/>
        <v>3.8111452744716889E-6</v>
      </c>
      <c r="M298" s="67">
        <f t="shared" ca="1" si="64"/>
        <v>9.9071759343866167E-2</v>
      </c>
      <c r="N298" s="67">
        <f t="shared" ca="1" si="65"/>
        <v>7.3204611539519149E-3</v>
      </c>
      <c r="O298" s="67">
        <f t="shared" ca="1" si="66"/>
        <v>27.658144410187244</v>
      </c>
      <c r="P298" s="36">
        <f t="shared" ca="1" si="75"/>
        <v>-1.9522154784940337E-3</v>
      </c>
    </row>
    <row r="299" spans="4:16" x14ac:dyDescent="0.2">
      <c r="D299" s="76">
        <f t="shared" si="67"/>
        <v>0</v>
      </c>
      <c r="E299" s="76">
        <f t="shared" si="67"/>
        <v>0</v>
      </c>
      <c r="F299" s="67">
        <f t="shared" si="69"/>
        <v>0</v>
      </c>
      <c r="G299" s="67">
        <f t="shared" si="70"/>
        <v>0</v>
      </c>
      <c r="H299" s="67">
        <f t="shared" si="71"/>
        <v>0</v>
      </c>
      <c r="I299" s="67">
        <f t="shared" si="72"/>
        <v>0</v>
      </c>
      <c r="J299" s="67">
        <f t="shared" si="73"/>
        <v>0</v>
      </c>
      <c r="K299" s="67">
        <f t="shared" ca="1" si="68"/>
        <v>1.9522154784940337E-3</v>
      </c>
      <c r="L299" s="67">
        <f t="shared" ca="1" si="74"/>
        <v>3.8111452744716889E-6</v>
      </c>
      <c r="M299" s="67">
        <f t="shared" ca="1" si="64"/>
        <v>9.9071759343866167E-2</v>
      </c>
      <c r="N299" s="67">
        <f t="shared" ca="1" si="65"/>
        <v>7.3204611539519149E-3</v>
      </c>
      <c r="O299" s="67">
        <f t="shared" ca="1" si="66"/>
        <v>27.658144410187244</v>
      </c>
      <c r="P299" s="36">
        <f t="shared" ca="1" si="75"/>
        <v>-1.9522154784940337E-3</v>
      </c>
    </row>
    <row r="300" spans="4:16" x14ac:dyDescent="0.2">
      <c r="D300" s="76">
        <f t="shared" si="67"/>
        <v>0</v>
      </c>
      <c r="E300" s="76">
        <f t="shared" si="67"/>
        <v>0</v>
      </c>
      <c r="F300" s="67">
        <f t="shared" si="69"/>
        <v>0</v>
      </c>
      <c r="G300" s="67">
        <f t="shared" si="70"/>
        <v>0</v>
      </c>
      <c r="H300" s="67">
        <f t="shared" si="71"/>
        <v>0</v>
      </c>
      <c r="I300" s="67">
        <f t="shared" si="72"/>
        <v>0</v>
      </c>
      <c r="J300" s="67">
        <f t="shared" si="73"/>
        <v>0</v>
      </c>
      <c r="K300" s="67">
        <f t="shared" ca="1" si="68"/>
        <v>1.9522154784940337E-3</v>
      </c>
      <c r="L300" s="67">
        <f t="shared" ca="1" si="74"/>
        <v>3.8111452744716889E-6</v>
      </c>
      <c r="M300" s="67">
        <f t="shared" ca="1" si="64"/>
        <v>9.9071759343866167E-2</v>
      </c>
      <c r="N300" s="67">
        <f t="shared" ca="1" si="65"/>
        <v>7.3204611539519149E-3</v>
      </c>
      <c r="O300" s="67">
        <f t="shared" ca="1" si="66"/>
        <v>27.658144410187244</v>
      </c>
      <c r="P300" s="36">
        <f t="shared" ca="1" si="75"/>
        <v>-1.9522154784940337E-3</v>
      </c>
    </row>
    <row r="301" spans="4:16" x14ac:dyDescent="0.2">
      <c r="D301" s="76">
        <f t="shared" si="67"/>
        <v>0</v>
      </c>
      <c r="E301" s="76">
        <f t="shared" si="67"/>
        <v>0</v>
      </c>
      <c r="F301" s="67">
        <f t="shared" si="69"/>
        <v>0</v>
      </c>
      <c r="G301" s="67">
        <f t="shared" si="70"/>
        <v>0</v>
      </c>
      <c r="H301" s="67">
        <f t="shared" si="71"/>
        <v>0</v>
      </c>
      <c r="I301" s="67">
        <f t="shared" si="72"/>
        <v>0</v>
      </c>
      <c r="J301" s="67">
        <f t="shared" si="73"/>
        <v>0</v>
      </c>
      <c r="K301" s="67">
        <f t="shared" ca="1" si="68"/>
        <v>1.9522154784940337E-3</v>
      </c>
      <c r="L301" s="67">
        <f t="shared" ca="1" si="74"/>
        <v>3.8111452744716889E-6</v>
      </c>
      <c r="M301" s="67">
        <f t="shared" ca="1" si="64"/>
        <v>9.9071759343866167E-2</v>
      </c>
      <c r="N301" s="67">
        <f t="shared" ca="1" si="65"/>
        <v>7.3204611539519149E-3</v>
      </c>
      <c r="O301" s="67">
        <f t="shared" ca="1" si="66"/>
        <v>27.658144410187244</v>
      </c>
      <c r="P301" s="36">
        <f t="shared" ca="1" si="75"/>
        <v>-1.9522154784940337E-3</v>
      </c>
    </row>
    <row r="302" spans="4:16" x14ac:dyDescent="0.2">
      <c r="D302" s="76">
        <f t="shared" si="67"/>
        <v>0</v>
      </c>
      <c r="E302" s="76">
        <f t="shared" si="67"/>
        <v>0</v>
      </c>
      <c r="F302" s="67">
        <f t="shared" si="69"/>
        <v>0</v>
      </c>
      <c r="G302" s="67">
        <f t="shared" si="70"/>
        <v>0</v>
      </c>
      <c r="H302" s="67">
        <f t="shared" si="71"/>
        <v>0</v>
      </c>
      <c r="I302" s="67">
        <f t="shared" si="72"/>
        <v>0</v>
      </c>
      <c r="J302" s="67">
        <f t="shared" si="73"/>
        <v>0</v>
      </c>
      <c r="K302" s="67">
        <f t="shared" ca="1" si="68"/>
        <v>1.9522154784940337E-3</v>
      </c>
      <c r="L302" s="67">
        <f t="shared" ca="1" si="74"/>
        <v>3.8111452744716889E-6</v>
      </c>
      <c r="M302" s="67">
        <f t="shared" ca="1" si="64"/>
        <v>9.9071759343866167E-2</v>
      </c>
      <c r="N302" s="67">
        <f t="shared" ca="1" si="65"/>
        <v>7.3204611539519149E-3</v>
      </c>
      <c r="O302" s="67">
        <f t="shared" ca="1" si="66"/>
        <v>27.658144410187244</v>
      </c>
      <c r="P302" s="36">
        <f t="shared" ca="1" si="75"/>
        <v>-1.9522154784940337E-3</v>
      </c>
    </row>
    <row r="303" spans="4:16" x14ac:dyDescent="0.2">
      <c r="D303" s="76">
        <f t="shared" si="67"/>
        <v>0</v>
      </c>
      <c r="E303" s="76">
        <f t="shared" si="67"/>
        <v>0</v>
      </c>
      <c r="F303" s="67">
        <f t="shared" si="69"/>
        <v>0</v>
      </c>
      <c r="G303" s="67">
        <f t="shared" si="70"/>
        <v>0</v>
      </c>
      <c r="H303" s="67">
        <f t="shared" si="71"/>
        <v>0</v>
      </c>
      <c r="I303" s="67">
        <f t="shared" si="72"/>
        <v>0</v>
      </c>
      <c r="J303" s="67">
        <f t="shared" si="73"/>
        <v>0</v>
      </c>
      <c r="K303" s="67">
        <f t="shared" ca="1" si="68"/>
        <v>1.9522154784940337E-3</v>
      </c>
      <c r="L303" s="67">
        <f t="shared" ca="1" si="74"/>
        <v>3.8111452744716889E-6</v>
      </c>
      <c r="M303" s="67">
        <f t="shared" ca="1" si="64"/>
        <v>9.9071759343866167E-2</v>
      </c>
      <c r="N303" s="67">
        <f t="shared" ca="1" si="65"/>
        <v>7.3204611539519149E-3</v>
      </c>
      <c r="O303" s="67">
        <f t="shared" ca="1" si="66"/>
        <v>27.658144410187244</v>
      </c>
      <c r="P303" s="36">
        <f t="shared" ca="1" si="75"/>
        <v>-1.9522154784940337E-3</v>
      </c>
    </row>
    <row r="304" spans="4:16" x14ac:dyDescent="0.2">
      <c r="D304" s="76">
        <f t="shared" si="67"/>
        <v>0</v>
      </c>
      <c r="E304" s="76">
        <f t="shared" si="67"/>
        <v>0</v>
      </c>
      <c r="F304" s="67">
        <f t="shared" si="69"/>
        <v>0</v>
      </c>
      <c r="G304" s="67">
        <f t="shared" si="70"/>
        <v>0</v>
      </c>
      <c r="H304" s="67">
        <f t="shared" si="71"/>
        <v>0</v>
      </c>
      <c r="I304" s="67">
        <f t="shared" si="72"/>
        <v>0</v>
      </c>
      <c r="J304" s="67">
        <f t="shared" si="73"/>
        <v>0</v>
      </c>
      <c r="K304" s="67">
        <f t="shared" ca="1" si="68"/>
        <v>1.9522154784940337E-3</v>
      </c>
      <c r="L304" s="67">
        <f t="shared" ca="1" si="74"/>
        <v>3.8111452744716889E-6</v>
      </c>
      <c r="M304" s="67">
        <f t="shared" ca="1" si="64"/>
        <v>9.9071759343866167E-2</v>
      </c>
      <c r="N304" s="67">
        <f t="shared" ca="1" si="65"/>
        <v>7.3204611539519149E-3</v>
      </c>
      <c r="O304" s="67">
        <f t="shared" ca="1" si="66"/>
        <v>27.658144410187244</v>
      </c>
      <c r="P304" s="36">
        <f t="shared" ca="1" si="75"/>
        <v>-1.9522154784940337E-3</v>
      </c>
    </row>
    <row r="305" spans="4:16" x14ac:dyDescent="0.2">
      <c r="D305" s="76">
        <f t="shared" si="67"/>
        <v>0</v>
      </c>
      <c r="E305" s="76">
        <f t="shared" si="67"/>
        <v>0</v>
      </c>
      <c r="F305" s="67">
        <f t="shared" si="69"/>
        <v>0</v>
      </c>
      <c r="G305" s="67">
        <f t="shared" si="70"/>
        <v>0</v>
      </c>
      <c r="H305" s="67">
        <f t="shared" si="71"/>
        <v>0</v>
      </c>
      <c r="I305" s="67">
        <f t="shared" si="72"/>
        <v>0</v>
      </c>
      <c r="J305" s="67">
        <f t="shared" si="73"/>
        <v>0</v>
      </c>
      <c r="K305" s="67">
        <f t="shared" ca="1" si="68"/>
        <v>1.9522154784940337E-3</v>
      </c>
      <c r="L305" s="67">
        <f t="shared" ca="1" si="74"/>
        <v>3.8111452744716889E-6</v>
      </c>
      <c r="M305" s="67">
        <f t="shared" ca="1" si="64"/>
        <v>9.9071759343866167E-2</v>
      </c>
      <c r="N305" s="67">
        <f t="shared" ca="1" si="65"/>
        <v>7.3204611539519149E-3</v>
      </c>
      <c r="O305" s="67">
        <f t="shared" ca="1" si="66"/>
        <v>27.658144410187244</v>
      </c>
      <c r="P305" s="36">
        <f t="shared" ca="1" si="75"/>
        <v>-1.9522154784940337E-3</v>
      </c>
    </row>
    <row r="306" spans="4:16" x14ac:dyDescent="0.2">
      <c r="D306" s="76">
        <f t="shared" si="67"/>
        <v>0</v>
      </c>
      <c r="E306" s="76">
        <f t="shared" si="67"/>
        <v>0</v>
      </c>
      <c r="F306" s="67">
        <f t="shared" si="69"/>
        <v>0</v>
      </c>
      <c r="G306" s="67">
        <f t="shared" si="70"/>
        <v>0</v>
      </c>
      <c r="H306" s="67">
        <f t="shared" si="71"/>
        <v>0</v>
      </c>
      <c r="I306" s="67">
        <f t="shared" si="72"/>
        <v>0</v>
      </c>
      <c r="J306" s="67">
        <f t="shared" si="73"/>
        <v>0</v>
      </c>
      <c r="K306" s="67">
        <f t="shared" ca="1" si="68"/>
        <v>1.9522154784940337E-3</v>
      </c>
      <c r="L306" s="67">
        <f t="shared" ca="1" si="74"/>
        <v>3.8111452744716889E-6</v>
      </c>
      <c r="M306" s="67">
        <f t="shared" ca="1" si="64"/>
        <v>9.9071759343866167E-2</v>
      </c>
      <c r="N306" s="67">
        <f t="shared" ca="1" si="65"/>
        <v>7.3204611539519149E-3</v>
      </c>
      <c r="O306" s="67">
        <f t="shared" ca="1" si="66"/>
        <v>27.658144410187244</v>
      </c>
      <c r="P306" s="36">
        <f t="shared" ca="1" si="75"/>
        <v>-1.9522154784940337E-3</v>
      </c>
    </row>
    <row r="307" spans="4:16" x14ac:dyDescent="0.2">
      <c r="D307" s="76">
        <f t="shared" si="67"/>
        <v>0</v>
      </c>
      <c r="E307" s="76">
        <f t="shared" si="67"/>
        <v>0</v>
      </c>
      <c r="F307" s="67">
        <f t="shared" si="69"/>
        <v>0</v>
      </c>
      <c r="G307" s="67">
        <f t="shared" si="70"/>
        <v>0</v>
      </c>
      <c r="H307" s="67">
        <f t="shared" si="71"/>
        <v>0</v>
      </c>
      <c r="I307" s="67">
        <f t="shared" si="72"/>
        <v>0</v>
      </c>
      <c r="J307" s="67">
        <f t="shared" si="73"/>
        <v>0</v>
      </c>
      <c r="K307" s="67">
        <f t="shared" ca="1" si="68"/>
        <v>1.9522154784940337E-3</v>
      </c>
      <c r="L307" s="67">
        <f t="shared" ca="1" si="74"/>
        <v>3.8111452744716889E-6</v>
      </c>
      <c r="M307" s="67">
        <f t="shared" ca="1" si="64"/>
        <v>9.9071759343866167E-2</v>
      </c>
      <c r="N307" s="67">
        <f t="shared" ca="1" si="65"/>
        <v>7.3204611539519149E-3</v>
      </c>
      <c r="O307" s="67">
        <f t="shared" ca="1" si="66"/>
        <v>27.658144410187244</v>
      </c>
      <c r="P307" s="36">
        <f t="shared" ca="1" si="75"/>
        <v>-1.9522154784940337E-3</v>
      </c>
    </row>
    <row r="308" spans="4:16" x14ac:dyDescent="0.2">
      <c r="D308" s="76">
        <f t="shared" si="67"/>
        <v>0</v>
      </c>
      <c r="E308" s="76">
        <f t="shared" si="67"/>
        <v>0</v>
      </c>
      <c r="F308" s="67">
        <f t="shared" si="69"/>
        <v>0</v>
      </c>
      <c r="G308" s="67">
        <f t="shared" si="70"/>
        <v>0</v>
      </c>
      <c r="H308" s="67">
        <f t="shared" si="71"/>
        <v>0</v>
      </c>
      <c r="I308" s="67">
        <f t="shared" si="72"/>
        <v>0</v>
      </c>
      <c r="J308" s="67">
        <f t="shared" si="73"/>
        <v>0</v>
      </c>
      <c r="K308" s="67">
        <f t="shared" ca="1" si="68"/>
        <v>1.9522154784940337E-3</v>
      </c>
      <c r="L308" s="67">
        <f t="shared" ca="1" si="74"/>
        <v>3.8111452744716889E-6</v>
      </c>
      <c r="M308" s="67">
        <f t="shared" ca="1" si="64"/>
        <v>9.9071759343866167E-2</v>
      </c>
      <c r="N308" s="67">
        <f t="shared" ca="1" si="65"/>
        <v>7.3204611539519149E-3</v>
      </c>
      <c r="O308" s="67">
        <f t="shared" ca="1" si="66"/>
        <v>27.658144410187244</v>
      </c>
      <c r="P308" s="36">
        <f t="shared" ca="1" si="75"/>
        <v>-1.9522154784940337E-3</v>
      </c>
    </row>
    <row r="309" spans="4:16" x14ac:dyDescent="0.2">
      <c r="D309" s="76">
        <f t="shared" si="67"/>
        <v>0</v>
      </c>
      <c r="E309" s="76">
        <f t="shared" si="67"/>
        <v>0</v>
      </c>
      <c r="F309" s="67">
        <f t="shared" si="69"/>
        <v>0</v>
      </c>
      <c r="G309" s="67">
        <f t="shared" si="70"/>
        <v>0</v>
      </c>
      <c r="H309" s="67">
        <f t="shared" si="71"/>
        <v>0</v>
      </c>
      <c r="I309" s="67">
        <f t="shared" si="72"/>
        <v>0</v>
      </c>
      <c r="J309" s="67">
        <f t="shared" si="73"/>
        <v>0</v>
      </c>
      <c r="K309" s="67">
        <f t="shared" ca="1" si="68"/>
        <v>1.9522154784940337E-3</v>
      </c>
      <c r="L309" s="67">
        <f t="shared" ca="1" si="74"/>
        <v>3.8111452744716889E-6</v>
      </c>
      <c r="M309" s="67">
        <f t="shared" ca="1" si="64"/>
        <v>9.9071759343866167E-2</v>
      </c>
      <c r="N309" s="67">
        <f t="shared" ca="1" si="65"/>
        <v>7.3204611539519149E-3</v>
      </c>
      <c r="O309" s="67">
        <f t="shared" ca="1" si="66"/>
        <v>27.658144410187244</v>
      </c>
      <c r="P309" s="36">
        <f t="shared" ca="1" si="75"/>
        <v>-1.9522154784940337E-3</v>
      </c>
    </row>
    <row r="310" spans="4:16" x14ac:dyDescent="0.2">
      <c r="D310" s="76">
        <f t="shared" si="67"/>
        <v>0</v>
      </c>
      <c r="E310" s="76">
        <f t="shared" si="67"/>
        <v>0</v>
      </c>
      <c r="F310" s="67">
        <f t="shared" si="69"/>
        <v>0</v>
      </c>
      <c r="G310" s="67">
        <f t="shared" si="70"/>
        <v>0</v>
      </c>
      <c r="H310" s="67">
        <f t="shared" si="71"/>
        <v>0</v>
      </c>
      <c r="I310" s="67">
        <f t="shared" si="72"/>
        <v>0</v>
      </c>
      <c r="J310" s="67">
        <f t="shared" si="73"/>
        <v>0</v>
      </c>
      <c r="K310" s="67">
        <f t="shared" ca="1" si="68"/>
        <v>1.9522154784940337E-3</v>
      </c>
      <c r="L310" s="67">
        <f t="shared" ca="1" si="74"/>
        <v>3.8111452744716889E-6</v>
      </c>
      <c r="M310" s="67">
        <f t="shared" ca="1" si="64"/>
        <v>9.9071759343866167E-2</v>
      </c>
      <c r="N310" s="67">
        <f t="shared" ca="1" si="65"/>
        <v>7.3204611539519149E-3</v>
      </c>
      <c r="O310" s="67">
        <f t="shared" ca="1" si="66"/>
        <v>27.658144410187244</v>
      </c>
      <c r="P310" s="36">
        <f t="shared" ca="1" si="75"/>
        <v>-1.9522154784940337E-3</v>
      </c>
    </row>
    <row r="311" spans="4:16" x14ac:dyDescent="0.2">
      <c r="D311" s="76">
        <f t="shared" si="67"/>
        <v>0</v>
      </c>
      <c r="E311" s="76">
        <f t="shared" si="67"/>
        <v>0</v>
      </c>
      <c r="F311" s="67">
        <f t="shared" si="69"/>
        <v>0</v>
      </c>
      <c r="G311" s="67">
        <f t="shared" si="70"/>
        <v>0</v>
      </c>
      <c r="H311" s="67">
        <f t="shared" si="71"/>
        <v>0</v>
      </c>
      <c r="I311" s="67">
        <f t="shared" si="72"/>
        <v>0</v>
      </c>
      <c r="J311" s="67">
        <f t="shared" si="73"/>
        <v>0</v>
      </c>
      <c r="K311" s="67">
        <f t="shared" ca="1" si="68"/>
        <v>1.9522154784940337E-3</v>
      </c>
      <c r="L311" s="67">
        <f t="shared" ca="1" si="74"/>
        <v>3.8111452744716889E-6</v>
      </c>
      <c r="M311" s="67">
        <f t="shared" ca="1" si="64"/>
        <v>9.9071759343866167E-2</v>
      </c>
      <c r="N311" s="67">
        <f t="shared" ca="1" si="65"/>
        <v>7.3204611539519149E-3</v>
      </c>
      <c r="O311" s="67">
        <f t="shared" ca="1" si="66"/>
        <v>27.658144410187244</v>
      </c>
      <c r="P311" s="36">
        <f t="shared" ca="1" si="75"/>
        <v>-1.9522154784940337E-3</v>
      </c>
    </row>
    <row r="312" spans="4:16" x14ac:dyDescent="0.2">
      <c r="D312" s="76">
        <f t="shared" si="67"/>
        <v>0</v>
      </c>
      <c r="E312" s="76">
        <f t="shared" si="67"/>
        <v>0</v>
      </c>
      <c r="F312" s="67">
        <f t="shared" si="69"/>
        <v>0</v>
      </c>
      <c r="G312" s="67">
        <f t="shared" si="70"/>
        <v>0</v>
      </c>
      <c r="H312" s="67">
        <f t="shared" si="71"/>
        <v>0</v>
      </c>
      <c r="I312" s="67">
        <f t="shared" si="72"/>
        <v>0</v>
      </c>
      <c r="J312" s="67">
        <f t="shared" si="73"/>
        <v>0</v>
      </c>
      <c r="K312" s="67">
        <f t="shared" ca="1" si="68"/>
        <v>1.9522154784940337E-3</v>
      </c>
      <c r="L312" s="67">
        <f t="shared" ca="1" si="74"/>
        <v>3.8111452744716889E-6</v>
      </c>
      <c r="M312" s="67">
        <f t="shared" ca="1" si="64"/>
        <v>9.9071759343866167E-2</v>
      </c>
      <c r="N312" s="67">
        <f t="shared" ca="1" si="65"/>
        <v>7.3204611539519149E-3</v>
      </c>
      <c r="O312" s="67">
        <f t="shared" ca="1" si="66"/>
        <v>27.658144410187244</v>
      </c>
      <c r="P312" s="36">
        <f t="shared" ca="1" si="75"/>
        <v>-1.9522154784940337E-3</v>
      </c>
    </row>
    <row r="313" spans="4:16" x14ac:dyDescent="0.2">
      <c r="D313" s="76">
        <f t="shared" si="67"/>
        <v>0</v>
      </c>
      <c r="E313" s="76">
        <f t="shared" si="67"/>
        <v>0</v>
      </c>
      <c r="F313" s="67">
        <f t="shared" si="69"/>
        <v>0</v>
      </c>
      <c r="G313" s="67">
        <f t="shared" si="70"/>
        <v>0</v>
      </c>
      <c r="H313" s="67">
        <f t="shared" si="71"/>
        <v>0</v>
      </c>
      <c r="I313" s="67">
        <f t="shared" si="72"/>
        <v>0</v>
      </c>
      <c r="J313" s="67">
        <f t="shared" si="73"/>
        <v>0</v>
      </c>
      <c r="K313" s="67">
        <f t="shared" ca="1" si="68"/>
        <v>1.9522154784940337E-3</v>
      </c>
      <c r="L313" s="67">
        <f t="shared" ca="1" si="74"/>
        <v>3.8111452744716889E-6</v>
      </c>
      <c r="M313" s="67">
        <f t="shared" ref="M313:M339" ca="1" si="76">(M$1-M$2*D313+M$3*F313)^2</f>
        <v>9.9071759343866167E-2</v>
      </c>
      <c r="N313" s="67">
        <f t="shared" ref="N313:N339" ca="1" si="77">(-M$2+M$4*D313-M$5*F313)^2</f>
        <v>7.3204611539519149E-3</v>
      </c>
      <c r="O313" s="67">
        <f t="shared" ref="O313:O339" ca="1" si="78">+(M$3-D313*M$5+F313*M$6)^2</f>
        <v>27.658144410187244</v>
      </c>
      <c r="P313" s="36">
        <f t="shared" ca="1" si="75"/>
        <v>-1.9522154784940337E-3</v>
      </c>
    </row>
    <row r="314" spans="4:16" x14ac:dyDescent="0.2">
      <c r="D314" s="76">
        <f t="shared" si="67"/>
        <v>0</v>
      </c>
      <c r="E314" s="76">
        <f t="shared" si="67"/>
        <v>0</v>
      </c>
      <c r="F314" s="67">
        <f t="shared" si="69"/>
        <v>0</v>
      </c>
      <c r="G314" s="67">
        <f t="shared" si="70"/>
        <v>0</v>
      </c>
      <c r="H314" s="67">
        <f t="shared" si="71"/>
        <v>0</v>
      </c>
      <c r="I314" s="67">
        <f t="shared" si="72"/>
        <v>0</v>
      </c>
      <c r="J314" s="67">
        <f t="shared" si="73"/>
        <v>0</v>
      </c>
      <c r="K314" s="67">
        <f t="shared" ca="1" si="68"/>
        <v>1.9522154784940337E-3</v>
      </c>
      <c r="L314" s="67">
        <f t="shared" ca="1" si="74"/>
        <v>3.8111452744716889E-6</v>
      </c>
      <c r="M314" s="67">
        <f t="shared" ca="1" si="76"/>
        <v>9.9071759343866167E-2</v>
      </c>
      <c r="N314" s="67">
        <f t="shared" ca="1" si="77"/>
        <v>7.3204611539519149E-3</v>
      </c>
      <c r="O314" s="67">
        <f t="shared" ca="1" si="78"/>
        <v>27.658144410187244</v>
      </c>
      <c r="P314" s="36">
        <f t="shared" ca="1" si="75"/>
        <v>-1.9522154784940337E-3</v>
      </c>
    </row>
    <row r="315" spans="4:16" x14ac:dyDescent="0.2">
      <c r="D315" s="76">
        <f t="shared" si="67"/>
        <v>0</v>
      </c>
      <c r="E315" s="76">
        <f t="shared" si="67"/>
        <v>0</v>
      </c>
      <c r="F315" s="67">
        <f t="shared" si="69"/>
        <v>0</v>
      </c>
      <c r="G315" s="67">
        <f t="shared" si="70"/>
        <v>0</v>
      </c>
      <c r="H315" s="67">
        <f t="shared" si="71"/>
        <v>0</v>
      </c>
      <c r="I315" s="67">
        <f t="shared" si="72"/>
        <v>0</v>
      </c>
      <c r="J315" s="67">
        <f t="shared" si="73"/>
        <v>0</v>
      </c>
      <c r="K315" s="67">
        <f t="shared" ca="1" si="68"/>
        <v>1.9522154784940337E-3</v>
      </c>
      <c r="L315" s="67">
        <f t="shared" ca="1" si="74"/>
        <v>3.8111452744716889E-6</v>
      </c>
      <c r="M315" s="67">
        <f t="shared" ca="1" si="76"/>
        <v>9.9071759343866167E-2</v>
      </c>
      <c r="N315" s="67">
        <f t="shared" ca="1" si="77"/>
        <v>7.3204611539519149E-3</v>
      </c>
      <c r="O315" s="67">
        <f t="shared" ca="1" si="78"/>
        <v>27.658144410187244</v>
      </c>
      <c r="P315" s="36">
        <f t="shared" ca="1" si="75"/>
        <v>-1.9522154784940337E-3</v>
      </c>
    </row>
    <row r="316" spans="4:16" x14ac:dyDescent="0.2">
      <c r="D316" s="76">
        <f t="shared" si="67"/>
        <v>0</v>
      </c>
      <c r="E316" s="76">
        <f t="shared" si="67"/>
        <v>0</v>
      </c>
      <c r="F316" s="67">
        <f t="shared" si="69"/>
        <v>0</v>
      </c>
      <c r="G316" s="67">
        <f t="shared" si="70"/>
        <v>0</v>
      </c>
      <c r="H316" s="67">
        <f t="shared" si="71"/>
        <v>0</v>
      </c>
      <c r="I316" s="67">
        <f t="shared" si="72"/>
        <v>0</v>
      </c>
      <c r="J316" s="67">
        <f t="shared" si="73"/>
        <v>0</v>
      </c>
      <c r="K316" s="67">
        <f t="shared" ca="1" si="68"/>
        <v>1.9522154784940337E-3</v>
      </c>
      <c r="L316" s="67">
        <f t="shared" ca="1" si="74"/>
        <v>3.8111452744716889E-6</v>
      </c>
      <c r="M316" s="67">
        <f t="shared" ca="1" si="76"/>
        <v>9.9071759343866167E-2</v>
      </c>
      <c r="N316" s="67">
        <f t="shared" ca="1" si="77"/>
        <v>7.3204611539519149E-3</v>
      </c>
      <c r="O316" s="67">
        <f t="shared" ca="1" si="78"/>
        <v>27.658144410187244</v>
      </c>
      <c r="P316" s="36">
        <f t="shared" ca="1" si="75"/>
        <v>-1.9522154784940337E-3</v>
      </c>
    </row>
    <row r="317" spans="4:16" x14ac:dyDescent="0.2">
      <c r="D317" s="76">
        <f t="shared" si="67"/>
        <v>0</v>
      </c>
      <c r="E317" s="76">
        <f t="shared" si="67"/>
        <v>0</v>
      </c>
      <c r="F317" s="67">
        <f t="shared" si="69"/>
        <v>0</v>
      </c>
      <c r="G317" s="67">
        <f t="shared" si="70"/>
        <v>0</v>
      </c>
      <c r="H317" s="67">
        <f t="shared" si="71"/>
        <v>0</v>
      </c>
      <c r="I317" s="67">
        <f t="shared" si="72"/>
        <v>0</v>
      </c>
      <c r="J317" s="67">
        <f t="shared" si="73"/>
        <v>0</v>
      </c>
      <c r="K317" s="67">
        <f t="shared" ca="1" si="68"/>
        <v>1.9522154784940337E-3</v>
      </c>
      <c r="L317" s="67">
        <f t="shared" ca="1" si="74"/>
        <v>3.8111452744716889E-6</v>
      </c>
      <c r="M317" s="67">
        <f t="shared" ca="1" si="76"/>
        <v>9.9071759343866167E-2</v>
      </c>
      <c r="N317" s="67">
        <f t="shared" ca="1" si="77"/>
        <v>7.3204611539519149E-3</v>
      </c>
      <c r="O317" s="67">
        <f t="shared" ca="1" si="78"/>
        <v>27.658144410187244</v>
      </c>
      <c r="P317" s="36">
        <f t="shared" ca="1" si="75"/>
        <v>-1.9522154784940337E-3</v>
      </c>
    </row>
    <row r="318" spans="4:16" x14ac:dyDescent="0.2">
      <c r="D318" s="76">
        <f t="shared" si="67"/>
        <v>0</v>
      </c>
      <c r="E318" s="76">
        <f t="shared" si="67"/>
        <v>0</v>
      </c>
      <c r="F318" s="67">
        <f t="shared" si="69"/>
        <v>0</v>
      </c>
      <c r="G318" s="67">
        <f t="shared" si="70"/>
        <v>0</v>
      </c>
      <c r="H318" s="67">
        <f t="shared" si="71"/>
        <v>0</v>
      </c>
      <c r="I318" s="67">
        <f t="shared" si="72"/>
        <v>0</v>
      </c>
      <c r="J318" s="67">
        <f t="shared" si="73"/>
        <v>0</v>
      </c>
      <c r="K318" s="67">
        <f t="shared" ca="1" si="68"/>
        <v>1.9522154784940337E-3</v>
      </c>
      <c r="L318" s="67">
        <f t="shared" ca="1" si="74"/>
        <v>3.8111452744716889E-6</v>
      </c>
      <c r="M318" s="67">
        <f t="shared" ca="1" si="76"/>
        <v>9.9071759343866167E-2</v>
      </c>
      <c r="N318" s="67">
        <f t="shared" ca="1" si="77"/>
        <v>7.3204611539519149E-3</v>
      </c>
      <c r="O318" s="67">
        <f t="shared" ca="1" si="78"/>
        <v>27.658144410187244</v>
      </c>
      <c r="P318" s="36">
        <f t="shared" ca="1" si="75"/>
        <v>-1.9522154784940337E-3</v>
      </c>
    </row>
    <row r="319" spans="4:16" x14ac:dyDescent="0.2">
      <c r="D319" s="76">
        <f t="shared" si="67"/>
        <v>0</v>
      </c>
      <c r="E319" s="76">
        <f t="shared" si="67"/>
        <v>0</v>
      </c>
      <c r="F319" s="67">
        <f t="shared" si="69"/>
        <v>0</v>
      </c>
      <c r="G319" s="67">
        <f t="shared" si="70"/>
        <v>0</v>
      </c>
      <c r="H319" s="67">
        <f t="shared" si="71"/>
        <v>0</v>
      </c>
      <c r="I319" s="67">
        <f t="shared" si="72"/>
        <v>0</v>
      </c>
      <c r="J319" s="67">
        <f t="shared" si="73"/>
        <v>0</v>
      </c>
      <c r="K319" s="67">
        <f t="shared" ca="1" si="68"/>
        <v>1.9522154784940337E-3</v>
      </c>
      <c r="L319" s="67">
        <f t="shared" ca="1" si="74"/>
        <v>3.8111452744716889E-6</v>
      </c>
      <c r="M319" s="67">
        <f t="shared" ca="1" si="76"/>
        <v>9.9071759343866167E-2</v>
      </c>
      <c r="N319" s="67">
        <f t="shared" ca="1" si="77"/>
        <v>7.3204611539519149E-3</v>
      </c>
      <c r="O319" s="67">
        <f t="shared" ca="1" si="78"/>
        <v>27.658144410187244</v>
      </c>
      <c r="P319" s="36">
        <f t="shared" ca="1" si="75"/>
        <v>-1.9522154784940337E-3</v>
      </c>
    </row>
    <row r="320" spans="4:16" x14ac:dyDescent="0.2">
      <c r="D320" s="76">
        <f t="shared" si="67"/>
        <v>0</v>
      </c>
      <c r="E320" s="76">
        <f t="shared" si="67"/>
        <v>0</v>
      </c>
      <c r="F320" s="67">
        <f t="shared" si="69"/>
        <v>0</v>
      </c>
      <c r="G320" s="67">
        <f t="shared" si="70"/>
        <v>0</v>
      </c>
      <c r="H320" s="67">
        <f t="shared" si="71"/>
        <v>0</v>
      </c>
      <c r="I320" s="67">
        <f t="shared" si="72"/>
        <v>0</v>
      </c>
      <c r="J320" s="67">
        <f t="shared" si="73"/>
        <v>0</v>
      </c>
      <c r="K320" s="67">
        <f t="shared" ca="1" si="68"/>
        <v>1.9522154784940337E-3</v>
      </c>
      <c r="L320" s="67">
        <f t="shared" ca="1" si="74"/>
        <v>3.8111452744716889E-6</v>
      </c>
      <c r="M320" s="67">
        <f t="shared" ca="1" si="76"/>
        <v>9.9071759343866167E-2</v>
      </c>
      <c r="N320" s="67">
        <f t="shared" ca="1" si="77"/>
        <v>7.3204611539519149E-3</v>
      </c>
      <c r="O320" s="67">
        <f t="shared" ca="1" si="78"/>
        <v>27.658144410187244</v>
      </c>
      <c r="P320" s="36">
        <f t="shared" ca="1" si="75"/>
        <v>-1.9522154784940337E-3</v>
      </c>
    </row>
    <row r="321" spans="4:16" x14ac:dyDescent="0.2">
      <c r="D321" s="76">
        <f t="shared" si="67"/>
        <v>0</v>
      </c>
      <c r="E321" s="76">
        <f t="shared" si="67"/>
        <v>0</v>
      </c>
      <c r="F321" s="67">
        <f t="shared" si="69"/>
        <v>0</v>
      </c>
      <c r="G321" s="67">
        <f t="shared" si="70"/>
        <v>0</v>
      </c>
      <c r="H321" s="67">
        <f t="shared" si="71"/>
        <v>0</v>
      </c>
      <c r="I321" s="67">
        <f t="shared" si="72"/>
        <v>0</v>
      </c>
      <c r="J321" s="67">
        <f t="shared" si="73"/>
        <v>0</v>
      </c>
      <c r="K321" s="67">
        <f t="shared" ca="1" si="68"/>
        <v>1.9522154784940337E-3</v>
      </c>
      <c r="L321" s="67">
        <f t="shared" ca="1" si="74"/>
        <v>3.8111452744716889E-6</v>
      </c>
      <c r="M321" s="67">
        <f t="shared" ca="1" si="76"/>
        <v>9.9071759343866167E-2</v>
      </c>
      <c r="N321" s="67">
        <f t="shared" ca="1" si="77"/>
        <v>7.3204611539519149E-3</v>
      </c>
      <c r="O321" s="67">
        <f t="shared" ca="1" si="78"/>
        <v>27.658144410187244</v>
      </c>
      <c r="P321" s="36">
        <f t="shared" ca="1" si="75"/>
        <v>-1.9522154784940337E-3</v>
      </c>
    </row>
    <row r="322" spans="4:16" x14ac:dyDescent="0.2">
      <c r="D322" s="76">
        <f t="shared" si="67"/>
        <v>0</v>
      </c>
      <c r="E322" s="76">
        <f t="shared" si="67"/>
        <v>0</v>
      </c>
      <c r="F322" s="67">
        <f t="shared" si="69"/>
        <v>0</v>
      </c>
      <c r="G322" s="67">
        <f t="shared" si="70"/>
        <v>0</v>
      </c>
      <c r="H322" s="67">
        <f t="shared" si="71"/>
        <v>0</v>
      </c>
      <c r="I322" s="67">
        <f t="shared" si="72"/>
        <v>0</v>
      </c>
      <c r="J322" s="67">
        <f t="shared" si="73"/>
        <v>0</v>
      </c>
      <c r="K322" s="67">
        <f t="shared" ca="1" si="68"/>
        <v>1.9522154784940337E-3</v>
      </c>
      <c r="L322" s="67">
        <f t="shared" ca="1" si="74"/>
        <v>3.8111452744716889E-6</v>
      </c>
      <c r="M322" s="67">
        <f t="shared" ca="1" si="76"/>
        <v>9.9071759343866167E-2</v>
      </c>
      <c r="N322" s="67">
        <f t="shared" ca="1" si="77"/>
        <v>7.3204611539519149E-3</v>
      </c>
      <c r="O322" s="67">
        <f t="shared" ca="1" si="78"/>
        <v>27.658144410187244</v>
      </c>
      <c r="P322" s="36">
        <f t="shared" ca="1" si="75"/>
        <v>-1.9522154784940337E-3</v>
      </c>
    </row>
    <row r="323" spans="4:16" x14ac:dyDescent="0.2">
      <c r="D323" s="76">
        <f t="shared" si="67"/>
        <v>0</v>
      </c>
      <c r="E323" s="76">
        <f t="shared" si="67"/>
        <v>0</v>
      </c>
      <c r="F323" s="67">
        <f t="shared" si="69"/>
        <v>0</v>
      </c>
      <c r="G323" s="67">
        <f t="shared" si="70"/>
        <v>0</v>
      </c>
      <c r="H323" s="67">
        <f t="shared" si="71"/>
        <v>0</v>
      </c>
      <c r="I323" s="67">
        <f t="shared" si="72"/>
        <v>0</v>
      </c>
      <c r="J323" s="67">
        <f t="shared" si="73"/>
        <v>0</v>
      </c>
      <c r="K323" s="67">
        <f t="shared" ca="1" si="68"/>
        <v>1.9522154784940337E-3</v>
      </c>
      <c r="L323" s="67">
        <f t="shared" ca="1" si="74"/>
        <v>3.8111452744716889E-6</v>
      </c>
      <c r="M323" s="67">
        <f t="shared" ca="1" si="76"/>
        <v>9.9071759343866167E-2</v>
      </c>
      <c r="N323" s="67">
        <f t="shared" ca="1" si="77"/>
        <v>7.3204611539519149E-3</v>
      </c>
      <c r="O323" s="67">
        <f t="shared" ca="1" si="78"/>
        <v>27.658144410187244</v>
      </c>
      <c r="P323" s="36">
        <f t="shared" ca="1" si="75"/>
        <v>-1.9522154784940337E-3</v>
      </c>
    </row>
    <row r="324" spans="4:16" x14ac:dyDescent="0.2">
      <c r="D324" s="76">
        <f t="shared" si="67"/>
        <v>0</v>
      </c>
      <c r="E324" s="76">
        <f t="shared" si="67"/>
        <v>0</v>
      </c>
      <c r="F324" s="67">
        <f t="shared" si="69"/>
        <v>0</v>
      </c>
      <c r="G324" s="67">
        <f t="shared" si="70"/>
        <v>0</v>
      </c>
      <c r="H324" s="67">
        <f t="shared" si="71"/>
        <v>0</v>
      </c>
      <c r="I324" s="67">
        <f t="shared" si="72"/>
        <v>0</v>
      </c>
      <c r="J324" s="67">
        <f t="shared" si="73"/>
        <v>0</v>
      </c>
      <c r="K324" s="67">
        <f t="shared" ca="1" si="68"/>
        <v>1.9522154784940337E-3</v>
      </c>
      <c r="L324" s="67">
        <f t="shared" ca="1" si="74"/>
        <v>3.8111452744716889E-6</v>
      </c>
      <c r="M324" s="67">
        <f t="shared" ca="1" si="76"/>
        <v>9.9071759343866167E-2</v>
      </c>
      <c r="N324" s="67">
        <f t="shared" ca="1" si="77"/>
        <v>7.3204611539519149E-3</v>
      </c>
      <c r="O324" s="67">
        <f t="shared" ca="1" si="78"/>
        <v>27.658144410187244</v>
      </c>
      <c r="P324" s="36">
        <f t="shared" ca="1" si="75"/>
        <v>-1.9522154784940337E-3</v>
      </c>
    </row>
    <row r="325" spans="4:16" x14ac:dyDescent="0.2">
      <c r="D325" s="76">
        <f t="shared" si="67"/>
        <v>0</v>
      </c>
      <c r="E325" s="76">
        <f t="shared" si="67"/>
        <v>0</v>
      </c>
      <c r="F325" s="67">
        <f t="shared" si="69"/>
        <v>0</v>
      </c>
      <c r="G325" s="67">
        <f t="shared" si="70"/>
        <v>0</v>
      </c>
      <c r="H325" s="67">
        <f t="shared" si="71"/>
        <v>0</v>
      </c>
      <c r="I325" s="67">
        <f t="shared" si="72"/>
        <v>0</v>
      </c>
      <c r="J325" s="67">
        <f t="shared" si="73"/>
        <v>0</v>
      </c>
      <c r="K325" s="67">
        <f t="shared" ca="1" si="68"/>
        <v>1.9522154784940337E-3</v>
      </c>
      <c r="L325" s="67">
        <f t="shared" ca="1" si="74"/>
        <v>3.8111452744716889E-6</v>
      </c>
      <c r="M325" s="67">
        <f t="shared" ca="1" si="76"/>
        <v>9.9071759343866167E-2</v>
      </c>
      <c r="N325" s="67">
        <f t="shared" ca="1" si="77"/>
        <v>7.3204611539519149E-3</v>
      </c>
      <c r="O325" s="67">
        <f t="shared" ca="1" si="78"/>
        <v>27.658144410187244</v>
      </c>
      <c r="P325" s="36">
        <f t="shared" ca="1" si="75"/>
        <v>-1.9522154784940337E-3</v>
      </c>
    </row>
    <row r="326" spans="4:16" x14ac:dyDescent="0.2">
      <c r="D326" s="76">
        <f t="shared" si="67"/>
        <v>0</v>
      </c>
      <c r="E326" s="76">
        <f t="shared" si="67"/>
        <v>0</v>
      </c>
      <c r="F326" s="67">
        <f t="shared" si="69"/>
        <v>0</v>
      </c>
      <c r="G326" s="67">
        <f t="shared" si="70"/>
        <v>0</v>
      </c>
      <c r="H326" s="67">
        <f t="shared" si="71"/>
        <v>0</v>
      </c>
      <c r="I326" s="67">
        <f t="shared" si="72"/>
        <v>0</v>
      </c>
      <c r="J326" s="67">
        <f t="shared" si="73"/>
        <v>0</v>
      </c>
      <c r="K326" s="67">
        <f t="shared" ca="1" si="68"/>
        <v>1.9522154784940337E-3</v>
      </c>
      <c r="L326" s="67">
        <f t="shared" ca="1" si="74"/>
        <v>3.8111452744716889E-6</v>
      </c>
      <c r="M326" s="67">
        <f t="shared" ca="1" si="76"/>
        <v>9.9071759343866167E-2</v>
      </c>
      <c r="N326" s="67">
        <f t="shared" ca="1" si="77"/>
        <v>7.3204611539519149E-3</v>
      </c>
      <c r="O326" s="67">
        <f t="shared" ca="1" si="78"/>
        <v>27.658144410187244</v>
      </c>
      <c r="P326" s="36">
        <f t="shared" ca="1" si="75"/>
        <v>-1.9522154784940337E-3</v>
      </c>
    </row>
    <row r="327" spans="4:16" x14ac:dyDescent="0.2">
      <c r="D327" s="76">
        <f t="shared" si="67"/>
        <v>0</v>
      </c>
      <c r="E327" s="76">
        <f t="shared" si="67"/>
        <v>0</v>
      </c>
      <c r="F327" s="67">
        <f t="shared" si="69"/>
        <v>0</v>
      </c>
      <c r="G327" s="67">
        <f t="shared" si="70"/>
        <v>0</v>
      </c>
      <c r="H327" s="67">
        <f t="shared" si="71"/>
        <v>0</v>
      </c>
      <c r="I327" s="67">
        <f t="shared" si="72"/>
        <v>0</v>
      </c>
      <c r="J327" s="67">
        <f t="shared" si="73"/>
        <v>0</v>
      </c>
      <c r="K327" s="67">
        <f t="shared" ca="1" si="68"/>
        <v>1.9522154784940337E-3</v>
      </c>
      <c r="L327" s="67">
        <f t="shared" ca="1" si="74"/>
        <v>3.8111452744716889E-6</v>
      </c>
      <c r="M327" s="67">
        <f t="shared" ca="1" si="76"/>
        <v>9.9071759343866167E-2</v>
      </c>
      <c r="N327" s="67">
        <f t="shared" ca="1" si="77"/>
        <v>7.3204611539519149E-3</v>
      </c>
      <c r="O327" s="67">
        <f t="shared" ca="1" si="78"/>
        <v>27.658144410187244</v>
      </c>
      <c r="P327" s="36">
        <f t="shared" ca="1" si="75"/>
        <v>-1.9522154784940337E-3</v>
      </c>
    </row>
    <row r="328" spans="4:16" x14ac:dyDescent="0.2">
      <c r="D328" s="76">
        <f t="shared" si="67"/>
        <v>0</v>
      </c>
      <c r="E328" s="76">
        <f t="shared" si="67"/>
        <v>0</v>
      </c>
      <c r="F328" s="67">
        <f t="shared" si="69"/>
        <v>0</v>
      </c>
      <c r="G328" s="67">
        <f t="shared" si="70"/>
        <v>0</v>
      </c>
      <c r="H328" s="67">
        <f t="shared" si="71"/>
        <v>0</v>
      </c>
      <c r="I328" s="67">
        <f t="shared" si="72"/>
        <v>0</v>
      </c>
      <c r="J328" s="67">
        <f t="shared" si="73"/>
        <v>0</v>
      </c>
      <c r="K328" s="67">
        <f t="shared" ca="1" si="68"/>
        <v>1.9522154784940337E-3</v>
      </c>
      <c r="L328" s="67">
        <f t="shared" ca="1" si="74"/>
        <v>3.8111452744716889E-6</v>
      </c>
      <c r="M328" s="67">
        <f t="shared" ca="1" si="76"/>
        <v>9.9071759343866167E-2</v>
      </c>
      <c r="N328" s="67">
        <f t="shared" ca="1" si="77"/>
        <v>7.3204611539519149E-3</v>
      </c>
      <c r="O328" s="67">
        <f t="shared" ca="1" si="78"/>
        <v>27.658144410187244</v>
      </c>
      <c r="P328" s="36">
        <f t="shared" ca="1" si="75"/>
        <v>-1.9522154784940337E-3</v>
      </c>
    </row>
    <row r="329" spans="4:16" x14ac:dyDescent="0.2">
      <c r="D329" s="76">
        <f t="shared" ref="D329:E339" si="79">A329/A$18</f>
        <v>0</v>
      </c>
      <c r="E329" s="76">
        <f t="shared" si="79"/>
        <v>0</v>
      </c>
      <c r="F329" s="67">
        <f t="shared" si="69"/>
        <v>0</v>
      </c>
      <c r="G329" s="67">
        <f t="shared" si="70"/>
        <v>0</v>
      </c>
      <c r="H329" s="67">
        <f t="shared" si="71"/>
        <v>0</v>
      </c>
      <c r="I329" s="67">
        <f t="shared" si="72"/>
        <v>0</v>
      </c>
      <c r="J329" s="67">
        <f t="shared" si="73"/>
        <v>0</v>
      </c>
      <c r="K329" s="67">
        <f t="shared" ca="1" si="68"/>
        <v>1.9522154784940337E-3</v>
      </c>
      <c r="L329" s="67">
        <f t="shared" ca="1" si="74"/>
        <v>3.8111452744716889E-6</v>
      </c>
      <c r="M329" s="67">
        <f t="shared" ca="1" si="76"/>
        <v>9.9071759343866167E-2</v>
      </c>
      <c r="N329" s="67">
        <f t="shared" ca="1" si="77"/>
        <v>7.3204611539519149E-3</v>
      </c>
      <c r="O329" s="67">
        <f t="shared" ca="1" si="78"/>
        <v>27.658144410187244</v>
      </c>
      <c r="P329" s="36">
        <f t="shared" ca="1" si="75"/>
        <v>-1.9522154784940337E-3</v>
      </c>
    </row>
    <row r="330" spans="4:16" x14ac:dyDescent="0.2">
      <c r="D330" s="76">
        <f t="shared" si="79"/>
        <v>0</v>
      </c>
      <c r="E330" s="76">
        <f t="shared" si="79"/>
        <v>0</v>
      </c>
      <c r="F330" s="67">
        <f t="shared" si="69"/>
        <v>0</v>
      </c>
      <c r="G330" s="67">
        <f t="shared" si="70"/>
        <v>0</v>
      </c>
      <c r="H330" s="67">
        <f t="shared" si="71"/>
        <v>0</v>
      </c>
      <c r="I330" s="67">
        <f t="shared" si="72"/>
        <v>0</v>
      </c>
      <c r="J330" s="67">
        <f t="shared" si="73"/>
        <v>0</v>
      </c>
      <c r="K330" s="67">
        <f t="shared" ca="1" si="68"/>
        <v>1.9522154784940337E-3</v>
      </c>
      <c r="L330" s="67">
        <f t="shared" ca="1" si="74"/>
        <v>3.8111452744716889E-6</v>
      </c>
      <c r="M330" s="67">
        <f t="shared" ca="1" si="76"/>
        <v>9.9071759343866167E-2</v>
      </c>
      <c r="N330" s="67">
        <f t="shared" ca="1" si="77"/>
        <v>7.3204611539519149E-3</v>
      </c>
      <c r="O330" s="67">
        <f t="shared" ca="1" si="78"/>
        <v>27.658144410187244</v>
      </c>
      <c r="P330" s="36">
        <f t="shared" ca="1" si="75"/>
        <v>-1.9522154784940337E-3</v>
      </c>
    </row>
    <row r="331" spans="4:16" x14ac:dyDescent="0.2">
      <c r="D331" s="76">
        <f t="shared" si="79"/>
        <v>0</v>
      </c>
      <c r="E331" s="76">
        <f t="shared" si="79"/>
        <v>0</v>
      </c>
      <c r="F331" s="67">
        <f t="shared" si="69"/>
        <v>0</v>
      </c>
      <c r="G331" s="67">
        <f t="shared" si="70"/>
        <v>0</v>
      </c>
      <c r="H331" s="67">
        <f t="shared" si="71"/>
        <v>0</v>
      </c>
      <c r="I331" s="67">
        <f t="shared" si="72"/>
        <v>0</v>
      </c>
      <c r="J331" s="67">
        <f t="shared" si="73"/>
        <v>0</v>
      </c>
      <c r="K331" s="67">
        <f t="shared" ca="1" si="68"/>
        <v>1.9522154784940337E-3</v>
      </c>
      <c r="L331" s="67">
        <f t="shared" ca="1" si="74"/>
        <v>3.8111452744716889E-6</v>
      </c>
      <c r="M331" s="67">
        <f t="shared" ca="1" si="76"/>
        <v>9.9071759343866167E-2</v>
      </c>
      <c r="N331" s="67">
        <f t="shared" ca="1" si="77"/>
        <v>7.3204611539519149E-3</v>
      </c>
      <c r="O331" s="67">
        <f t="shared" ca="1" si="78"/>
        <v>27.658144410187244</v>
      </c>
      <c r="P331" s="36">
        <f t="shared" ca="1" si="75"/>
        <v>-1.9522154784940337E-3</v>
      </c>
    </row>
    <row r="332" spans="4:16" x14ac:dyDescent="0.2">
      <c r="D332" s="76">
        <f t="shared" si="79"/>
        <v>0</v>
      </c>
      <c r="E332" s="76">
        <f t="shared" si="79"/>
        <v>0</v>
      </c>
      <c r="F332" s="67">
        <f t="shared" si="69"/>
        <v>0</v>
      </c>
      <c r="G332" s="67">
        <f t="shared" si="70"/>
        <v>0</v>
      </c>
      <c r="H332" s="67">
        <f t="shared" si="71"/>
        <v>0</v>
      </c>
      <c r="I332" s="67">
        <f t="shared" si="72"/>
        <v>0</v>
      </c>
      <c r="J332" s="67">
        <f t="shared" si="73"/>
        <v>0</v>
      </c>
      <c r="K332" s="67">
        <f t="shared" ca="1" si="68"/>
        <v>1.9522154784940337E-3</v>
      </c>
      <c r="L332" s="67">
        <f t="shared" ca="1" si="74"/>
        <v>3.8111452744716889E-6</v>
      </c>
      <c r="M332" s="67">
        <f t="shared" ca="1" si="76"/>
        <v>9.9071759343866167E-2</v>
      </c>
      <c r="N332" s="67">
        <f t="shared" ca="1" si="77"/>
        <v>7.3204611539519149E-3</v>
      </c>
      <c r="O332" s="67">
        <f t="shared" ca="1" si="78"/>
        <v>27.658144410187244</v>
      </c>
      <c r="P332" s="36">
        <f t="shared" ca="1" si="75"/>
        <v>-1.9522154784940337E-3</v>
      </c>
    </row>
    <row r="333" spans="4:16" x14ac:dyDescent="0.2">
      <c r="D333" s="76">
        <f t="shared" si="79"/>
        <v>0</v>
      </c>
      <c r="E333" s="76">
        <f t="shared" si="79"/>
        <v>0</v>
      </c>
      <c r="F333" s="67">
        <f t="shared" si="69"/>
        <v>0</v>
      </c>
      <c r="G333" s="67">
        <f t="shared" si="70"/>
        <v>0</v>
      </c>
      <c r="H333" s="67">
        <f t="shared" si="71"/>
        <v>0</v>
      </c>
      <c r="I333" s="67">
        <f t="shared" si="72"/>
        <v>0</v>
      </c>
      <c r="J333" s="67">
        <f t="shared" si="73"/>
        <v>0</v>
      </c>
      <c r="K333" s="67">
        <f t="shared" ca="1" si="68"/>
        <v>1.9522154784940337E-3</v>
      </c>
      <c r="L333" s="67">
        <f t="shared" ca="1" si="74"/>
        <v>3.8111452744716889E-6</v>
      </c>
      <c r="M333" s="67">
        <f t="shared" ca="1" si="76"/>
        <v>9.9071759343866167E-2</v>
      </c>
      <c r="N333" s="67">
        <f t="shared" ca="1" si="77"/>
        <v>7.3204611539519149E-3</v>
      </c>
      <c r="O333" s="67">
        <f t="shared" ca="1" si="78"/>
        <v>27.658144410187244</v>
      </c>
      <c r="P333" s="36">
        <f t="shared" ca="1" si="75"/>
        <v>-1.9522154784940337E-3</v>
      </c>
    </row>
    <row r="334" spans="4:16" x14ac:dyDescent="0.2">
      <c r="D334" s="76">
        <f t="shared" si="79"/>
        <v>0</v>
      </c>
      <c r="E334" s="76">
        <f t="shared" si="79"/>
        <v>0</v>
      </c>
      <c r="F334" s="67">
        <f t="shared" si="69"/>
        <v>0</v>
      </c>
      <c r="G334" s="67">
        <f t="shared" si="70"/>
        <v>0</v>
      </c>
      <c r="H334" s="67">
        <f t="shared" si="71"/>
        <v>0</v>
      </c>
      <c r="I334" s="67">
        <f t="shared" si="72"/>
        <v>0</v>
      </c>
      <c r="J334" s="67">
        <f t="shared" si="73"/>
        <v>0</v>
      </c>
      <c r="K334" s="67">
        <f t="shared" ca="1" si="68"/>
        <v>1.9522154784940337E-3</v>
      </c>
      <c r="L334" s="67">
        <f t="shared" ca="1" si="74"/>
        <v>3.8111452744716889E-6</v>
      </c>
      <c r="M334" s="67">
        <f t="shared" ca="1" si="76"/>
        <v>9.9071759343866167E-2</v>
      </c>
      <c r="N334" s="67">
        <f t="shared" ca="1" si="77"/>
        <v>7.3204611539519149E-3</v>
      </c>
      <c r="O334" s="67">
        <f t="shared" ca="1" si="78"/>
        <v>27.658144410187244</v>
      </c>
      <c r="P334" s="36">
        <f t="shared" ca="1" si="75"/>
        <v>-1.9522154784940337E-3</v>
      </c>
    </row>
    <row r="335" spans="4:16" x14ac:dyDescent="0.2">
      <c r="D335" s="76">
        <f t="shared" si="79"/>
        <v>0</v>
      </c>
      <c r="E335" s="76">
        <f t="shared" si="79"/>
        <v>0</v>
      </c>
      <c r="F335" s="67">
        <f t="shared" si="69"/>
        <v>0</v>
      </c>
      <c r="G335" s="67">
        <f t="shared" si="70"/>
        <v>0</v>
      </c>
      <c r="H335" s="67">
        <f t="shared" si="71"/>
        <v>0</v>
      </c>
      <c r="I335" s="67">
        <f t="shared" si="72"/>
        <v>0</v>
      </c>
      <c r="J335" s="67">
        <f t="shared" si="73"/>
        <v>0</v>
      </c>
      <c r="K335" s="67">
        <f t="shared" ca="1" si="68"/>
        <v>1.9522154784940337E-3</v>
      </c>
      <c r="L335" s="67">
        <f t="shared" ca="1" si="74"/>
        <v>3.8111452744716889E-6</v>
      </c>
      <c r="M335" s="67">
        <f t="shared" ca="1" si="76"/>
        <v>9.9071759343866167E-2</v>
      </c>
      <c r="N335" s="67">
        <f t="shared" ca="1" si="77"/>
        <v>7.3204611539519149E-3</v>
      </c>
      <c r="O335" s="67">
        <f t="shared" ca="1" si="78"/>
        <v>27.658144410187244</v>
      </c>
      <c r="P335" s="36">
        <f t="shared" ca="1" si="75"/>
        <v>-1.9522154784940337E-3</v>
      </c>
    </row>
    <row r="336" spans="4:16" x14ac:dyDescent="0.2">
      <c r="D336" s="76">
        <f t="shared" si="79"/>
        <v>0</v>
      </c>
      <c r="E336" s="76">
        <f t="shared" si="79"/>
        <v>0</v>
      </c>
      <c r="F336" s="67">
        <f t="shared" si="69"/>
        <v>0</v>
      </c>
      <c r="G336" s="67">
        <f t="shared" si="70"/>
        <v>0</v>
      </c>
      <c r="H336" s="67">
        <f t="shared" si="71"/>
        <v>0</v>
      </c>
      <c r="I336" s="67">
        <f t="shared" si="72"/>
        <v>0</v>
      </c>
      <c r="J336" s="67">
        <f t="shared" si="73"/>
        <v>0</v>
      </c>
      <c r="K336" s="67">
        <f t="shared" ca="1" si="68"/>
        <v>1.9522154784940337E-3</v>
      </c>
      <c r="L336" s="67">
        <f t="shared" ca="1" si="74"/>
        <v>3.8111452744716889E-6</v>
      </c>
      <c r="M336" s="67">
        <f t="shared" ca="1" si="76"/>
        <v>9.9071759343866167E-2</v>
      </c>
      <c r="N336" s="67">
        <f t="shared" ca="1" si="77"/>
        <v>7.3204611539519149E-3</v>
      </c>
      <c r="O336" s="67">
        <f t="shared" ca="1" si="78"/>
        <v>27.658144410187244</v>
      </c>
      <c r="P336" s="36">
        <f t="shared" ca="1" si="75"/>
        <v>-1.9522154784940337E-3</v>
      </c>
    </row>
    <row r="337" spans="4:16" x14ac:dyDescent="0.2">
      <c r="D337" s="76">
        <f t="shared" si="79"/>
        <v>0</v>
      </c>
      <c r="E337" s="76">
        <f t="shared" si="79"/>
        <v>0</v>
      </c>
      <c r="F337" s="67">
        <f t="shared" si="69"/>
        <v>0</v>
      </c>
      <c r="G337" s="67">
        <f t="shared" si="70"/>
        <v>0</v>
      </c>
      <c r="H337" s="67">
        <f t="shared" si="71"/>
        <v>0</v>
      </c>
      <c r="I337" s="67">
        <f t="shared" si="72"/>
        <v>0</v>
      </c>
      <c r="J337" s="67">
        <f t="shared" si="73"/>
        <v>0</v>
      </c>
      <c r="K337" s="67">
        <f t="shared" ca="1" si="68"/>
        <v>1.9522154784940337E-3</v>
      </c>
      <c r="L337" s="67">
        <f t="shared" ca="1" si="74"/>
        <v>3.8111452744716889E-6</v>
      </c>
      <c r="M337" s="67">
        <f t="shared" ca="1" si="76"/>
        <v>9.9071759343866167E-2</v>
      </c>
      <c r="N337" s="67">
        <f t="shared" ca="1" si="77"/>
        <v>7.3204611539519149E-3</v>
      </c>
      <c r="O337" s="67">
        <f t="shared" ca="1" si="78"/>
        <v>27.658144410187244</v>
      </c>
      <c r="P337" s="36">
        <f t="shared" ca="1" si="75"/>
        <v>-1.9522154784940337E-3</v>
      </c>
    </row>
    <row r="338" spans="4:16" x14ac:dyDescent="0.2">
      <c r="D338" s="76">
        <f t="shared" si="79"/>
        <v>0</v>
      </c>
      <c r="E338" s="76">
        <f t="shared" si="79"/>
        <v>0</v>
      </c>
      <c r="F338" s="67">
        <f t="shared" si="69"/>
        <v>0</v>
      </c>
      <c r="G338" s="67">
        <f t="shared" si="70"/>
        <v>0</v>
      </c>
      <c r="H338" s="67">
        <f t="shared" si="71"/>
        <v>0</v>
      </c>
      <c r="I338" s="67">
        <f t="shared" si="72"/>
        <v>0</v>
      </c>
      <c r="J338" s="67">
        <f t="shared" si="73"/>
        <v>0</v>
      </c>
      <c r="K338" s="67">
        <f t="shared" ca="1" si="68"/>
        <v>1.9522154784940337E-3</v>
      </c>
      <c r="L338" s="67">
        <f t="shared" ca="1" si="74"/>
        <v>3.8111452744716889E-6</v>
      </c>
      <c r="M338" s="67">
        <f t="shared" ca="1" si="76"/>
        <v>9.9071759343866167E-2</v>
      </c>
      <c r="N338" s="67">
        <f t="shared" ca="1" si="77"/>
        <v>7.3204611539519149E-3</v>
      </c>
      <c r="O338" s="67">
        <f t="shared" ca="1" si="78"/>
        <v>27.658144410187244</v>
      </c>
      <c r="P338" s="36">
        <f t="shared" ca="1" si="75"/>
        <v>-1.9522154784940337E-3</v>
      </c>
    </row>
    <row r="339" spans="4:16" x14ac:dyDescent="0.2">
      <c r="D339" s="76">
        <f t="shared" si="79"/>
        <v>0</v>
      </c>
      <c r="E339" s="76">
        <f t="shared" si="79"/>
        <v>0</v>
      </c>
      <c r="F339" s="67">
        <f>D339*D339</f>
        <v>0</v>
      </c>
      <c r="G339" s="67">
        <f>D339*F339</f>
        <v>0</v>
      </c>
      <c r="H339" s="67">
        <f>F339*F339</f>
        <v>0</v>
      </c>
      <c r="I339" s="67">
        <f>E339*D339</f>
        <v>0</v>
      </c>
      <c r="J339" s="67">
        <f>I339*D339</f>
        <v>0</v>
      </c>
      <c r="K339" s="67">
        <f t="shared" ca="1" si="68"/>
        <v>1.9522154784940337E-3</v>
      </c>
      <c r="L339" s="67">
        <f ca="1">+(K339-E339)^2</f>
        <v>3.8111452744716889E-6</v>
      </c>
      <c r="M339" s="67">
        <f t="shared" ca="1" si="76"/>
        <v>9.9071759343866167E-2</v>
      </c>
      <c r="N339" s="67">
        <f t="shared" ca="1" si="77"/>
        <v>7.3204611539519149E-3</v>
      </c>
      <c r="O339" s="67">
        <f t="shared" ca="1" si="78"/>
        <v>27.658144410187244</v>
      </c>
      <c r="P339" s="36">
        <f ca="1">+E339-K339</f>
        <v>-1.9522154784940337E-3</v>
      </c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9"/>
  <sheetViews>
    <sheetView workbookViewId="0"/>
  </sheetViews>
  <sheetFormatPr defaultColWidth="10.28515625" defaultRowHeight="12.75" x14ac:dyDescent="0.2"/>
  <cols>
    <col min="1" max="1" width="11.7109375" customWidth="1"/>
    <col min="2" max="2" width="6.42578125" customWidth="1"/>
    <col min="3" max="3" width="9.140625" customWidth="1"/>
    <col min="4" max="4" width="4.42578125" customWidth="1"/>
    <col min="5" max="5" width="4.140625" customWidth="1"/>
    <col min="6" max="6" width="13.85546875" customWidth="1"/>
  </cols>
  <sheetData>
    <row r="1" spans="1:6" x14ac:dyDescent="0.2">
      <c r="A1" s="8">
        <v>42786.714</v>
      </c>
      <c r="B1" s="5">
        <v>-53</v>
      </c>
      <c r="C1" s="7" t="s">
        <v>72</v>
      </c>
      <c r="D1" s="5">
        <v>9</v>
      </c>
      <c r="E1" t="s">
        <v>73</v>
      </c>
      <c r="F1" s="8" t="s">
        <v>74</v>
      </c>
    </row>
    <row r="2" spans="1:6" x14ac:dyDescent="0.2">
      <c r="A2" s="8">
        <v>42786.726000000002</v>
      </c>
      <c r="B2" s="5">
        <v>-53</v>
      </c>
      <c r="C2" s="9">
        <v>-3.0000000000000001E-3</v>
      </c>
      <c r="D2" s="5" t="s">
        <v>75</v>
      </c>
      <c r="E2" t="s">
        <v>76</v>
      </c>
      <c r="F2" s="8" t="s">
        <v>77</v>
      </c>
    </row>
    <row r="3" spans="1:6" x14ac:dyDescent="0.2">
      <c r="A3" s="8">
        <v>43024.724000000002</v>
      </c>
      <c r="B3" s="5" t="s">
        <v>78</v>
      </c>
      <c r="C3" s="7" t="s">
        <v>79</v>
      </c>
      <c r="D3" s="5" t="s">
        <v>80</v>
      </c>
      <c r="E3" t="s">
        <v>76</v>
      </c>
      <c r="F3" s="8" t="s">
        <v>77</v>
      </c>
    </row>
    <row r="4" spans="1:6" x14ac:dyDescent="0.2">
      <c r="A4" s="8">
        <v>43024.743999999999</v>
      </c>
      <c r="B4" s="5" t="s">
        <v>78</v>
      </c>
      <c r="C4" s="7" t="s">
        <v>81</v>
      </c>
      <c r="D4" s="5" t="s">
        <v>82</v>
      </c>
      <c r="E4" t="s">
        <v>83</v>
      </c>
      <c r="F4" s="8" t="s">
        <v>84</v>
      </c>
    </row>
    <row r="5" spans="1:6" x14ac:dyDescent="0.2">
      <c r="A5" s="8">
        <v>43034.648999999998</v>
      </c>
      <c r="B5" s="5">
        <v>22</v>
      </c>
      <c r="C5" s="9">
        <v>-2E-3</v>
      </c>
      <c r="D5" s="5" t="s">
        <v>85</v>
      </c>
      <c r="E5" t="s">
        <v>86</v>
      </c>
      <c r="F5" s="8" t="s">
        <v>87</v>
      </c>
    </row>
    <row r="6" spans="1:6" x14ac:dyDescent="0.2">
      <c r="A6" s="8">
        <v>43100.752</v>
      </c>
      <c r="B6" s="5">
        <v>42</v>
      </c>
      <c r="C6" s="7" t="s">
        <v>88</v>
      </c>
      <c r="D6" s="5">
        <v>24</v>
      </c>
      <c r="E6" t="s">
        <v>76</v>
      </c>
      <c r="F6" s="8" t="s">
        <v>77</v>
      </c>
    </row>
    <row r="7" spans="1:6" x14ac:dyDescent="0.2">
      <c r="A7" s="8">
        <v>43100.756999999998</v>
      </c>
      <c r="B7" s="5">
        <v>42</v>
      </c>
      <c r="C7" s="9">
        <v>-7.0000000000000001E-3</v>
      </c>
      <c r="D7" s="5" t="s">
        <v>78</v>
      </c>
      <c r="E7" t="s">
        <v>83</v>
      </c>
      <c r="F7" s="8" t="s">
        <v>84</v>
      </c>
    </row>
    <row r="8" spans="1:6" x14ac:dyDescent="0.2">
      <c r="A8" s="8">
        <v>43219.754999999997</v>
      </c>
      <c r="B8" s="5">
        <v>78</v>
      </c>
      <c r="C8" s="7" t="s">
        <v>89</v>
      </c>
      <c r="D8" s="5">
        <v>26</v>
      </c>
      <c r="E8" t="s">
        <v>76</v>
      </c>
      <c r="F8" s="8" t="s">
        <v>77</v>
      </c>
    </row>
    <row r="9" spans="1:6" x14ac:dyDescent="0.2">
      <c r="A9" s="8">
        <v>43629.561999999998</v>
      </c>
      <c r="B9" s="5">
        <v>202</v>
      </c>
      <c r="C9" s="9">
        <v>-2E-3</v>
      </c>
      <c r="D9" s="5" t="s">
        <v>80</v>
      </c>
      <c r="E9" t="s">
        <v>86</v>
      </c>
      <c r="F9" s="8" t="s">
        <v>87</v>
      </c>
    </row>
    <row r="10" spans="1:6" x14ac:dyDescent="0.2">
      <c r="A10" s="8">
        <v>44019.724999999999</v>
      </c>
      <c r="B10" s="5">
        <v>320</v>
      </c>
      <c r="C10" s="9">
        <v>-2E-3</v>
      </c>
      <c r="D10" s="5">
        <v>23</v>
      </c>
      <c r="E10" t="s">
        <v>76</v>
      </c>
      <c r="F10" s="8" t="s">
        <v>77</v>
      </c>
    </row>
    <row r="11" spans="1:6" x14ac:dyDescent="0.2">
      <c r="A11" s="8">
        <v>44614.745000000003</v>
      </c>
      <c r="B11" s="5">
        <v>500</v>
      </c>
      <c r="C11" s="9">
        <v>5.0000000000000001E-3</v>
      </c>
      <c r="D11" s="5" t="s">
        <v>90</v>
      </c>
      <c r="E11" t="s">
        <v>76</v>
      </c>
      <c r="F11" s="8" t="s">
        <v>77</v>
      </c>
    </row>
    <row r="12" spans="1:6" x14ac:dyDescent="0.2">
      <c r="A12" s="8">
        <v>44852.771999999997</v>
      </c>
      <c r="B12" s="5">
        <v>572</v>
      </c>
      <c r="C12" s="9">
        <v>2.7E-2</v>
      </c>
      <c r="D12" s="5" t="s">
        <v>91</v>
      </c>
      <c r="E12" t="s">
        <v>86</v>
      </c>
      <c r="F12" s="8" t="s">
        <v>92</v>
      </c>
    </row>
    <row r="13" spans="1:6" x14ac:dyDescent="0.2">
      <c r="A13" s="8">
        <v>44885.811999999998</v>
      </c>
      <c r="B13" s="5">
        <v>582</v>
      </c>
      <c r="C13" s="7" t="s">
        <v>93</v>
      </c>
      <c r="D13" s="5" t="s">
        <v>91</v>
      </c>
      <c r="E13" t="s">
        <v>86</v>
      </c>
      <c r="F13" s="8" t="s">
        <v>92</v>
      </c>
    </row>
    <row r="14" spans="1:6" x14ac:dyDescent="0.2">
      <c r="A14" s="8">
        <v>44938.597999999998</v>
      </c>
      <c r="B14" s="5">
        <v>598</v>
      </c>
      <c r="C14" s="9">
        <v>7.0000000000000001E-3</v>
      </c>
      <c r="D14" s="5">
        <v>30</v>
      </c>
      <c r="E14" t="s">
        <v>76</v>
      </c>
      <c r="F14" s="8" t="s">
        <v>77</v>
      </c>
    </row>
    <row r="15" spans="1:6" x14ac:dyDescent="0.2">
      <c r="A15" s="8">
        <v>45338.709000000003</v>
      </c>
      <c r="B15" s="5" t="s">
        <v>94</v>
      </c>
      <c r="C15" s="9">
        <v>3.6999999999999998E-2</v>
      </c>
      <c r="D15" s="5">
        <v>17</v>
      </c>
      <c r="E15" t="s">
        <v>86</v>
      </c>
      <c r="F15" s="8" t="s">
        <v>87</v>
      </c>
    </row>
    <row r="16" spans="1:6" x14ac:dyDescent="0.2">
      <c r="A16" s="8">
        <v>46105.519</v>
      </c>
      <c r="B16" s="5" t="s">
        <v>95</v>
      </c>
      <c r="C16" s="9">
        <v>4.2999999999999997E-2</v>
      </c>
      <c r="D16" s="5" t="s">
        <v>85</v>
      </c>
      <c r="E16" t="s">
        <v>96</v>
      </c>
      <c r="F16" s="8" t="s">
        <v>97</v>
      </c>
    </row>
    <row r="17" spans="1:6" x14ac:dyDescent="0.2">
      <c r="A17" s="8">
        <v>46442.803</v>
      </c>
      <c r="B17" s="5" t="s">
        <v>98</v>
      </c>
      <c r="C17" s="9">
        <v>5.2999999999999999E-2</v>
      </c>
      <c r="D17" s="5" t="s">
        <v>78</v>
      </c>
      <c r="E17" t="s">
        <v>83</v>
      </c>
      <c r="F17" s="8" t="s">
        <v>99</v>
      </c>
    </row>
    <row r="18" spans="1:6" x14ac:dyDescent="0.2">
      <c r="A18" s="8">
        <v>45551.794000000002</v>
      </c>
      <c r="B18" s="5" t="s">
        <v>100</v>
      </c>
      <c r="C18" s="7" t="s">
        <v>101</v>
      </c>
      <c r="D18" s="5" t="s">
        <v>102</v>
      </c>
      <c r="E18" t="s">
        <v>103</v>
      </c>
      <c r="F18" s="8" t="s">
        <v>104</v>
      </c>
    </row>
    <row r="19" spans="1:6" x14ac:dyDescent="0.2">
      <c r="A19" s="8">
        <v>46756.516000000003</v>
      </c>
      <c r="B19" s="5" t="s">
        <v>105</v>
      </c>
      <c r="C19" s="9">
        <v>3.2000000000000001E-2</v>
      </c>
      <c r="D19" s="5">
        <v>29</v>
      </c>
      <c r="E19" t="s">
        <v>76</v>
      </c>
      <c r="F19" s="8" t="s">
        <v>77</v>
      </c>
    </row>
    <row r="20" spans="1:6" x14ac:dyDescent="0.2">
      <c r="A20" s="8">
        <v>46809.726999999999</v>
      </c>
      <c r="B20" s="5" t="s">
        <v>106</v>
      </c>
      <c r="C20" s="9">
        <v>5.2999999999999999E-2</v>
      </c>
      <c r="D20" s="5" t="s">
        <v>102</v>
      </c>
      <c r="E20" t="s">
        <v>96</v>
      </c>
      <c r="F20" s="8" t="s">
        <v>107</v>
      </c>
    </row>
    <row r="21" spans="1:6" x14ac:dyDescent="0.2">
      <c r="A21" s="8">
        <v>45819.652000000002</v>
      </c>
      <c r="B21" s="5" t="s">
        <v>108</v>
      </c>
      <c r="C21" s="7" t="s">
        <v>109</v>
      </c>
      <c r="D21" s="5" t="s">
        <v>91</v>
      </c>
      <c r="E21" t="s">
        <v>96</v>
      </c>
      <c r="F21" s="8" t="s">
        <v>110</v>
      </c>
    </row>
    <row r="22" spans="1:6" x14ac:dyDescent="0.2">
      <c r="A22" s="8">
        <v>45875.839999999997</v>
      </c>
      <c r="B22" s="5" t="s">
        <v>111</v>
      </c>
      <c r="C22" s="9">
        <v>5.2999999999999999E-2</v>
      </c>
      <c r="D22" s="5">
        <v>28</v>
      </c>
      <c r="E22" t="s">
        <v>76</v>
      </c>
      <c r="F22" s="8" t="s">
        <v>77</v>
      </c>
    </row>
    <row r="23" spans="1:6" x14ac:dyDescent="0.2">
      <c r="A23" s="8">
        <v>45885.752</v>
      </c>
      <c r="B23" s="5" t="s">
        <v>112</v>
      </c>
      <c r="C23" s="9">
        <v>5.8000000000000003E-2</v>
      </c>
      <c r="D23" s="5" t="s">
        <v>91</v>
      </c>
      <c r="E23" t="s">
        <v>103</v>
      </c>
      <c r="F23" s="8" t="s">
        <v>104</v>
      </c>
    </row>
    <row r="24" spans="1:6" x14ac:dyDescent="0.2">
      <c r="A24" s="8" t="s">
        <v>113</v>
      </c>
      <c r="B24" s="5" t="s">
        <v>114</v>
      </c>
      <c r="C24" s="9">
        <v>5.8999999999999997E-2</v>
      </c>
      <c r="D24" s="5" t="s">
        <v>85</v>
      </c>
      <c r="E24" t="s">
        <v>103</v>
      </c>
      <c r="F24" s="8" t="s">
        <v>104</v>
      </c>
    </row>
    <row r="25" spans="1:6" x14ac:dyDescent="0.2">
      <c r="A25" s="8">
        <v>48290.593999999997</v>
      </c>
      <c r="B25" s="5" t="s">
        <v>115</v>
      </c>
      <c r="C25" s="7" t="s">
        <v>116</v>
      </c>
      <c r="D25" s="5" t="s">
        <v>117</v>
      </c>
      <c r="E25" t="s">
        <v>96</v>
      </c>
      <c r="F25" s="8" t="s">
        <v>107</v>
      </c>
    </row>
    <row r="26" spans="1:6" x14ac:dyDescent="0.2">
      <c r="A26" s="8">
        <v>48885.713000000003</v>
      </c>
      <c r="B26" s="5" t="s">
        <v>118</v>
      </c>
      <c r="C26" s="7" t="s">
        <v>119</v>
      </c>
      <c r="D26" s="5">
        <v>25</v>
      </c>
      <c r="E26" t="s">
        <v>76</v>
      </c>
      <c r="F26" s="8" t="s">
        <v>120</v>
      </c>
    </row>
    <row r="27" spans="1:6" x14ac:dyDescent="0.2">
      <c r="A27" s="8">
        <v>49480.749000000003</v>
      </c>
      <c r="B27" s="5" t="s">
        <v>121</v>
      </c>
      <c r="C27" s="7" t="s">
        <v>122</v>
      </c>
      <c r="D27" s="5" t="s">
        <v>123</v>
      </c>
      <c r="E27" t="s">
        <v>76</v>
      </c>
      <c r="F27" s="8" t="s">
        <v>120</v>
      </c>
    </row>
    <row r="28" spans="1:6" x14ac:dyDescent="0.2">
      <c r="A28" s="8">
        <v>49599.741999999998</v>
      </c>
      <c r="B28" s="5">
        <v>2008</v>
      </c>
      <c r="C28" s="7" t="s">
        <v>124</v>
      </c>
      <c r="D28" s="5">
        <v>22</v>
      </c>
      <c r="E28" t="s">
        <v>96</v>
      </c>
      <c r="F28" s="8" t="s">
        <v>97</v>
      </c>
    </row>
    <row r="29" spans="1:6" x14ac:dyDescent="0.2">
      <c r="A29" s="8" t="s">
        <v>125</v>
      </c>
      <c r="B29" s="5">
        <v>2034</v>
      </c>
      <c r="C29" s="7" t="s">
        <v>126</v>
      </c>
      <c r="D29" s="5" t="s">
        <v>102</v>
      </c>
      <c r="E29" t="s">
        <v>96</v>
      </c>
      <c r="F29" s="8" t="s">
        <v>107</v>
      </c>
    </row>
    <row r="30" spans="1:6" x14ac:dyDescent="0.2">
      <c r="A30" s="8">
        <v>42786.714</v>
      </c>
      <c r="B30" s="5">
        <v>-53</v>
      </c>
      <c r="C30" s="7" t="s">
        <v>127</v>
      </c>
      <c r="D30" s="5">
        <v>9</v>
      </c>
      <c r="E30" t="s">
        <v>128</v>
      </c>
      <c r="F30" s="8" t="s">
        <v>129</v>
      </c>
    </row>
    <row r="31" spans="1:6" x14ac:dyDescent="0.2">
      <c r="A31" s="8">
        <v>42786.726000000002</v>
      </c>
      <c r="B31" s="5">
        <v>-53</v>
      </c>
      <c r="C31" s="9">
        <v>-3.0000000000000001E-3</v>
      </c>
      <c r="D31" s="5">
        <v>14</v>
      </c>
      <c r="E31" t="s">
        <v>76</v>
      </c>
      <c r="F31" s="8" t="s">
        <v>130</v>
      </c>
    </row>
    <row r="32" spans="1:6" x14ac:dyDescent="0.2">
      <c r="A32" s="8">
        <v>43024.724000000002</v>
      </c>
      <c r="B32" s="5">
        <v>19</v>
      </c>
      <c r="C32" s="7" t="s">
        <v>131</v>
      </c>
      <c r="D32" s="5">
        <v>13</v>
      </c>
      <c r="E32" t="s">
        <v>76</v>
      </c>
      <c r="F32" s="8" t="s">
        <v>130</v>
      </c>
    </row>
    <row r="33" spans="1:6" x14ac:dyDescent="0.2">
      <c r="A33" s="8">
        <v>43024.743999999999</v>
      </c>
      <c r="B33" s="5">
        <v>19</v>
      </c>
      <c r="C33" s="7" t="s">
        <v>132</v>
      </c>
      <c r="D33" s="5">
        <v>11</v>
      </c>
      <c r="E33" t="s">
        <v>83</v>
      </c>
      <c r="F33" s="8" t="s">
        <v>84</v>
      </c>
    </row>
    <row r="34" spans="1:6" x14ac:dyDescent="0.2">
      <c r="A34" s="8">
        <v>43034.648999999998</v>
      </c>
      <c r="B34" s="5">
        <v>22</v>
      </c>
      <c r="C34" s="9">
        <v>-2E-3</v>
      </c>
      <c r="D34" s="5">
        <v>10</v>
      </c>
      <c r="E34" t="s">
        <v>86</v>
      </c>
      <c r="F34" s="8" t="s">
        <v>87</v>
      </c>
    </row>
    <row r="35" spans="1:6" x14ac:dyDescent="0.2">
      <c r="A35" s="8">
        <v>43100.752</v>
      </c>
      <c r="B35" s="5">
        <v>42</v>
      </c>
      <c r="C35" s="7" t="s">
        <v>133</v>
      </c>
      <c r="D35" s="5">
        <v>24</v>
      </c>
      <c r="E35" t="s">
        <v>76</v>
      </c>
      <c r="F35" s="8" t="s">
        <v>130</v>
      </c>
    </row>
    <row r="36" spans="1:6" x14ac:dyDescent="0.2">
      <c r="A36" s="8">
        <v>43100.756999999998</v>
      </c>
      <c r="B36" s="5">
        <v>42</v>
      </c>
      <c r="C36" s="9">
        <v>-7.0000000000000001E-3</v>
      </c>
      <c r="D36" s="5">
        <v>19</v>
      </c>
      <c r="E36" t="s">
        <v>83</v>
      </c>
      <c r="F36" s="8" t="s">
        <v>84</v>
      </c>
    </row>
    <row r="37" spans="1:6" x14ac:dyDescent="0.2">
      <c r="A37" s="8">
        <v>43219.754999999997</v>
      </c>
      <c r="B37" s="5">
        <v>78</v>
      </c>
      <c r="C37" s="7" t="s">
        <v>134</v>
      </c>
      <c r="D37" s="5">
        <v>26</v>
      </c>
      <c r="E37" t="s">
        <v>76</v>
      </c>
      <c r="F37" s="8" t="s">
        <v>130</v>
      </c>
    </row>
    <row r="38" spans="1:6" x14ac:dyDescent="0.2">
      <c r="A38" s="8">
        <v>43629.561999999998</v>
      </c>
      <c r="B38" s="5">
        <v>202</v>
      </c>
      <c r="C38" s="9">
        <v>-2E-3</v>
      </c>
      <c r="D38" s="5">
        <v>13</v>
      </c>
      <c r="E38" t="s">
        <v>86</v>
      </c>
      <c r="F38" s="8" t="s">
        <v>87</v>
      </c>
    </row>
    <row r="39" spans="1:6" x14ac:dyDescent="0.2">
      <c r="A39" s="8">
        <v>44019.724999999999</v>
      </c>
      <c r="B39" s="5">
        <v>320</v>
      </c>
      <c r="C39" s="9">
        <v>-2E-3</v>
      </c>
      <c r="D39" s="5">
        <v>23</v>
      </c>
      <c r="E39" t="s">
        <v>76</v>
      </c>
      <c r="F39" s="8" t="s">
        <v>130</v>
      </c>
    </row>
    <row r="40" spans="1:6" x14ac:dyDescent="0.2">
      <c r="A40" s="8">
        <v>44614.745000000003</v>
      </c>
      <c r="B40" s="5">
        <v>500</v>
      </c>
      <c r="C40" s="9">
        <v>5.0000000000000001E-3</v>
      </c>
      <c r="D40" s="5">
        <v>31</v>
      </c>
      <c r="E40" t="s">
        <v>76</v>
      </c>
      <c r="F40" s="8" t="s">
        <v>130</v>
      </c>
    </row>
    <row r="41" spans="1:6" x14ac:dyDescent="0.2">
      <c r="A41" s="8">
        <v>44852.771999999997</v>
      </c>
      <c r="B41" s="5">
        <v>572</v>
      </c>
      <c r="C41" s="9">
        <v>2.7E-2</v>
      </c>
      <c r="D41" s="5">
        <v>15</v>
      </c>
      <c r="E41" t="s">
        <v>86</v>
      </c>
      <c r="F41" s="8" t="s">
        <v>135</v>
      </c>
    </row>
    <row r="42" spans="1:6" x14ac:dyDescent="0.2">
      <c r="A42" s="8">
        <v>44885.811999999998</v>
      </c>
      <c r="B42" s="5">
        <v>582</v>
      </c>
      <c r="C42" s="7" t="s">
        <v>136</v>
      </c>
      <c r="D42" s="5">
        <v>15</v>
      </c>
      <c r="E42" t="s">
        <v>86</v>
      </c>
      <c r="F42" s="8" t="s">
        <v>135</v>
      </c>
    </row>
    <row r="43" spans="1:6" x14ac:dyDescent="0.2">
      <c r="A43" s="8">
        <v>44938.597999999998</v>
      </c>
      <c r="B43" s="5">
        <v>598</v>
      </c>
      <c r="C43" s="9">
        <v>7.0000000000000001E-3</v>
      </c>
      <c r="D43" s="5">
        <v>30</v>
      </c>
      <c r="E43" t="s">
        <v>76</v>
      </c>
      <c r="F43" s="8" t="s">
        <v>130</v>
      </c>
    </row>
    <row r="44" spans="1:6" x14ac:dyDescent="0.2">
      <c r="A44" s="8">
        <v>45338.709000000003</v>
      </c>
      <c r="B44" s="5">
        <v>719</v>
      </c>
      <c r="C44" s="9">
        <v>3.6999999999999998E-2</v>
      </c>
      <c r="D44" s="5">
        <v>17</v>
      </c>
      <c r="E44" t="s">
        <v>86</v>
      </c>
      <c r="F44" s="8" t="s">
        <v>87</v>
      </c>
    </row>
    <row r="45" spans="1:6" x14ac:dyDescent="0.2">
      <c r="A45" s="8">
        <v>46105.519</v>
      </c>
      <c r="B45" s="5">
        <v>951</v>
      </c>
      <c r="C45" s="9">
        <v>4.2999999999999997E-2</v>
      </c>
      <c r="D45" s="5">
        <v>10</v>
      </c>
      <c r="E45" t="s">
        <v>96</v>
      </c>
      <c r="F45" s="8" t="s">
        <v>137</v>
      </c>
    </row>
    <row r="46" spans="1:6" x14ac:dyDescent="0.2">
      <c r="A46" s="8">
        <v>46442.803</v>
      </c>
      <c r="B46" s="5">
        <v>1053</v>
      </c>
      <c r="C46" s="9">
        <v>5.2999999999999999E-2</v>
      </c>
      <c r="D46" s="5">
        <v>19</v>
      </c>
      <c r="E46" t="s">
        <v>83</v>
      </c>
      <c r="F46" s="8" t="s">
        <v>138</v>
      </c>
    </row>
    <row r="47" spans="1:6" x14ac:dyDescent="0.2">
      <c r="A47" s="8">
        <v>46551.794000000002</v>
      </c>
      <c r="B47" s="5">
        <v>1089</v>
      </c>
      <c r="C47" s="9">
        <v>4.1000000000000002E-2</v>
      </c>
      <c r="D47" s="5">
        <v>21</v>
      </c>
      <c r="E47" t="s">
        <v>103</v>
      </c>
      <c r="F47" s="8" t="s">
        <v>104</v>
      </c>
    </row>
    <row r="48" spans="1:6" x14ac:dyDescent="0.2">
      <c r="A48" s="8">
        <v>46756.516000000003</v>
      </c>
      <c r="B48" s="5">
        <v>1148</v>
      </c>
      <c r="C48" s="9">
        <v>3.2000000000000001E-2</v>
      </c>
      <c r="D48" s="5">
        <v>29</v>
      </c>
      <c r="E48" t="s">
        <v>76</v>
      </c>
      <c r="F48" s="8" t="s">
        <v>130</v>
      </c>
    </row>
    <row r="49" spans="1:6" x14ac:dyDescent="0.2">
      <c r="A49" s="8">
        <v>46809.726999999999</v>
      </c>
      <c r="B49" s="5">
        <v>1154</v>
      </c>
      <c r="C49" s="9">
        <v>5.2999999999999999E-2</v>
      </c>
      <c r="D49" s="5">
        <v>21</v>
      </c>
      <c r="E49" t="s">
        <v>96</v>
      </c>
      <c r="F49" s="8" t="s">
        <v>139</v>
      </c>
    </row>
    <row r="50" spans="1:6" x14ac:dyDescent="0.2">
      <c r="A50" s="8">
        <v>46819.652000000002</v>
      </c>
      <c r="B50" s="5" t="s">
        <v>140</v>
      </c>
      <c r="C50" s="7" t="s">
        <v>141</v>
      </c>
      <c r="D50" s="5">
        <v>15</v>
      </c>
      <c r="E50" t="s">
        <v>96</v>
      </c>
      <c r="F50" s="8" t="s">
        <v>142</v>
      </c>
    </row>
    <row r="51" spans="1:6" x14ac:dyDescent="0.2">
      <c r="A51" s="8">
        <v>46875.839999999997</v>
      </c>
      <c r="B51" s="5">
        <v>1184</v>
      </c>
      <c r="C51" s="9">
        <v>5.2999999999999999E-2</v>
      </c>
      <c r="D51" s="5">
        <v>28</v>
      </c>
      <c r="E51" t="s">
        <v>76</v>
      </c>
      <c r="F51" s="8" t="s">
        <v>130</v>
      </c>
    </row>
    <row r="52" spans="1:6" x14ac:dyDescent="0.2">
      <c r="A52" s="8">
        <v>46885.752</v>
      </c>
      <c r="B52" s="5">
        <v>1187</v>
      </c>
      <c r="C52" s="9">
        <v>5.8000000000000003E-2</v>
      </c>
      <c r="D52" s="5">
        <v>15</v>
      </c>
      <c r="E52" t="s">
        <v>103</v>
      </c>
      <c r="F52" s="8" t="s">
        <v>104</v>
      </c>
    </row>
    <row r="53" spans="1:6" x14ac:dyDescent="0.2">
      <c r="A53" s="8">
        <v>47209.714</v>
      </c>
      <c r="B53" s="5">
        <v>1285</v>
      </c>
      <c r="C53" s="9">
        <v>5.8999999999999997E-2</v>
      </c>
      <c r="D53" s="5">
        <v>10</v>
      </c>
      <c r="E53" t="s">
        <v>103</v>
      </c>
      <c r="F53" s="8" t="s">
        <v>104</v>
      </c>
    </row>
    <row r="54" spans="1:6" x14ac:dyDescent="0.2">
      <c r="A54" s="8">
        <v>48290.593999999997</v>
      </c>
      <c r="B54" s="5" t="s">
        <v>143</v>
      </c>
      <c r="C54" s="7" t="s">
        <v>144</v>
      </c>
      <c r="D54" s="5">
        <v>18</v>
      </c>
      <c r="E54" t="s">
        <v>96</v>
      </c>
      <c r="F54" s="8" t="s">
        <v>139</v>
      </c>
    </row>
    <row r="55" spans="1:6" x14ac:dyDescent="0.2">
      <c r="A55" s="8">
        <v>48885.713000000003</v>
      </c>
      <c r="B55" s="5">
        <v>1792</v>
      </c>
      <c r="C55" s="9">
        <v>0.107</v>
      </c>
      <c r="D55" s="5">
        <v>25</v>
      </c>
      <c r="E55" t="s">
        <v>76</v>
      </c>
      <c r="F55" s="8" t="s">
        <v>145</v>
      </c>
    </row>
    <row r="56" spans="1:6" x14ac:dyDescent="0.2">
      <c r="A56" s="8">
        <v>49480.749000000003</v>
      </c>
      <c r="B56" s="5">
        <v>1972</v>
      </c>
      <c r="C56" s="9">
        <v>0.13</v>
      </c>
      <c r="D56" s="5" t="s">
        <v>123</v>
      </c>
      <c r="E56" t="s">
        <v>76</v>
      </c>
      <c r="F56" s="8" t="s">
        <v>145</v>
      </c>
    </row>
    <row r="57" spans="1:6" x14ac:dyDescent="0.2">
      <c r="A57" s="8">
        <v>49599.741999999998</v>
      </c>
      <c r="B57" s="5">
        <v>2008</v>
      </c>
      <c r="C57" s="7" t="s">
        <v>146</v>
      </c>
      <c r="D57" s="5">
        <v>22</v>
      </c>
      <c r="E57" t="s">
        <v>96</v>
      </c>
      <c r="F57" s="8" t="s">
        <v>137</v>
      </c>
    </row>
    <row r="58" spans="1:6" x14ac:dyDescent="0.2">
      <c r="A58" s="8">
        <v>49685.71</v>
      </c>
      <c r="B58" s="5">
        <v>2034</v>
      </c>
      <c r="C58" s="9">
        <v>0.14199999999999999</v>
      </c>
      <c r="D58" s="5">
        <v>21</v>
      </c>
      <c r="E58" t="s">
        <v>96</v>
      </c>
      <c r="F58" s="8" t="s">
        <v>139</v>
      </c>
    </row>
    <row r="59" spans="1:6" x14ac:dyDescent="0.2">
      <c r="A59" s="8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1</vt:lpstr>
      <vt:lpstr>Active 2</vt:lpstr>
      <vt:lpstr>Graphs 2</vt:lpstr>
      <vt:lpstr>A (old)</vt:lpstr>
      <vt:lpstr>Sheet2</vt:lpstr>
      <vt:lpstr>BAV</vt:lpstr>
      <vt:lpstr>Q_fit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2002-08-11T04:14:46Z</dcterms:created>
  <dcterms:modified xsi:type="dcterms:W3CDTF">2024-09-19T05:53:32Z</dcterms:modified>
</cp:coreProperties>
</file>