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8D03770-8221-40D1-8862-B2BAA6B589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5" i="1" l="1"/>
  <c r="F35" i="1" s="1"/>
  <c r="G35" i="1" s="1"/>
  <c r="H35" i="1" s="1"/>
  <c r="Q35" i="1"/>
  <c r="F14" i="1"/>
  <c r="E33" i="1"/>
  <c r="F33" i="1" s="1"/>
  <c r="G33" i="1" s="1"/>
  <c r="I33" i="1" s="1"/>
  <c r="E28" i="1"/>
  <c r="F28" i="1" s="1"/>
  <c r="G28" i="1" s="1"/>
  <c r="I28" i="1" s="1"/>
  <c r="E24" i="1"/>
  <c r="F24" i="1" s="1"/>
  <c r="G24" i="1" s="1"/>
  <c r="I24" i="1" s="1"/>
  <c r="E22" i="1"/>
  <c r="F22" i="1" s="1"/>
  <c r="G22" i="1" s="1"/>
  <c r="I22" i="1" s="1"/>
  <c r="Q32" i="1"/>
  <c r="E37" i="1"/>
  <c r="F37" i="1" s="1"/>
  <c r="G37" i="1" s="1"/>
  <c r="K37" i="1" s="1"/>
  <c r="C9" i="1"/>
  <c r="D9" i="1"/>
  <c r="Q31" i="1"/>
  <c r="Q30" i="1"/>
  <c r="Q29" i="1"/>
  <c r="Q28" i="1"/>
  <c r="Q27" i="1"/>
  <c r="Q26" i="1"/>
  <c r="Q25" i="1"/>
  <c r="Q24" i="1"/>
  <c r="Q23" i="1"/>
  <c r="Q22" i="1"/>
  <c r="Q21" i="1"/>
  <c r="G14" i="2"/>
  <c r="C14" i="2"/>
  <c r="G13" i="2"/>
  <c r="C13" i="2"/>
  <c r="G12" i="2"/>
  <c r="C12" i="2"/>
  <c r="G11" i="2"/>
  <c r="C11" i="2"/>
  <c r="E11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E16" i="2"/>
  <c r="G15" i="2"/>
  <c r="C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Q36" i="1"/>
  <c r="Q37" i="1"/>
  <c r="C17" i="1"/>
  <c r="Q33" i="1"/>
  <c r="Q34" i="1"/>
  <c r="E31" i="1"/>
  <c r="E25" i="2" s="1"/>
  <c r="E25" i="1"/>
  <c r="F25" i="1" s="1"/>
  <c r="G25" i="1" s="1"/>
  <c r="I25" i="1" s="1"/>
  <c r="E29" i="1"/>
  <c r="F29" i="1" s="1"/>
  <c r="G29" i="1" s="1"/>
  <c r="I29" i="1" s="1"/>
  <c r="E34" i="1"/>
  <c r="F34" i="1" s="1"/>
  <c r="U34" i="1" s="1"/>
  <c r="E32" i="1"/>
  <c r="E26" i="2" s="1"/>
  <c r="F32" i="1"/>
  <c r="G32" i="1" s="1"/>
  <c r="I32" i="1" s="1"/>
  <c r="E26" i="1"/>
  <c r="F26" i="1" s="1"/>
  <c r="G26" i="1" s="1"/>
  <c r="I26" i="1" s="1"/>
  <c r="E21" i="1"/>
  <c r="F21" i="1" s="1"/>
  <c r="G21" i="1" s="1"/>
  <c r="I21" i="1" s="1"/>
  <c r="E36" i="1"/>
  <c r="E13" i="2" s="1"/>
  <c r="F36" i="1"/>
  <c r="G36" i="1" s="1"/>
  <c r="K36" i="1" s="1"/>
  <c r="E23" i="1"/>
  <c r="E17" i="2" s="1"/>
  <c r="E27" i="1"/>
  <c r="F27" i="1" s="1"/>
  <c r="G27" i="1" s="1"/>
  <c r="I27" i="1" s="1"/>
  <c r="E30" i="1"/>
  <c r="E24" i="2" s="1"/>
  <c r="E23" i="2" l="1"/>
  <c r="F30" i="1"/>
  <c r="G30" i="1" s="1"/>
  <c r="I30" i="1" s="1"/>
  <c r="E12" i="2"/>
  <c r="E15" i="2"/>
  <c r="E22" i="2"/>
  <c r="E20" i="2"/>
  <c r="F31" i="1"/>
  <c r="G31" i="1" s="1"/>
  <c r="I31" i="1" s="1"/>
  <c r="F23" i="1"/>
  <c r="G23" i="1" s="1"/>
  <c r="E14" i="2"/>
  <c r="E18" i="2"/>
  <c r="E21" i="2"/>
  <c r="E19" i="2"/>
  <c r="F15" i="1"/>
  <c r="C12" i="1"/>
  <c r="C11" i="1"/>
  <c r="O35" i="1" l="1"/>
  <c r="O30" i="1"/>
  <c r="O22" i="1"/>
  <c r="C15" i="1"/>
  <c r="O21" i="1"/>
  <c r="O25" i="1"/>
  <c r="O32" i="1"/>
  <c r="O27" i="1"/>
  <c r="O29" i="1"/>
  <c r="O34" i="1"/>
  <c r="O26" i="1"/>
  <c r="O24" i="1"/>
  <c r="O31" i="1"/>
  <c r="O33" i="1"/>
  <c r="O36" i="1"/>
  <c r="O23" i="1"/>
  <c r="O37" i="1"/>
  <c r="O28" i="1"/>
  <c r="C16" i="1"/>
  <c r="D18" i="1" s="1"/>
  <c r="I23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<sst xmlns="http://schemas.openxmlformats.org/spreadsheetml/2006/main" count="219" uniqueCount="127">
  <si>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</si>
  <si>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</si>
  <si>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</si>
  <si>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</si>
  <si>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</si>
  <si>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</si>
  <si>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</si>
  <si>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</si>
  <si>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</si>
  <si>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</si>
  <si>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</si>
  <si>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</si>
  <si>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</si>
  <si>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</si>
  <si>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</si>
  <si>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</si>
  <si>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</si>
  <si>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</si>
  <si>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</si>
  <si>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</si>
  <si>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</si>
  <si>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</si>
  <si>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</si>
  <si>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</si>
  <si>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</si>
  <si>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</si>
  <si>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</si>
  <si>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</si>
  <si>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</si>
  <si>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BBSAG Bull.29</t>
  </si>
  <si>
    <t>EA/KE</t>
  </si>
  <si>
    <t xml:space="preserve">UW Cap / GSC 05745-01107 </t>
  </si>
  <si>
    <t># of data points:</t>
  </si>
  <si>
    <t>OEJV 0160</t>
  </si>
  <si>
    <t>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</si>
  <si>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</si>
  <si>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</si>
  <si>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</si>
  <si>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</si>
  <si>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</si>
  <si>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</si>
  <si>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</si>
  <si>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</si>
  <si>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</si>
  <si>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</si>
  <si>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</si>
  <si>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</si>
  <si>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</si>
  <si>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</si>
  <si>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</si>
  <si>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</si>
  <si>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</si>
  <si>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</si>
  <si>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</si>
  <si>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2427012.590 </t>
  </si>
  <si>
    <t> 01.11.1932 02:09 </t>
  </si>
  <si>
    <t> 1.063 </t>
  </si>
  <si>
    <t> S.Gaposchkin </t>
  </si>
  <si>
    <t> HA 113.71 </t>
  </si>
  <si>
    <t>2427690.465 </t>
  </si>
  <si>
    <t> 09.09.1934 23:09 </t>
  </si>
  <si>
    <t> 1.064 </t>
  </si>
  <si>
    <t>V </t>
  </si>
  <si>
    <t> S.Piotrowski </t>
  </si>
  <si>
    <t> AAC 2.77 </t>
  </si>
  <si>
    <t>2428757.290 </t>
  </si>
  <si>
    <t> 11.08.1937 18:57 </t>
  </si>
  <si>
    <t> 1.059 </t>
  </si>
  <si>
    <t> N.Guriev </t>
  </si>
  <si>
    <t> CTAD 40.1 </t>
  </si>
  <si>
    <t>2428806.275 </t>
  </si>
  <si>
    <t> 29.09.1937 18:36 </t>
  </si>
  <si>
    <t> 1.074 </t>
  </si>
  <si>
    <t>2428860.140 </t>
  </si>
  <si>
    <t> 22.11.1937 15:21 </t>
  </si>
  <si>
    <t> 1.073 </t>
  </si>
  <si>
    <t>2428867.140 </t>
  </si>
  <si>
    <t> 29.11.1937 15:21 </t>
  </si>
  <si>
    <t> 1.078 </t>
  </si>
  <si>
    <t>2428874.119 </t>
  </si>
  <si>
    <t> 06.12.1937 14:51 </t>
  </si>
  <si>
    <t> 1.061 </t>
  </si>
  <si>
    <t>2429113.370 </t>
  </si>
  <si>
    <t> 02.08.1938 20:52 </t>
  </si>
  <si>
    <t> 1.062 </t>
  </si>
  <si>
    <t>2429134.370 </t>
  </si>
  <si>
    <t> 23.08.1938 20:52 </t>
  </si>
  <si>
    <t> 1.075 </t>
  </si>
  <si>
    <t>2430615.318 </t>
  </si>
  <si>
    <t> 12.09.1942 19:37 </t>
  </si>
  <si>
    <t> 1.054 </t>
  </si>
  <si>
    <t> W.Zessewitsch </t>
  </si>
  <si>
    <t> IODE 4.1.167 </t>
  </si>
  <si>
    <t>2431955.672 </t>
  </si>
  <si>
    <t> 15.05.1946 04:07 </t>
  </si>
  <si>
    <t> 1.050 </t>
  </si>
  <si>
    <t> A.Soloviev </t>
  </si>
  <si>
    <t> BSAO 13.25 </t>
  </si>
  <si>
    <t>2434627.290 </t>
  </si>
  <si>
    <t> 06.09.1953 18:57 </t>
  </si>
  <si>
    <t> 0.696 </t>
  </si>
  <si>
    <t>2442990.479 </t>
  </si>
  <si>
    <t> 30.07.1976 23:29 </t>
  </si>
  <si>
    <t> -0.062 </t>
  </si>
  <si>
    <t> R.Diethelm </t>
  </si>
  <si>
    <t> BBS 29 </t>
  </si>
  <si>
    <t>2443016.360 </t>
  </si>
  <si>
    <t> 25.08.1976 20:38 </t>
  </si>
  <si>
    <t> -0.064 </t>
  </si>
  <si>
    <t>2456158.37197 </t>
  </si>
  <si>
    <t> 18.08.2012 20:55 </t>
  </si>
  <si>
    <t> 0.00213 </t>
  </si>
  <si>
    <t>C </t>
  </si>
  <si>
    <t> M.Urbanik </t>
  </si>
  <si>
    <t>OEJV 0160 </t>
  </si>
  <si>
    <t>2456488.55785 </t>
  </si>
  <si>
    <t> 15.07.2013 01:23 </t>
  </si>
  <si>
    <t> -0.00459 </t>
  </si>
  <si>
    <t>R</t>
  </si>
  <si>
    <t> M.Mašek </t>
  </si>
  <si>
    <t>II</t>
  </si>
  <si>
    <t>BAD?</t>
  </si>
  <si>
    <t xml:space="preserve">Mag </t>
  </si>
  <si>
    <t>Next ToM-P</t>
  </si>
  <si>
    <t>Next ToM-S</t>
  </si>
  <si>
    <t>VSX</t>
  </si>
  <si>
    <t>10.75-11.65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</si>
</sst>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4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/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6" fillId="0" borderId="0" xfId="0" applyFont="1">
      <alignment vertical="top"/>
    </xf>
    <xf numFmtId="0" fontId="15" fillId="0" borderId="0" xfId="0" applyFont="1" applyAlignment="1">
      <alignment horizontal="left"/>
    </xf>
    <xf numFmtId="0" fontId="10" fillId="0" borderId="0" xfId="0" applyFont="1">
      <alignment vertical="top"/>
    </xf>
    <xf numFmtId="0" fontId="12" fillId="0" borderId="0" xfId="0" applyFont="1">
      <alignment vertical="top"/>
    </xf>
    <xf numFmtId="22" fontId="10" fillId="0" borderId="0" xfId="0" applyNumberFormat="1" applyFont="1">
      <alignment vertical="top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0" fontId="6" fillId="3" borderId="13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right" vertical="center"/>
    </xf>
    <xf numFmtId="0" fontId="23" fillId="0" borderId="16" xfId="0" applyFont="1" applyBorder="1" applyAlignment="1">
      <alignment horizontal="right" vertical="center"/>
    </xf>
    <xf numFmtId="0" fontId="22" fillId="0" borderId="16" xfId="0" applyFont="1" applyBorder="1" applyAlignment="1">
      <alignment horizontal="right" vertical="center"/>
    </xf>
    <xf numFmtId="22" fontId="22" fillId="0" borderId="16" xfId="0" applyNumberFormat="1" applyFont="1" applyBorder="1" applyAlignment="1">
      <alignment horizontal="right" vertical="center"/>
    </xf>
    <xf numFmtId="22" fontId="22" fillId="0" borderId="17" xfId="0" applyNumberFormat="1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0" fontId="6" fillId="0" borderId="0" xfId="0" applyFon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UW Cap - O-C Diagr.</a:t>
            </a:r>
          </a:p>
        </c:rich>
      </c:tx>
      <c:layout>
        <c:manualLayout>
          <c:xMode val="edge"/>
          <c:yMode val="edge"/>
          <c:x val="0.3729906912761306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7921074219594"/>
          <c:y val="0.14769252958613219"/>
          <c:w val="0.80546687024818364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-39418</c:v>
                </c:pt>
                <c:pt idx="1">
                  <c:v>-38449</c:v>
                </c:pt>
                <c:pt idx="2">
                  <c:v>-36924</c:v>
                </c:pt>
                <c:pt idx="3">
                  <c:v>-36854</c:v>
                </c:pt>
                <c:pt idx="4">
                  <c:v>-36777</c:v>
                </c:pt>
                <c:pt idx="5">
                  <c:v>-36767</c:v>
                </c:pt>
                <c:pt idx="6">
                  <c:v>-36757</c:v>
                </c:pt>
                <c:pt idx="7">
                  <c:v>-36415</c:v>
                </c:pt>
                <c:pt idx="8">
                  <c:v>-36385</c:v>
                </c:pt>
                <c:pt idx="9">
                  <c:v>-34268</c:v>
                </c:pt>
                <c:pt idx="10">
                  <c:v>-32352</c:v>
                </c:pt>
                <c:pt idx="11">
                  <c:v>-28533</c:v>
                </c:pt>
                <c:pt idx="12">
                  <c:v>-16578</c:v>
                </c:pt>
                <c:pt idx="13">
                  <c:v>-16541</c:v>
                </c:pt>
                <c:pt idx="14">
                  <c:v>0</c:v>
                </c:pt>
                <c:pt idx="15">
                  <c:v>2245</c:v>
                </c:pt>
                <c:pt idx="16">
                  <c:v>2717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BA-4B0C-8011-6893852B531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5">
                    <c:v>1E-4</c:v>
                  </c:pt>
                  <c:pt idx="16">
                    <c:v>2.0000000000000001E-4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5">
                    <c:v>1E-4</c:v>
                  </c:pt>
                  <c:pt idx="1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-39418</c:v>
                </c:pt>
                <c:pt idx="1">
                  <c:v>-38449</c:v>
                </c:pt>
                <c:pt idx="2">
                  <c:v>-36924</c:v>
                </c:pt>
                <c:pt idx="3">
                  <c:v>-36854</c:v>
                </c:pt>
                <c:pt idx="4">
                  <c:v>-36777</c:v>
                </c:pt>
                <c:pt idx="5">
                  <c:v>-36767</c:v>
                </c:pt>
                <c:pt idx="6">
                  <c:v>-36757</c:v>
                </c:pt>
                <c:pt idx="7">
                  <c:v>-36415</c:v>
                </c:pt>
                <c:pt idx="8">
                  <c:v>-36385</c:v>
                </c:pt>
                <c:pt idx="9">
                  <c:v>-34268</c:v>
                </c:pt>
                <c:pt idx="10">
                  <c:v>-32352</c:v>
                </c:pt>
                <c:pt idx="11">
                  <c:v>-28533</c:v>
                </c:pt>
                <c:pt idx="12">
                  <c:v>-16578</c:v>
                </c:pt>
                <c:pt idx="13">
                  <c:v>-16541</c:v>
                </c:pt>
                <c:pt idx="14">
                  <c:v>0</c:v>
                </c:pt>
                <c:pt idx="15">
                  <c:v>2245</c:v>
                </c:pt>
                <c:pt idx="16">
                  <c:v>2717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2.8497999996034196E-2</c:v>
                </c:pt>
                <c:pt idx="1">
                  <c:v>2.8888999997434439E-2</c:v>
                </c:pt>
                <c:pt idx="2">
                  <c:v>2.3363999996945495E-2</c:v>
                </c:pt>
                <c:pt idx="3">
                  <c:v>3.9093999996111961E-2</c:v>
                </c:pt>
                <c:pt idx="4">
                  <c:v>3.7896999994700309E-2</c:v>
                </c:pt>
                <c:pt idx="5">
                  <c:v>4.2286999996576924E-2</c:v>
                </c:pt>
                <c:pt idx="6">
                  <c:v>2.5676999994175276E-2</c:v>
                </c:pt>
                <c:pt idx="7">
                  <c:v>2.6814999993803212E-2</c:v>
                </c:pt>
                <c:pt idx="8">
                  <c:v>3.9984999995795079E-2</c:v>
                </c:pt>
                <c:pt idx="9">
                  <c:v>1.7347999993944541E-2</c:v>
                </c:pt>
                <c:pt idx="10">
                  <c:v>1.2471999994886573E-2</c:v>
                </c:pt>
                <c:pt idx="11">
                  <c:v>7.0130000021890737E-3</c:v>
                </c:pt>
                <c:pt idx="12">
                  <c:v>-5.574200000410201E-2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BA-4B0C-8011-6893852B531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5">
                    <c:v>1E-4</c:v>
                  </c:pt>
                  <c:pt idx="16">
                    <c:v>2.0000000000000001E-4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5">
                    <c:v>1E-4</c:v>
                  </c:pt>
                  <c:pt idx="1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-39418</c:v>
                </c:pt>
                <c:pt idx="1">
                  <c:v>-38449</c:v>
                </c:pt>
                <c:pt idx="2">
                  <c:v>-36924</c:v>
                </c:pt>
                <c:pt idx="3">
                  <c:v>-36854</c:v>
                </c:pt>
                <c:pt idx="4">
                  <c:v>-36777</c:v>
                </c:pt>
                <c:pt idx="5">
                  <c:v>-36767</c:v>
                </c:pt>
                <c:pt idx="6">
                  <c:v>-36757</c:v>
                </c:pt>
                <c:pt idx="7">
                  <c:v>-36415</c:v>
                </c:pt>
                <c:pt idx="8">
                  <c:v>-36385</c:v>
                </c:pt>
                <c:pt idx="9">
                  <c:v>-34268</c:v>
                </c:pt>
                <c:pt idx="10">
                  <c:v>-32352</c:v>
                </c:pt>
                <c:pt idx="11">
                  <c:v>-28533</c:v>
                </c:pt>
                <c:pt idx="12">
                  <c:v>-16578</c:v>
                </c:pt>
                <c:pt idx="13">
                  <c:v>-16541</c:v>
                </c:pt>
                <c:pt idx="14">
                  <c:v>0</c:v>
                </c:pt>
                <c:pt idx="15">
                  <c:v>2245</c:v>
                </c:pt>
                <c:pt idx="16">
                  <c:v>2717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BA-4B0C-8011-6893852B531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5">
                    <c:v>1E-4</c:v>
                  </c:pt>
                  <c:pt idx="16">
                    <c:v>2.0000000000000001E-4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5">
                    <c:v>1E-4</c:v>
                  </c:pt>
                  <c:pt idx="1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-39418</c:v>
                </c:pt>
                <c:pt idx="1">
                  <c:v>-38449</c:v>
                </c:pt>
                <c:pt idx="2">
                  <c:v>-36924</c:v>
                </c:pt>
                <c:pt idx="3">
                  <c:v>-36854</c:v>
                </c:pt>
                <c:pt idx="4">
                  <c:v>-36777</c:v>
                </c:pt>
                <c:pt idx="5">
                  <c:v>-36767</c:v>
                </c:pt>
                <c:pt idx="6">
                  <c:v>-36757</c:v>
                </c:pt>
                <c:pt idx="7">
                  <c:v>-36415</c:v>
                </c:pt>
                <c:pt idx="8">
                  <c:v>-36385</c:v>
                </c:pt>
                <c:pt idx="9">
                  <c:v>-34268</c:v>
                </c:pt>
                <c:pt idx="10">
                  <c:v>-32352</c:v>
                </c:pt>
                <c:pt idx="11">
                  <c:v>-28533</c:v>
                </c:pt>
                <c:pt idx="12">
                  <c:v>-16578</c:v>
                </c:pt>
                <c:pt idx="13">
                  <c:v>-16541</c:v>
                </c:pt>
                <c:pt idx="14">
                  <c:v>0</c:v>
                </c:pt>
                <c:pt idx="15">
                  <c:v>2245</c:v>
                </c:pt>
                <c:pt idx="16">
                  <c:v>2717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5">
                  <c:v>5.2499999583233148E-4</c:v>
                </c:pt>
                <c:pt idx="16">
                  <c:v>-6.387000008544419E-3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BA-4B0C-8011-6893852B531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5">
                    <c:v>1E-4</c:v>
                  </c:pt>
                  <c:pt idx="16">
                    <c:v>2.0000000000000001E-4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5">
                    <c:v>1E-4</c:v>
                  </c:pt>
                  <c:pt idx="1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-39418</c:v>
                </c:pt>
                <c:pt idx="1">
                  <c:v>-38449</c:v>
                </c:pt>
                <c:pt idx="2">
                  <c:v>-36924</c:v>
                </c:pt>
                <c:pt idx="3">
                  <c:v>-36854</c:v>
                </c:pt>
                <c:pt idx="4">
                  <c:v>-36777</c:v>
                </c:pt>
                <c:pt idx="5">
                  <c:v>-36767</c:v>
                </c:pt>
                <c:pt idx="6">
                  <c:v>-36757</c:v>
                </c:pt>
                <c:pt idx="7">
                  <c:v>-36415</c:v>
                </c:pt>
                <c:pt idx="8">
                  <c:v>-36385</c:v>
                </c:pt>
                <c:pt idx="9">
                  <c:v>-34268</c:v>
                </c:pt>
                <c:pt idx="10">
                  <c:v>-32352</c:v>
                </c:pt>
                <c:pt idx="11">
                  <c:v>-28533</c:v>
                </c:pt>
                <c:pt idx="12">
                  <c:v>-16578</c:v>
                </c:pt>
                <c:pt idx="13">
                  <c:v>-16541</c:v>
                </c:pt>
                <c:pt idx="14">
                  <c:v>0</c:v>
                </c:pt>
                <c:pt idx="15">
                  <c:v>2245</c:v>
                </c:pt>
                <c:pt idx="16">
                  <c:v>2717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BA-4B0C-8011-6893852B531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5">
                    <c:v>1E-4</c:v>
                  </c:pt>
                  <c:pt idx="16">
                    <c:v>2.0000000000000001E-4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5">
                    <c:v>1E-4</c:v>
                  </c:pt>
                  <c:pt idx="1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-39418</c:v>
                </c:pt>
                <c:pt idx="1">
                  <c:v>-38449</c:v>
                </c:pt>
                <c:pt idx="2">
                  <c:v>-36924</c:v>
                </c:pt>
                <c:pt idx="3">
                  <c:v>-36854</c:v>
                </c:pt>
                <c:pt idx="4">
                  <c:v>-36777</c:v>
                </c:pt>
                <c:pt idx="5">
                  <c:v>-36767</c:v>
                </c:pt>
                <c:pt idx="6">
                  <c:v>-36757</c:v>
                </c:pt>
                <c:pt idx="7">
                  <c:v>-36415</c:v>
                </c:pt>
                <c:pt idx="8">
                  <c:v>-36385</c:v>
                </c:pt>
                <c:pt idx="9">
                  <c:v>-34268</c:v>
                </c:pt>
                <c:pt idx="10">
                  <c:v>-32352</c:v>
                </c:pt>
                <c:pt idx="11">
                  <c:v>-28533</c:v>
                </c:pt>
                <c:pt idx="12">
                  <c:v>-16578</c:v>
                </c:pt>
                <c:pt idx="13">
                  <c:v>-16541</c:v>
                </c:pt>
                <c:pt idx="14">
                  <c:v>0</c:v>
                </c:pt>
                <c:pt idx="15">
                  <c:v>2245</c:v>
                </c:pt>
                <c:pt idx="16">
                  <c:v>2717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BA-4B0C-8011-6893852B531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5">
                    <c:v>1E-4</c:v>
                  </c:pt>
                  <c:pt idx="16">
                    <c:v>2.0000000000000001E-4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5">
                    <c:v>1E-4</c:v>
                  </c:pt>
                  <c:pt idx="1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-39418</c:v>
                </c:pt>
                <c:pt idx="1">
                  <c:v>-38449</c:v>
                </c:pt>
                <c:pt idx="2">
                  <c:v>-36924</c:v>
                </c:pt>
                <c:pt idx="3">
                  <c:v>-36854</c:v>
                </c:pt>
                <c:pt idx="4">
                  <c:v>-36777</c:v>
                </c:pt>
                <c:pt idx="5">
                  <c:v>-36767</c:v>
                </c:pt>
                <c:pt idx="6">
                  <c:v>-36757</c:v>
                </c:pt>
                <c:pt idx="7">
                  <c:v>-36415</c:v>
                </c:pt>
                <c:pt idx="8">
                  <c:v>-36385</c:v>
                </c:pt>
                <c:pt idx="9">
                  <c:v>-34268</c:v>
                </c:pt>
                <c:pt idx="10">
                  <c:v>-32352</c:v>
                </c:pt>
                <c:pt idx="11">
                  <c:v>-28533</c:v>
                </c:pt>
                <c:pt idx="12">
                  <c:v>-16578</c:v>
                </c:pt>
                <c:pt idx="13">
                  <c:v>-16541</c:v>
                </c:pt>
                <c:pt idx="14">
                  <c:v>0</c:v>
                </c:pt>
                <c:pt idx="15">
                  <c:v>2245</c:v>
                </c:pt>
                <c:pt idx="16">
                  <c:v>2717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FBA-4B0C-8011-6893852B531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-39418</c:v>
                </c:pt>
                <c:pt idx="1">
                  <c:v>-38449</c:v>
                </c:pt>
                <c:pt idx="2">
                  <c:v>-36924</c:v>
                </c:pt>
                <c:pt idx="3">
                  <c:v>-36854</c:v>
                </c:pt>
                <c:pt idx="4">
                  <c:v>-36777</c:v>
                </c:pt>
                <c:pt idx="5">
                  <c:v>-36767</c:v>
                </c:pt>
                <c:pt idx="6">
                  <c:v>-36757</c:v>
                </c:pt>
                <c:pt idx="7">
                  <c:v>-36415</c:v>
                </c:pt>
                <c:pt idx="8">
                  <c:v>-36385</c:v>
                </c:pt>
                <c:pt idx="9">
                  <c:v>-34268</c:v>
                </c:pt>
                <c:pt idx="10">
                  <c:v>-32352</c:v>
                </c:pt>
                <c:pt idx="11">
                  <c:v>-28533</c:v>
                </c:pt>
                <c:pt idx="12">
                  <c:v>-16578</c:v>
                </c:pt>
                <c:pt idx="13">
                  <c:v>-16541</c:v>
                </c:pt>
                <c:pt idx="14">
                  <c:v>0</c:v>
                </c:pt>
                <c:pt idx="15">
                  <c:v>2245</c:v>
                </c:pt>
                <c:pt idx="16">
                  <c:v>2717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2.9078051073418841E-2</c:v>
                </c:pt>
                <c:pt idx="1">
                  <c:v>2.8065077762979646E-2</c:v>
                </c:pt>
                <c:pt idx="2">
                  <c:v>2.6470873120647588E-2</c:v>
                </c:pt>
                <c:pt idx="3">
                  <c:v>2.6397696514114312E-2</c:v>
                </c:pt>
                <c:pt idx="4">
                  <c:v>2.6317202246927712E-2</c:v>
                </c:pt>
                <c:pt idx="5">
                  <c:v>2.6306748445994385E-2</c:v>
                </c:pt>
                <c:pt idx="6">
                  <c:v>2.6296294645061065E-2</c:v>
                </c:pt>
                <c:pt idx="7">
                  <c:v>2.5938774653141344E-2</c:v>
                </c:pt>
                <c:pt idx="8">
                  <c:v>2.590741325034137E-2</c:v>
                </c:pt>
                <c:pt idx="9">
                  <c:v>2.3694343592756476E-2</c:v>
                </c:pt>
                <c:pt idx="10">
                  <c:v>2.1691395333931413E-2</c:v>
                </c:pt>
                <c:pt idx="11">
                  <c:v>1.7699088757494603E-2</c:v>
                </c:pt>
                <c:pt idx="12">
                  <c:v>5.2015697417045949E-3</c:v>
                </c:pt>
                <c:pt idx="13">
                  <c:v>5.1628906782512935E-3</c:v>
                </c:pt>
                <c:pt idx="14">
                  <c:v>-1.212874144556155E-2</c:v>
                </c:pt>
                <c:pt idx="15">
                  <c:v>-1.4475619755093008E-2</c:v>
                </c:pt>
                <c:pt idx="16">
                  <c:v>-1.4969039159145946E-2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BA-4B0C-8011-6893852B531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-39418</c:v>
                </c:pt>
                <c:pt idx="1">
                  <c:v>-38449</c:v>
                </c:pt>
                <c:pt idx="2">
                  <c:v>-36924</c:v>
                </c:pt>
                <c:pt idx="3">
                  <c:v>-36854</c:v>
                </c:pt>
                <c:pt idx="4">
                  <c:v>-36777</c:v>
                </c:pt>
                <c:pt idx="5">
                  <c:v>-36767</c:v>
                </c:pt>
                <c:pt idx="6">
                  <c:v>-36757</c:v>
                </c:pt>
                <c:pt idx="7">
                  <c:v>-36415</c:v>
                </c:pt>
                <c:pt idx="8">
                  <c:v>-36385</c:v>
                </c:pt>
                <c:pt idx="9">
                  <c:v>-34268</c:v>
                </c:pt>
                <c:pt idx="10">
                  <c:v>-32352</c:v>
                </c:pt>
                <c:pt idx="11">
                  <c:v>-28533</c:v>
                </c:pt>
                <c:pt idx="12">
                  <c:v>-16578</c:v>
                </c:pt>
                <c:pt idx="13">
                  <c:v>-16541</c:v>
                </c:pt>
                <c:pt idx="14">
                  <c:v>0</c:v>
                </c:pt>
                <c:pt idx="15">
                  <c:v>2245</c:v>
                </c:pt>
                <c:pt idx="16">
                  <c:v>2717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  <c:pt idx="13">
                  <c:v>-5.8499000006122515E-2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FBA-4B0C-8011-6893852B5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15840"/>
        <c:axId val="1"/>
      </c:scatterChart>
      <c:valAx>
        <c:axId val="68511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0837616359047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46945337620578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115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59502409465698"/>
          <c:y val="0.92000129214617399"/>
          <c:w val="0.7733125722628723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0</xdr:row>
      <xdr:rowOff>0</xdr:rowOff>
    </xdr:from>
    <xdr:to>
      <xdr:col>17</xdr:col>
      <xdr:colOff>438150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94873E1-D37A-2E45-7B38-868B0D071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5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7:F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285156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31</v>
      </c>
    </row>
    <row r="2" spans="1:7" ht="12.95" customHeight="1">
      <c r="A2" t="s">
        <v>25</v>
      </c>
      <c r="B2" s="13" t="s">
        <v>30</v>
      </c>
    </row>
    <row r="3" spans="1:7" ht="12.95" customHeight="1"/>
    <row r="4" spans="1:7" ht="12.95" customHeight="1" thickTop="1" thickBot="1">
      <c r="A4" s="8" t="s">
        <v>0</v>
      </c>
      <c r="C4" s="3">
        <v>43016.36</v>
      </c>
      <c r="D4" s="4">
        <v>1.399111</v>
      </c>
    </row>
    <row r="5" spans="1:7" ht="12.95" customHeight="1" thickTop="1">
      <c r="A5" s="20" t="s">
        <v>35</v>
      </c>
      <c r="B5" s="21"/>
      <c r="C5" s="22">
        <v>-9.5</v>
      </c>
      <c r="D5" s="21" t="s">
        <v>36</v>
      </c>
    </row>
    <row r="6" spans="1:7" ht="12.95" customHeight="1">
      <c r="A6" s="8" t="s">
        <v>1</v>
      </c>
    </row>
    <row r="7" spans="1:7" ht="12.95" customHeight="1">
      <c r="A7" t="s">
        <v>2</v>
      </c>
      <c r="C7">
        <v>54587.857000000004</v>
      </c>
      <c r="D7" s="54" t="s">
        <v>125</v>
      </c>
    </row>
    <row r="8" spans="1:7" ht="12.95" customHeight="1">
      <c r="A8" t="s">
        <v>3</v>
      </c>
      <c r="C8">
        <v>0.69956099999999999</v>
      </c>
      <c r="D8" s="54" t="s">
        <v>125</v>
      </c>
      <c r="E8">
        <v>0.69956099999999999</v>
      </c>
    </row>
    <row r="9" spans="1:7" ht="12.95" customHeight="1">
      <c r="A9" s="25" t="s">
        <v>37</v>
      </c>
      <c r="B9" s="26">
        <v>23</v>
      </c>
      <c r="C9" s="23" t="str">
        <f>"F"&amp;B9</f>
        <v>F23</v>
      </c>
      <c r="D9" s="24" t="str">
        <f>"G"&amp;B9</f>
        <v>G23</v>
      </c>
    </row>
    <row r="10" spans="1:7" ht="12.95" customHeight="1" thickBot="1">
      <c r="C10" s="7" t="s">
        <v>20</v>
      </c>
      <c r="D10" s="7" t="s">
        <v>21</v>
      </c>
    </row>
    <row r="11" spans="1:7" ht="12.95" customHeight="1">
      <c r="A11" t="s">
        <v>16</v>
      </c>
      <c r="C11" s="27">
        <f ca="1">INTERCEPT(INDIRECT($D$9):G991,INDIRECT($C$9):F991)</f>
        <v>-1.212874144556155E-2</v>
      </c>
      <c r="D11" s="6"/>
    </row>
    <row r="12" spans="1:7" ht="12.95" customHeight="1">
      <c r="A12" t="s">
        <v>17</v>
      </c>
      <c r="C12" s="27">
        <f ca="1">SLOPE(INDIRECT($D$9):G991,INDIRECT($C$9):F991)</f>
        <v>-1.0453800933324976E-6</v>
      </c>
      <c r="D12" s="6"/>
      <c r="E12" s="46" t="s">
        <v>122</v>
      </c>
      <c r="F12" s="47" t="s">
        <v>126</v>
      </c>
      <c r="G12" s="24"/>
    </row>
    <row r="13" spans="1:7" ht="12.95" customHeight="1">
      <c r="A13" t="s">
        <v>19</v>
      </c>
      <c r="C13" s="6" t="s">
        <v>14</v>
      </c>
      <c r="E13" s="48" t="s">
        <v>38</v>
      </c>
      <c r="F13" s="49">
        <v>1</v>
      </c>
    </row>
    <row r="14" spans="1:7" ht="12.95" customHeight="1">
      <c r="A14" t="s">
        <v>24</v>
      </c>
      <c r="E14" s="48" t="s">
        <v>39</v>
      </c>
      <c r="F14" s="50">
        <f ca="1">NOW()+15018.5+$C$5/24</f>
        <v>60517.762843055556</v>
      </c>
    </row>
    <row r="15" spans="1:7" ht="12.95" customHeight="1">
      <c r="A15" s="5" t="s">
        <v>18</v>
      </c>
      <c r="C15" s="11">
        <f ca="1">(C7+C11)+(C8+C12)*INT(MAX(F21:F3532))</f>
        <v>56488.549267960843</v>
      </c>
      <c r="E15" s="48" t="s">
        <v>40</v>
      </c>
      <c r="F15" s="50">
        <f ca="1">ROUND(2*($F$14-$C$7)/$C$8,0)/2+$F$13</f>
        <v>8477.5</v>
      </c>
    </row>
    <row r="16" spans="1:7" ht="12.95" customHeight="1">
      <c r="A16" s="8" t="s">
        <v>4</v>
      </c>
      <c r="C16" s="12">
        <f ca="1">+C8+C12</f>
        <v>0.69955995461990661</v>
      </c>
      <c r="E16" s="48" t="s">
        <v>41</v>
      </c>
      <c r="F16" s="50">
        <f ca="1">ROUND(2*($F$14-$C$15)/$C$16,0)/2+$F$13</f>
        <v>5760.5</v>
      </c>
    </row>
    <row r="17" spans="1:21" ht="12.95" customHeight="1" thickBot="1">
      <c r="A17" s="16" t="s">
        <v>32</v>
      </c>
      <c r="C17">
        <f>COUNT(C21:C2190)</f>
        <v>17</v>
      </c>
      <c r="E17" s="48" t="s">
        <v>123</v>
      </c>
      <c r="F17" s="51">
        <f ca="1">+$C$15+$C$16*$F$16-15018.5-$C$5/24</f>
        <v>45500.260219882148</v>
      </c>
    </row>
    <row r="18" spans="1:21" ht="12.95" customHeight="1" thickTop="1" thickBot="1">
      <c r="A18" s="8" t="s">
        <v>5</v>
      </c>
      <c r="C18" s="3">
        <f ca="1">+C15</f>
        <v>56488.549267960843</v>
      </c>
      <c r="D18" s="4">
        <f ca="1">+C16</f>
        <v>0.69955995461990661</v>
      </c>
      <c r="E18" s="53" t="s">
        <v>124</v>
      </c>
      <c r="F18" s="52">
        <f ca="1">+($C$15+$C$16*$F$16)-($C$16/2)-15018.5-$C$5/24</f>
        <v>45499.910439904837</v>
      </c>
    </row>
    <row r="19" spans="1:21" ht="12.95" customHeight="1" thickTop="1">
      <c r="E19" s="28"/>
      <c r="F19" s="29"/>
    </row>
    <row r="20" spans="1:21" ht="12.95" customHeight="1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125</v>
      </c>
      <c r="I20" s="10" t="s">
        <v>52</v>
      </c>
      <c r="J20" s="10" t="s">
        <v>46</v>
      </c>
      <c r="K20" s="10" t="s">
        <v>44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  <c r="U20" s="45" t="s">
        <v>121</v>
      </c>
    </row>
    <row r="21" spans="1:21" ht="12.95" customHeight="1">
      <c r="A21" s="43" t="s">
        <v>58</v>
      </c>
      <c r="B21" s="44" t="s">
        <v>120</v>
      </c>
      <c r="C21" s="43">
        <v>27012.59</v>
      </c>
      <c r="D21" s="43" t="s">
        <v>52</v>
      </c>
      <c r="E21">
        <f>+(C21-C$7)/C$8</f>
        <v>-39417.959263023527</v>
      </c>
      <c r="F21">
        <f>ROUND(2*E21,0)/2</f>
        <v>-39418</v>
      </c>
      <c r="G21">
        <f>+C21-(C$7+F21*C$8)</f>
        <v>2.8497999996034196E-2</v>
      </c>
      <c r="I21">
        <f>+G21</f>
        <v>2.8497999996034196E-2</v>
      </c>
      <c r="O21">
        <f ca="1">+C$11+C$12*$F21</f>
        <v>2.9078051073418841E-2</v>
      </c>
      <c r="Q21" s="2">
        <f>+C21-15018.5</f>
        <v>11994.09</v>
      </c>
    </row>
    <row r="22" spans="1:21" ht="12.95" customHeight="1">
      <c r="A22" s="43" t="s">
        <v>64</v>
      </c>
      <c r="B22" s="44" t="s">
        <v>120</v>
      </c>
      <c r="C22" s="43">
        <v>27690.465</v>
      </c>
      <c r="D22" s="43" t="s">
        <v>52</v>
      </c>
      <c r="E22">
        <f>+(C22-C$7)/C$8</f>
        <v>-38448.958704101577</v>
      </c>
      <c r="F22">
        <f>ROUND(2*E22,0)/2</f>
        <v>-38449</v>
      </c>
      <c r="G22">
        <f>+C22-(C$7+F22*C$8)</f>
        <v>2.8888999997434439E-2</v>
      </c>
      <c r="I22">
        <f>+G22</f>
        <v>2.8888999997434439E-2</v>
      </c>
      <c r="O22">
        <f ca="1">+C$11+C$12*$F22</f>
        <v>2.8065077762979646E-2</v>
      </c>
      <c r="Q22" s="2">
        <f>+C22-15018.5</f>
        <v>12671.965</v>
      </c>
    </row>
    <row r="23" spans="1:21" ht="12.95" customHeight="1">
      <c r="A23" s="43" t="s">
        <v>69</v>
      </c>
      <c r="B23" s="44" t="s">
        <v>120</v>
      </c>
      <c r="C23" s="43">
        <v>28757.29</v>
      </c>
      <c r="D23" s="43" t="s">
        <v>52</v>
      </c>
      <c r="E23">
        <f>+(C23-C$7)/C$8</f>
        <v>-36923.966601911772</v>
      </c>
      <c r="F23">
        <f>ROUND(2*E23,0)/2</f>
        <v>-36924</v>
      </c>
      <c r="G23">
        <f>+C23-(C$7+F23*C$8)</f>
        <v>2.3363999996945495E-2</v>
      </c>
      <c r="I23">
        <f>+G23</f>
        <v>2.3363999996945495E-2</v>
      </c>
      <c r="O23">
        <f ca="1">+C$11+C$12*$F23</f>
        <v>2.6470873120647588E-2</v>
      </c>
      <c r="Q23" s="2">
        <f>+C23-15018.5</f>
        <v>13738.79</v>
      </c>
    </row>
    <row r="24" spans="1:21" ht="12.95" customHeight="1">
      <c r="A24" s="43" t="s">
        <v>69</v>
      </c>
      <c r="B24" s="44" t="s">
        <v>120</v>
      </c>
      <c r="C24" s="43">
        <v>28806.275000000001</v>
      </c>
      <c r="D24" s="43" t="s">
        <v>52</v>
      </c>
      <c r="E24">
        <f>+(C24-C$7)/C$8</f>
        <v>-36853.944116381565</v>
      </c>
      <c r="F24">
        <f>ROUND(2*E24,0)/2</f>
        <v>-36854</v>
      </c>
      <c r="G24">
        <f>+C24-(C$7+F24*C$8)</f>
        <v>3.9093999996111961E-2</v>
      </c>
      <c r="I24">
        <f>+G24</f>
        <v>3.9093999996111961E-2</v>
      </c>
      <c r="O24">
        <f ca="1">+C$11+C$12*$F24</f>
        <v>2.6397696514114312E-2</v>
      </c>
      <c r="Q24" s="2">
        <f>+C24-15018.5</f>
        <v>13787.775000000001</v>
      </c>
    </row>
    <row r="25" spans="1:21" ht="12.95" customHeight="1">
      <c r="A25" s="43" t="s">
        <v>69</v>
      </c>
      <c r="B25" s="44" t="s">
        <v>120</v>
      </c>
      <c r="C25" s="43">
        <v>28860.14</v>
      </c>
      <c r="D25" s="43" t="s">
        <v>52</v>
      </c>
      <c r="E25">
        <f>+(C25-C$7)/C$8</f>
        <v>-36776.945827454656</v>
      </c>
      <c r="F25">
        <f>ROUND(2*E25,0)/2</f>
        <v>-36777</v>
      </c>
      <c r="G25">
        <f>+C25-(C$7+F25*C$8)</f>
        <v>3.7896999994700309E-2</v>
      </c>
      <c r="I25">
        <f>+G25</f>
        <v>3.7896999994700309E-2</v>
      </c>
      <c r="O25">
        <f ca="1">+C$11+C$12*$F25</f>
        <v>2.6317202246927712E-2</v>
      </c>
      <c r="Q25" s="2">
        <f>+C25-15018.5</f>
        <v>13841.64</v>
      </c>
    </row>
    <row r="26" spans="1:21" ht="12.95" customHeight="1">
      <c r="A26" s="43" t="s">
        <v>69</v>
      </c>
      <c r="B26" s="44" t="s">
        <v>120</v>
      </c>
      <c r="C26" s="43">
        <v>28867.14</v>
      </c>
      <c r="D26" s="43" t="s">
        <v>52</v>
      </c>
      <c r="E26">
        <f>+(C26-C$7)/C$8</f>
        <v>-36766.939552090531</v>
      </c>
      <c r="F26">
        <f>ROUND(2*E26,0)/2</f>
        <v>-36767</v>
      </c>
      <c r="G26">
        <f>+C26-(C$7+F26*C$8)</f>
        <v>4.2286999996576924E-2</v>
      </c>
      <c r="I26">
        <f>+G26</f>
        <v>4.2286999996576924E-2</v>
      </c>
      <c r="O26">
        <f ca="1">+C$11+C$12*$F26</f>
        <v>2.6306748445994385E-2</v>
      </c>
      <c r="Q26" s="2">
        <f>+C26-15018.5</f>
        <v>13848.64</v>
      </c>
    </row>
    <row r="27" spans="1:21" ht="12.95" customHeight="1">
      <c r="A27" s="43" t="s">
        <v>69</v>
      </c>
      <c r="B27" s="44" t="s">
        <v>120</v>
      </c>
      <c r="C27" s="43">
        <v>28874.118999999999</v>
      </c>
      <c r="D27" s="43" t="s">
        <v>52</v>
      </c>
      <c r="E27">
        <f>+(C27-C$7)/C$8</f>
        <v>-36756.963295552501</v>
      </c>
      <c r="F27">
        <f>ROUND(2*E27,0)/2</f>
        <v>-36757</v>
      </c>
      <c r="G27">
        <f>+C27-(C$7+F27*C$8)</f>
        <v>2.5676999994175276E-2</v>
      </c>
      <c r="I27">
        <f>+G27</f>
        <v>2.5676999994175276E-2</v>
      </c>
      <c r="O27">
        <f ca="1">+C$11+C$12*$F27</f>
        <v>2.6296294645061065E-2</v>
      </c>
      <c r="Q27" s="2">
        <f>+C27-15018.5</f>
        <v>13855.618999999999</v>
      </c>
    </row>
    <row r="28" spans="1:21" ht="12.95" customHeight="1">
      <c r="A28" s="43" t="s">
        <v>69</v>
      </c>
      <c r="B28" s="44" t="s">
        <v>120</v>
      </c>
      <c r="C28" s="43">
        <v>29113.37</v>
      </c>
      <c r="D28" s="43" t="s">
        <v>52</v>
      </c>
      <c r="E28">
        <f>+(C28-C$7)/C$8</f>
        <v>-36414.961668818025</v>
      </c>
      <c r="F28">
        <f>ROUND(2*E28,0)/2</f>
        <v>-36415</v>
      </c>
      <c r="G28">
        <f>+C28-(C$7+F28*C$8)</f>
        <v>2.6814999993803212E-2</v>
      </c>
      <c r="I28">
        <f>+G28</f>
        <v>2.6814999993803212E-2</v>
      </c>
      <c r="O28">
        <f ca="1">+C$11+C$12*$F28</f>
        <v>2.5938774653141344E-2</v>
      </c>
      <c r="Q28" s="2">
        <f>+C28-15018.5</f>
        <v>14094.869999999999</v>
      </c>
    </row>
    <row r="29" spans="1:21">
      <c r="A29" s="43" t="s">
        <v>69</v>
      </c>
      <c r="B29" s="44" t="s">
        <v>120</v>
      </c>
      <c r="C29" s="43">
        <v>29134.37</v>
      </c>
      <c r="D29" s="43" t="s">
        <v>52</v>
      </c>
      <c r="E29">
        <f>+(C29-C$7)/C$8</f>
        <v>-36384.942842725657</v>
      </c>
      <c r="F29">
        <f>ROUND(2*E29,0)/2</f>
        <v>-36385</v>
      </c>
      <c r="G29">
        <f>+C29-(C$7+F29*C$8)</f>
        <v>3.9984999995795079E-2</v>
      </c>
      <c r="I29">
        <f>+G29</f>
        <v>3.9984999995795079E-2</v>
      </c>
      <c r="O29">
        <f ca="1">+C$11+C$12*$F29</f>
        <v>2.590741325034137E-2</v>
      </c>
      <c r="Q29" s="2">
        <f>+C29-15018.5</f>
        <v>14115.869999999999</v>
      </c>
    </row>
    <row r="30" spans="1:21">
      <c r="A30" s="43" t="s">
        <v>92</v>
      </c>
      <c r="B30" s="44" t="s">
        <v>120</v>
      </c>
      <c r="C30" s="43">
        <v>30615.317999999999</v>
      </c>
      <c r="D30" s="43" t="s">
        <v>52</v>
      </c>
      <c r="E30">
        <f>+(C30-C$7)/C$8</f>
        <v>-34267.975201590722</v>
      </c>
      <c r="F30">
        <f>ROUND(2*E30,0)/2</f>
        <v>-34268</v>
      </c>
      <c r="G30">
        <f>+C30-(C$7+F30*C$8)</f>
        <v>1.7347999993944541E-2</v>
      </c>
      <c r="I30">
        <f>+G30</f>
        <v>1.7347999993944541E-2</v>
      </c>
      <c r="O30">
        <f ca="1">+C$11+C$12*$F30</f>
        <v>2.3694343592756476E-2</v>
      </c>
      <c r="Q30" s="2">
        <f>+C30-15018.5</f>
        <v>15596.817999999999</v>
      </c>
    </row>
    <row r="31" spans="1:21">
      <c r="A31" s="43" t="s">
        <v>97</v>
      </c>
      <c r="B31" s="44" t="s">
        <v>120</v>
      </c>
      <c r="C31" s="43">
        <v>31955.671999999999</v>
      </c>
      <c r="D31" s="43" t="s">
        <v>52</v>
      </c>
      <c r="E31">
        <f>+(C31-C$7)/C$8</f>
        <v>-32351.982171676245</v>
      </c>
      <c r="F31">
        <f>ROUND(2*E31,0)/2</f>
        <v>-32352</v>
      </c>
      <c r="G31">
        <f>+C31-(C$7+F31*C$8)</f>
        <v>1.2471999994886573E-2</v>
      </c>
      <c r="I31">
        <f>+G31</f>
        <v>1.2471999994886573E-2</v>
      </c>
      <c r="O31">
        <f ca="1">+C$11+C$12*$F31</f>
        <v>2.1691395333931413E-2</v>
      </c>
      <c r="Q31" s="2">
        <f>+C31-15018.5</f>
        <v>16937.171999999999</v>
      </c>
    </row>
    <row r="32" spans="1:21">
      <c r="A32" s="43" t="s">
        <v>97</v>
      </c>
      <c r="B32" s="44" t="s">
        <v>34</v>
      </c>
      <c r="C32" s="43">
        <v>34627.29</v>
      </c>
      <c r="D32" s="43" t="s">
        <v>52</v>
      </c>
      <c r="E32">
        <f>+(C32-C$7)/C$8</f>
        <v>-28532.989975141558</v>
      </c>
      <c r="F32">
        <f>ROUND(2*E32,0)/2</f>
        <v>-28533</v>
      </c>
      <c r="G32">
        <f>+C32-(C$7+F32*C$8)</f>
        <v>7.0130000021890737E-3</v>
      </c>
      <c r="I32">
        <f>+G32</f>
        <v>7.0130000021890737E-3</v>
      </c>
      <c r="O32">
        <f ca="1">+C$11+C$12*$F32</f>
        <v>1.7699088757494603E-2</v>
      </c>
      <c r="Q32" s="2">
        <f>+C32-15018.5</f>
        <v>19608.79</v>
      </c>
    </row>
    <row r="33" spans="1:21">
      <c r="A33" t="s">
        <v>29</v>
      </c>
      <c r="C33" s="14">
        <v>42990.478999999999</v>
      </c>
      <c r="D33" s="15"/>
      <c r="E33">
        <f>+(C33-C$7)/C$8</f>
        <v>-16578.079681400199</v>
      </c>
      <c r="F33">
        <f>ROUND(2*E33,0)/2</f>
        <v>-16578</v>
      </c>
      <c r="G33">
        <f>+C33-(C$7+F33*C$8)</f>
        <v>-5.574200000410201E-2</v>
      </c>
      <c r="I33">
        <f>+G33</f>
        <v>-5.574200000410201E-2</v>
      </c>
      <c r="O33">
        <f ca="1">+C$11+C$12*$F33</f>
        <v>5.2015697417045949E-3</v>
      </c>
      <c r="Q33" s="2">
        <f>+C33-15018.5</f>
        <v>27971.978999999999</v>
      </c>
    </row>
    <row r="34" spans="1:21">
      <c r="A34" t="s">
        <v>12</v>
      </c>
      <c r="C34" s="15">
        <v>43016.36</v>
      </c>
      <c r="D34" s="15" t="s">
        <v>14</v>
      </c>
      <c r="E34">
        <f>+(C34-C$7)/C$8</f>
        <v>-16541.083622443224</v>
      </c>
      <c r="F34">
        <f>ROUND(2*E34,0)/2</f>
        <v>-16541</v>
      </c>
      <c r="O34">
        <f ca="1">+C$11+C$12*$F34</f>
        <v>5.1628906782512935E-3</v>
      </c>
      <c r="Q34" s="2">
        <f>+C34-15018.5</f>
        <v>27997.86</v>
      </c>
      <c r="U34">
        <f>+C34-(C$7+F34*C$8)</f>
        <v>-5.8499000006122515E-2</v>
      </c>
    </row>
    <row r="35" spans="1:21">
      <c r="A35" s="54" t="s">
        <v>125</v>
      </c>
      <c r="C35" s="15">
        <v>54587.857000000004</v>
      </c>
      <c r="D35" s="15"/>
      <c r="E35">
        <f>+(C35-C$7)/C$8</f>
        <v>0</v>
      </c>
      <c r="F35">
        <f>ROUND(2*E35,0)/2</f>
        <v>0</v>
      </c>
      <c r="G35">
        <f>+C35-(C$7+F35*C$8)</f>
        <v>0</v>
      </c>
      <c r="H35">
        <f>+G35</f>
        <v>0</v>
      </c>
      <c r="O35">
        <f ca="1">+C$11+C$12*$F35</f>
        <v>-1.212874144556155E-2</v>
      </c>
      <c r="Q35" s="2">
        <f>+C35-15018.5</f>
        <v>39569.357000000004</v>
      </c>
    </row>
    <row r="36" spans="1:21">
      <c r="A36" s="17" t="s">
        <v>33</v>
      </c>
      <c r="B36" s="18" t="s">
        <v>34</v>
      </c>
      <c r="C36" s="19">
        <v>56158.37197</v>
      </c>
      <c r="D36" s="19">
        <v>1E-4</v>
      </c>
      <c r="E36">
        <f>+(C36-C$7)/C$8</f>
        <v>2245.0007504706473</v>
      </c>
      <c r="F36">
        <f>ROUND(2*E36,0)/2</f>
        <v>2245</v>
      </c>
      <c r="G36">
        <f>+C36-(C$7+F36*C$8)</f>
        <v>5.2499999583233148E-4</v>
      </c>
      <c r="K36">
        <f>+G36</f>
        <v>5.2499999583233148E-4</v>
      </c>
      <c r="O36">
        <f ca="1">+C$11+C$12*$F36</f>
        <v>-1.4475619755093008E-2</v>
      </c>
      <c r="Q36" s="2">
        <f>+C36-15018.5</f>
        <v>41139.87197</v>
      </c>
    </row>
    <row r="37" spans="1:21">
      <c r="A37" s="17" t="s">
        <v>33</v>
      </c>
      <c r="B37" s="18" t="s">
        <v>34</v>
      </c>
      <c r="C37" s="19">
        <v>56488.557849999997</v>
      </c>
      <c r="D37" s="19">
        <v>2.0000000000000001E-4</v>
      </c>
      <c r="E37">
        <f>+(C37-C$7)/C$8</f>
        <v>2716.9908699884554</v>
      </c>
      <c r="F37">
        <f>ROUND(2*E37,0)/2</f>
        <v>2717</v>
      </c>
      <c r="G37">
        <f>+C37-(C$7+F37*C$8)</f>
        <v>-6.387000008544419E-3</v>
      </c>
      <c r="K37">
        <f>+G37</f>
        <v>-6.387000008544419E-3</v>
      </c>
      <c r="O37">
        <f ca="1">+C$11+C$12*$F37</f>
        <v>-1.4969039159145946E-2</v>
      </c>
      <c r="Q37" s="2">
        <f>+C37-15018.5</f>
        <v>41470.057849999997</v>
      </c>
    </row>
    <row r="38" spans="1:21">
      <c r="C38" s="15"/>
      <c r="D38" s="15"/>
    </row>
    <row r="39" spans="1:21">
      <c r="C39" s="15"/>
      <c r="D39" s="15"/>
    </row>
    <row r="40" spans="1:21">
      <c r="C40" s="15"/>
      <c r="D40" s="15"/>
    </row>
    <row r="41" spans="1:21">
      <c r="C41" s="15"/>
      <c r="D41" s="15"/>
    </row>
    <row r="42" spans="1:21">
      <c r="C42" s="15"/>
      <c r="D42" s="15"/>
    </row>
    <row r="43" spans="1:21">
      <c r="C43" s="15"/>
      <c r="D43" s="15"/>
    </row>
    <row r="44" spans="1:21">
      <c r="C44" s="15"/>
      <c r="D44" s="15"/>
    </row>
    <row r="45" spans="1:21">
      <c r="C45" s="15"/>
      <c r="D45" s="15"/>
    </row>
    <row r="46" spans="1:21">
      <c r="C46" s="15"/>
      <c r="D46" s="15"/>
    </row>
    <row r="47" spans="1:21">
      <c r="C47" s="15"/>
      <c r="D47" s="15"/>
    </row>
    <row r="48" spans="1:21">
      <c r="C48" s="15"/>
      <c r="D48" s="15"/>
    </row>
    <row r="49" spans="3:4">
      <c r="C49" s="15"/>
      <c r="D49" s="15"/>
    </row>
    <row r="50" spans="3:4">
      <c r="C50" s="15"/>
      <c r="D50" s="15"/>
    </row>
    <row r="51" spans="3:4">
      <c r="C51" s="15"/>
      <c r="D51" s="15"/>
    </row>
    <row r="52" spans="3:4">
      <c r="C52" s="15"/>
      <c r="D52" s="15"/>
    </row>
    <row r="53" spans="3:4">
      <c r="C53" s="15"/>
      <c r="D53" s="15"/>
    </row>
    <row r="54" spans="3:4">
      <c r="C54" s="15"/>
      <c r="D54" s="15"/>
    </row>
    <row r="55" spans="3:4">
      <c r="C55" s="15"/>
      <c r="D55" s="15"/>
    </row>
    <row r="56" spans="3:4">
      <c r="C56" s="15"/>
      <c r="D56" s="15"/>
    </row>
    <row r="57" spans="3:4">
      <c r="C57" s="15"/>
      <c r="D57" s="15"/>
    </row>
    <row r="58" spans="3:4">
      <c r="C58" s="15"/>
      <c r="D58" s="15"/>
    </row>
    <row r="59" spans="3:4">
      <c r="C59" s="15"/>
      <c r="D59" s="15"/>
    </row>
    <row r="60" spans="3:4">
      <c r="C60" s="15"/>
      <c r="D60" s="15"/>
    </row>
    <row r="61" spans="3:4">
      <c r="C61" s="15"/>
      <c r="D61" s="15"/>
    </row>
    <row r="62" spans="3:4">
      <c r="C62" s="15"/>
      <c r="D62" s="15"/>
    </row>
    <row r="63" spans="3:4">
      <c r="C63" s="15"/>
      <c r="D63" s="15"/>
    </row>
    <row r="64" spans="3:4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  <row r="79" spans="3:4">
      <c r="C79" s="15"/>
      <c r="D79" s="15"/>
    </row>
    <row r="80" spans="3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  <row r="242" spans="3:4">
      <c r="C242" s="15"/>
      <c r="D242" s="15"/>
    </row>
    <row r="243" spans="3:4">
      <c r="C243" s="15"/>
      <c r="D243" s="15"/>
    </row>
    <row r="244" spans="3:4">
      <c r="C244" s="15"/>
      <c r="D244" s="15"/>
    </row>
    <row r="245" spans="3:4">
      <c r="C245" s="15"/>
      <c r="D245" s="15"/>
    </row>
    <row r="246" spans="3:4">
      <c r="C246" s="15"/>
      <c r="D246" s="15"/>
    </row>
    <row r="247" spans="3:4">
      <c r="C247" s="15"/>
      <c r="D247" s="15"/>
    </row>
    <row r="248" spans="3:4">
      <c r="C248" s="15"/>
      <c r="D248" s="15"/>
    </row>
    <row r="249" spans="3:4">
      <c r="C249" s="15"/>
      <c r="D249" s="15"/>
    </row>
    <row r="250" spans="3:4">
      <c r="C250" s="15"/>
      <c r="D250" s="15"/>
    </row>
    <row r="251" spans="3:4">
      <c r="C251" s="15"/>
      <c r="D251" s="15"/>
    </row>
    <row r="252" spans="3:4">
      <c r="C252" s="15"/>
      <c r="D252" s="15"/>
    </row>
    <row r="253" spans="3:4">
      <c r="C253" s="15"/>
      <c r="D253" s="15"/>
    </row>
    <row r="254" spans="3:4">
      <c r="C254" s="15"/>
      <c r="D254" s="15"/>
    </row>
    <row r="255" spans="3:4">
      <c r="C255" s="15"/>
      <c r="D255" s="15"/>
    </row>
    <row r="256" spans="3:4">
      <c r="C256" s="15"/>
      <c r="D256" s="15"/>
    </row>
    <row r="257" spans="3:4">
      <c r="C257" s="15"/>
      <c r="D257" s="15"/>
    </row>
    <row r="258" spans="3:4">
      <c r="C258" s="15"/>
      <c r="D258" s="15"/>
    </row>
    <row r="259" spans="3:4">
      <c r="C259" s="15"/>
      <c r="D259" s="15"/>
    </row>
    <row r="260" spans="3:4">
      <c r="C260" s="15"/>
      <c r="D260" s="15"/>
    </row>
    <row r="261" spans="3:4">
      <c r="C261" s="15"/>
      <c r="D261" s="15"/>
    </row>
    <row r="262" spans="3:4">
      <c r="C262" s="15"/>
      <c r="D262" s="15"/>
    </row>
    <row r="263" spans="3:4">
      <c r="C263" s="15"/>
      <c r="D263" s="15"/>
    </row>
    <row r="264" spans="3:4">
      <c r="C264" s="15"/>
      <c r="D264" s="15"/>
    </row>
    <row r="265" spans="3:4">
      <c r="C265" s="15"/>
      <c r="D265" s="15"/>
    </row>
    <row r="266" spans="3:4">
      <c r="C266" s="15"/>
      <c r="D266" s="15"/>
    </row>
    <row r="267" spans="3:4">
      <c r="C267" s="15"/>
      <c r="D267" s="15"/>
    </row>
    <row r="268" spans="3:4">
      <c r="C268" s="15"/>
      <c r="D268" s="15"/>
    </row>
    <row r="269" spans="3:4">
      <c r="C269" s="15"/>
      <c r="D269" s="15"/>
    </row>
    <row r="270" spans="3:4">
      <c r="C270" s="15"/>
      <c r="D270" s="15"/>
    </row>
    <row r="271" spans="3:4">
      <c r="C271" s="15"/>
      <c r="D271" s="15"/>
    </row>
    <row r="272" spans="3:4">
      <c r="C272" s="15"/>
      <c r="D272" s="15"/>
    </row>
    <row r="273" spans="3:4">
      <c r="C273" s="15"/>
      <c r="D273" s="15"/>
    </row>
    <row r="274" spans="3:4">
      <c r="C274" s="15"/>
      <c r="D274" s="15"/>
    </row>
    <row r="275" spans="3:4">
      <c r="C275" s="15"/>
      <c r="D275" s="15"/>
    </row>
    <row r="276" spans="3:4">
      <c r="C276" s="15"/>
      <c r="D276" s="15"/>
    </row>
    <row r="277" spans="3:4">
      <c r="C277" s="15"/>
      <c r="D277" s="15"/>
    </row>
    <row r="278" spans="3:4">
      <c r="C278" s="15"/>
      <c r="D278" s="15"/>
    </row>
    <row r="279" spans="3:4">
      <c r="C279" s="15"/>
      <c r="D279" s="15"/>
    </row>
    <row r="280" spans="3:4">
      <c r="C280" s="15"/>
      <c r="D280" s="15"/>
    </row>
    <row r="281" spans="3:4">
      <c r="C281" s="15"/>
      <c r="D281" s="15"/>
    </row>
    <row r="282" spans="3:4">
      <c r="C282" s="15"/>
      <c r="D282" s="15"/>
    </row>
    <row r="283" spans="3:4">
      <c r="C283" s="15"/>
      <c r="D283" s="15"/>
    </row>
    <row r="284" spans="3:4">
      <c r="C284" s="15"/>
      <c r="D284" s="15"/>
    </row>
    <row r="285" spans="3:4">
      <c r="C285" s="15"/>
      <c r="D285" s="15"/>
    </row>
    <row r="286" spans="3:4">
      <c r="C286" s="15"/>
      <c r="D286" s="15"/>
    </row>
    <row r="287" spans="3:4">
      <c r="C287" s="15"/>
      <c r="D287" s="15"/>
    </row>
    <row r="288" spans="3:4">
      <c r="C288" s="15"/>
      <c r="D288" s="15"/>
    </row>
    <row r="289" spans="3:4">
      <c r="C289" s="15"/>
      <c r="D289" s="15"/>
    </row>
    <row r="290" spans="3:4">
      <c r="C290" s="15"/>
      <c r="D290" s="15"/>
    </row>
    <row r="291" spans="3:4">
      <c r="C291" s="15"/>
      <c r="D291" s="15"/>
    </row>
    <row r="292" spans="3:4">
      <c r="C292" s="15"/>
      <c r="D292" s="15"/>
    </row>
    <row r="293" spans="3:4">
      <c r="C293" s="15"/>
      <c r="D293" s="15"/>
    </row>
    <row r="294" spans="3:4">
      <c r="C294" s="15"/>
      <c r="D294" s="15"/>
    </row>
    <row r="295" spans="3:4">
      <c r="C295" s="15"/>
      <c r="D295" s="15"/>
    </row>
    <row r="296" spans="3:4">
      <c r="C296" s="15"/>
      <c r="D296" s="15"/>
    </row>
    <row r="297" spans="3:4">
      <c r="C297" s="15"/>
      <c r="D297" s="15"/>
    </row>
    <row r="298" spans="3:4">
      <c r="C298" s="15"/>
      <c r="D298" s="15"/>
    </row>
    <row r="299" spans="3:4">
      <c r="C299" s="15"/>
      <c r="D299" s="15"/>
    </row>
    <row r="300" spans="3:4">
      <c r="C300" s="15"/>
      <c r="D300" s="15"/>
    </row>
    <row r="301" spans="3:4">
      <c r="C301" s="15"/>
      <c r="D301" s="15"/>
    </row>
    <row r="302" spans="3:4">
      <c r="C302" s="15"/>
      <c r="D302" s="15"/>
    </row>
    <row r="303" spans="3:4">
      <c r="C303" s="15"/>
      <c r="D303" s="15"/>
    </row>
    <row r="304" spans="3:4">
      <c r="C304" s="15"/>
      <c r="D304" s="15"/>
    </row>
    <row r="305" spans="3:4">
      <c r="C305" s="15"/>
      <c r="D305" s="15"/>
    </row>
    <row r="306" spans="3:4">
      <c r="C306" s="15"/>
      <c r="D306" s="15"/>
    </row>
    <row r="307" spans="3:4">
      <c r="C307" s="15"/>
      <c r="D307" s="15"/>
    </row>
    <row r="308" spans="3:4">
      <c r="C308" s="15"/>
      <c r="D308" s="15"/>
    </row>
    <row r="309" spans="3:4">
      <c r="C309" s="15"/>
      <c r="D309" s="15"/>
    </row>
    <row r="310" spans="3:4">
      <c r="C310" s="15"/>
      <c r="D310" s="15"/>
    </row>
    <row r="311" spans="3:4">
      <c r="C311" s="15"/>
      <c r="D311" s="15"/>
    </row>
    <row r="312" spans="3:4">
      <c r="C312" s="15"/>
      <c r="D312" s="15"/>
    </row>
    <row r="313" spans="3:4">
      <c r="C313" s="15"/>
      <c r="D313" s="15"/>
    </row>
    <row r="314" spans="3:4">
      <c r="C314" s="15"/>
      <c r="D314" s="15"/>
    </row>
    <row r="315" spans="3:4">
      <c r="C315" s="15"/>
      <c r="D315" s="15"/>
    </row>
    <row r="316" spans="3:4">
      <c r="C316" s="15"/>
      <c r="D316" s="15"/>
    </row>
    <row r="317" spans="3:4">
      <c r="C317" s="15"/>
      <c r="D317" s="15"/>
    </row>
    <row r="318" spans="3:4">
      <c r="C318" s="15"/>
      <c r="D318" s="15"/>
    </row>
    <row r="319" spans="3:4">
      <c r="C319" s="15"/>
      <c r="D319" s="15"/>
    </row>
    <row r="320" spans="3:4">
      <c r="C320" s="15"/>
      <c r="D320" s="15"/>
    </row>
    <row r="321" spans="3:4">
      <c r="C321" s="15"/>
      <c r="D321" s="15"/>
    </row>
    <row r="322" spans="3:4">
      <c r="C322" s="15"/>
      <c r="D322" s="15"/>
    </row>
    <row r="323" spans="3:4">
      <c r="C323" s="15"/>
      <c r="D323" s="15"/>
    </row>
    <row r="324" spans="3:4">
      <c r="C324" s="15"/>
      <c r="D324" s="15"/>
    </row>
    <row r="325" spans="3:4">
      <c r="C325" s="15"/>
      <c r="D325" s="15"/>
    </row>
    <row r="326" spans="3:4">
      <c r="C326" s="15"/>
      <c r="D326" s="15"/>
    </row>
    <row r="327" spans="3:4">
      <c r="C327" s="15"/>
      <c r="D327" s="15"/>
    </row>
    <row r="328" spans="3:4">
      <c r="C328" s="15"/>
      <c r="D328" s="15"/>
    </row>
    <row r="329" spans="3:4">
      <c r="C329" s="15"/>
      <c r="D329" s="15"/>
    </row>
    <row r="330" spans="3:4">
      <c r="C330" s="15"/>
      <c r="D330" s="15"/>
    </row>
    <row r="331" spans="3:4">
      <c r="C331" s="15"/>
      <c r="D331" s="15"/>
    </row>
    <row r="332" spans="3:4">
      <c r="C332" s="15"/>
      <c r="D332" s="15"/>
    </row>
    <row r="333" spans="3:4">
      <c r="C333" s="15"/>
      <c r="D333" s="15"/>
    </row>
    <row r="334" spans="3:4">
      <c r="C334" s="15"/>
      <c r="D334" s="15"/>
    </row>
    <row r="335" spans="3:4">
      <c r="C335" s="15"/>
      <c r="D335" s="15"/>
    </row>
    <row r="336" spans="3:4">
      <c r="C336" s="15"/>
      <c r="D336" s="15"/>
    </row>
    <row r="337" spans="3:4">
      <c r="C337" s="15"/>
      <c r="D337" s="15"/>
    </row>
    <row r="338" spans="3:4">
      <c r="C338" s="15"/>
      <c r="D338" s="15"/>
    </row>
    <row r="339" spans="3:4">
      <c r="C339" s="15"/>
      <c r="D339" s="15"/>
    </row>
    <row r="340" spans="3:4">
      <c r="C340" s="15"/>
      <c r="D340" s="15"/>
    </row>
    <row r="341" spans="3:4">
      <c r="C341" s="15"/>
      <c r="D341" s="15"/>
    </row>
    <row r="342" spans="3:4">
      <c r="C342" s="15"/>
      <c r="D342" s="15"/>
    </row>
    <row r="343" spans="3:4">
      <c r="C343" s="15"/>
      <c r="D343" s="15"/>
    </row>
    <row r="344" spans="3:4">
      <c r="C344" s="15"/>
      <c r="D344" s="15"/>
    </row>
    <row r="345" spans="3:4">
      <c r="C345" s="15"/>
      <c r="D345" s="15"/>
    </row>
    <row r="346" spans="3:4">
      <c r="C346" s="15"/>
      <c r="D346" s="15"/>
    </row>
    <row r="347" spans="3:4">
      <c r="C347" s="15"/>
      <c r="D347" s="15"/>
    </row>
    <row r="348" spans="3:4">
      <c r="C348" s="15"/>
      <c r="D348" s="15"/>
    </row>
    <row r="349" spans="3:4">
      <c r="C349" s="15"/>
      <c r="D349" s="15"/>
    </row>
    <row r="350" spans="3:4">
      <c r="C350" s="15"/>
      <c r="D350" s="15"/>
    </row>
    <row r="351" spans="3:4">
      <c r="C351" s="15"/>
      <c r="D351" s="15"/>
    </row>
    <row r="352" spans="3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  <row r="428" spans="3:4">
      <c r="C428" s="15"/>
      <c r="D428" s="15"/>
    </row>
    <row r="429" spans="3:4">
      <c r="C429" s="15"/>
      <c r="D429" s="15"/>
    </row>
    <row r="430" spans="3:4">
      <c r="C430" s="15"/>
      <c r="D430" s="15"/>
    </row>
    <row r="431" spans="3:4">
      <c r="C431" s="15"/>
      <c r="D431" s="15"/>
    </row>
    <row r="432" spans="3:4">
      <c r="C432" s="15"/>
      <c r="D432" s="15"/>
    </row>
    <row r="433" spans="3:4">
      <c r="C433" s="15"/>
      <c r="D433" s="15"/>
    </row>
    <row r="434" spans="3:4">
      <c r="C434" s="15"/>
      <c r="D434" s="15"/>
    </row>
    <row r="435" spans="3:4">
      <c r="C435" s="15"/>
      <c r="D435" s="15"/>
    </row>
    <row r="436" spans="3:4">
      <c r="C436" s="15"/>
      <c r="D436" s="15"/>
    </row>
    <row r="437" spans="3:4">
      <c r="C437" s="15"/>
      <c r="D437" s="15"/>
    </row>
    <row r="438" spans="3:4">
      <c r="C438" s="15"/>
      <c r="D438" s="15"/>
    </row>
    <row r="439" spans="3:4">
      <c r="C439" s="15"/>
      <c r="D439" s="15"/>
    </row>
    <row r="440" spans="3:4">
      <c r="C440" s="15"/>
      <c r="D440" s="15"/>
    </row>
    <row r="441" spans="3:4">
      <c r="C441" s="15"/>
      <c r="D441" s="15"/>
    </row>
    <row r="442" spans="3:4">
      <c r="C442" s="15"/>
      <c r="D442" s="15"/>
    </row>
    <row r="443" spans="3:4">
      <c r="C443" s="15"/>
      <c r="D443" s="15"/>
    </row>
    <row r="444" spans="3:4">
      <c r="C444" s="15"/>
      <c r="D444" s="15"/>
    </row>
    <row r="445" spans="3:4">
      <c r="C445" s="15"/>
      <c r="D445" s="15"/>
    </row>
    <row r="446" spans="3:4">
      <c r="C446" s="15"/>
      <c r="D446" s="15"/>
    </row>
    <row r="447" spans="3:4">
      <c r="C447" s="15"/>
      <c r="D447" s="15"/>
    </row>
    <row r="448" spans="3:4">
      <c r="C448" s="15"/>
      <c r="D448" s="15"/>
    </row>
    <row r="449" spans="3:4">
      <c r="C449" s="15"/>
      <c r="D449" s="15"/>
    </row>
    <row r="450" spans="3:4">
      <c r="C450" s="15"/>
      <c r="D450" s="15"/>
    </row>
    <row r="451" spans="3:4">
      <c r="C451" s="15"/>
      <c r="D451" s="15"/>
    </row>
    <row r="452" spans="3:4">
      <c r="C452" s="15"/>
      <c r="D452" s="15"/>
    </row>
    <row r="453" spans="3:4">
      <c r="C453" s="15"/>
      <c r="D453" s="15"/>
    </row>
    <row r="454" spans="3:4">
      <c r="C454" s="15"/>
      <c r="D454" s="15"/>
    </row>
    <row r="455" spans="3:4">
      <c r="C455" s="15"/>
      <c r="D455" s="15"/>
    </row>
    <row r="456" spans="3:4">
      <c r="C456" s="15"/>
      <c r="D456" s="15"/>
    </row>
    <row r="457" spans="3:4">
      <c r="C457" s="15"/>
      <c r="D457" s="15"/>
    </row>
    <row r="458" spans="3:4">
      <c r="C458" s="15"/>
      <c r="D458" s="15"/>
    </row>
    <row r="459" spans="3:4">
      <c r="C459" s="15"/>
      <c r="D459" s="15"/>
    </row>
    <row r="460" spans="3:4">
      <c r="C460" s="15"/>
      <c r="D460" s="15"/>
    </row>
    <row r="461" spans="3:4">
      <c r="C461" s="15"/>
      <c r="D461" s="15"/>
    </row>
    <row r="462" spans="3:4">
      <c r="C462" s="15"/>
      <c r="D462" s="15"/>
    </row>
    <row r="463" spans="3:4">
      <c r="C463" s="15"/>
      <c r="D463" s="15"/>
    </row>
    <row r="464" spans="3:4">
      <c r="C464" s="15"/>
      <c r="D464" s="15"/>
    </row>
    <row r="465" spans="3:4">
      <c r="C465" s="15"/>
      <c r="D465" s="15"/>
    </row>
    <row r="466" spans="3:4">
      <c r="C466" s="15"/>
      <c r="D466" s="15"/>
    </row>
    <row r="467" spans="3:4">
      <c r="C467" s="15"/>
      <c r="D467" s="15"/>
    </row>
    <row r="468" spans="3:4">
      <c r="C468" s="15"/>
      <c r="D468" s="15"/>
    </row>
    <row r="469" spans="3:4">
      <c r="C469" s="15"/>
      <c r="D469" s="15"/>
    </row>
    <row r="470" spans="3:4">
      <c r="C470" s="15"/>
      <c r="D470" s="15"/>
    </row>
    <row r="471" spans="3:4">
      <c r="C471" s="15"/>
      <c r="D471" s="15"/>
    </row>
    <row r="472" spans="3:4">
      <c r="C472" s="15"/>
      <c r="D472" s="15"/>
    </row>
    <row r="473" spans="3:4">
      <c r="C473" s="15"/>
      <c r="D473" s="15"/>
    </row>
    <row r="474" spans="3:4">
      <c r="C474" s="15"/>
      <c r="D474" s="15"/>
    </row>
    <row r="475" spans="3:4">
      <c r="C475" s="15"/>
      <c r="D475" s="15"/>
    </row>
    <row r="476" spans="3:4">
      <c r="C476" s="15"/>
      <c r="D476" s="15"/>
    </row>
    <row r="477" spans="3:4">
      <c r="C477" s="15"/>
      <c r="D477" s="15"/>
    </row>
    <row r="478" spans="3:4">
      <c r="C478" s="15"/>
      <c r="D478" s="15"/>
    </row>
    <row r="479" spans="3:4">
      <c r="C479" s="15"/>
      <c r="D479" s="15"/>
    </row>
    <row r="480" spans="3:4">
      <c r="C480" s="15"/>
      <c r="D480" s="15"/>
    </row>
    <row r="481" spans="3:4">
      <c r="C481" s="15"/>
      <c r="D481" s="15"/>
    </row>
    <row r="482" spans="3:4">
      <c r="C482" s="15"/>
      <c r="D482" s="15"/>
    </row>
    <row r="483" spans="3:4">
      <c r="C483" s="15"/>
      <c r="D483" s="15"/>
    </row>
    <row r="484" spans="3:4">
      <c r="C484" s="15"/>
      <c r="D484" s="15"/>
    </row>
    <row r="485" spans="3:4">
      <c r="C485" s="15"/>
      <c r="D485" s="15"/>
    </row>
    <row r="486" spans="3:4">
      <c r="C486" s="15"/>
      <c r="D486" s="15"/>
    </row>
    <row r="487" spans="3:4">
      <c r="C487" s="15"/>
      <c r="D487" s="15"/>
    </row>
    <row r="488" spans="3:4">
      <c r="C488" s="15"/>
      <c r="D488" s="15"/>
    </row>
    <row r="489" spans="3:4">
      <c r="C489" s="15"/>
      <c r="D489" s="15"/>
    </row>
    <row r="490" spans="3:4">
      <c r="C490" s="15"/>
      <c r="D490" s="15"/>
    </row>
    <row r="491" spans="3:4">
      <c r="C491" s="15"/>
      <c r="D491" s="15"/>
    </row>
    <row r="492" spans="3:4">
      <c r="C492" s="15"/>
      <c r="D492" s="15"/>
    </row>
    <row r="493" spans="3:4">
      <c r="C493" s="15"/>
      <c r="D493" s="15"/>
    </row>
    <row r="494" spans="3:4">
      <c r="C494" s="15"/>
      <c r="D494" s="15"/>
    </row>
    <row r="495" spans="3:4">
      <c r="C495" s="15"/>
      <c r="D495" s="15"/>
    </row>
    <row r="496" spans="3:4">
      <c r="C496" s="15"/>
      <c r="D496" s="15"/>
    </row>
    <row r="497" spans="3:4">
      <c r="C497" s="15"/>
      <c r="D497" s="15"/>
    </row>
    <row r="498" spans="3:4">
      <c r="C498" s="15"/>
      <c r="D498" s="15"/>
    </row>
    <row r="499" spans="3:4">
      <c r="C499" s="15"/>
      <c r="D499" s="15"/>
    </row>
    <row r="500" spans="3:4">
      <c r="C500" s="15"/>
      <c r="D500" s="15"/>
    </row>
    <row r="501" spans="3:4">
      <c r="C501" s="15"/>
      <c r="D501" s="15"/>
    </row>
    <row r="502" spans="3:4">
      <c r="C502" s="15"/>
      <c r="D502" s="15"/>
    </row>
    <row r="503" spans="3:4">
      <c r="C503" s="15"/>
      <c r="D503" s="15"/>
    </row>
    <row r="504" spans="3:4">
      <c r="C504" s="15"/>
      <c r="D504" s="15"/>
    </row>
    <row r="505" spans="3:4">
      <c r="C505" s="15"/>
      <c r="D505" s="15"/>
    </row>
    <row r="506" spans="3:4">
      <c r="C506" s="15"/>
      <c r="D506" s="15"/>
    </row>
    <row r="507" spans="3:4">
      <c r="C507" s="15"/>
      <c r="D507" s="15"/>
    </row>
    <row r="508" spans="3:4">
      <c r="C508" s="15"/>
      <c r="D508" s="15"/>
    </row>
    <row r="509" spans="3:4">
      <c r="C509" s="15"/>
      <c r="D509" s="15"/>
    </row>
    <row r="510" spans="3:4">
      <c r="C510" s="15"/>
      <c r="D510" s="15"/>
    </row>
    <row r="511" spans="3:4">
      <c r="C511" s="15"/>
      <c r="D511" s="15"/>
    </row>
    <row r="512" spans="3:4">
      <c r="C512" s="15"/>
      <c r="D512" s="15"/>
    </row>
    <row r="513" spans="3:4">
      <c r="C513" s="15"/>
      <c r="D513" s="15"/>
    </row>
    <row r="514" spans="3:4">
      <c r="C514" s="15"/>
      <c r="D514" s="15"/>
    </row>
    <row r="515" spans="3:4">
      <c r="C515" s="15"/>
      <c r="D515" s="15"/>
    </row>
    <row r="516" spans="3:4">
      <c r="C516" s="15"/>
      <c r="D516" s="15"/>
    </row>
    <row r="517" spans="3:4">
      <c r="C517" s="15"/>
      <c r="D517" s="15"/>
    </row>
    <row r="518" spans="3:4">
      <c r="C518" s="15"/>
      <c r="D518" s="15"/>
    </row>
    <row r="519" spans="3:4">
      <c r="C519" s="15"/>
      <c r="D519" s="15"/>
    </row>
    <row r="520" spans="3:4">
      <c r="C520" s="15"/>
      <c r="D520" s="15"/>
    </row>
    <row r="521" spans="3:4">
      <c r="C521" s="15"/>
      <c r="D521" s="15"/>
    </row>
    <row r="522" spans="3:4">
      <c r="C522" s="15"/>
      <c r="D522" s="15"/>
    </row>
    <row r="523" spans="3:4">
      <c r="C523" s="15"/>
      <c r="D523" s="15"/>
    </row>
    <row r="524" spans="3:4">
      <c r="C524" s="15"/>
      <c r="D524" s="15"/>
    </row>
    <row r="525" spans="3:4">
      <c r="C525" s="15"/>
      <c r="D525" s="15"/>
    </row>
    <row r="526" spans="3:4">
      <c r="C526" s="15"/>
      <c r="D526" s="15"/>
    </row>
    <row r="527" spans="3:4">
      <c r="C527" s="15"/>
      <c r="D527" s="15"/>
    </row>
    <row r="528" spans="3:4">
      <c r="C528" s="15"/>
      <c r="D528" s="15"/>
    </row>
    <row r="529" spans="3:4">
      <c r="C529" s="15"/>
      <c r="D529" s="15"/>
    </row>
    <row r="530" spans="3:4">
      <c r="C530" s="15"/>
      <c r="D530" s="15"/>
    </row>
    <row r="531" spans="3:4">
      <c r="C531" s="15"/>
      <c r="D531" s="15"/>
    </row>
    <row r="532" spans="3:4">
      <c r="C532" s="15"/>
      <c r="D532" s="15"/>
    </row>
    <row r="533" spans="3:4">
      <c r="C533" s="15"/>
      <c r="D533" s="15"/>
    </row>
    <row r="534" spans="3:4">
      <c r="C534" s="15"/>
      <c r="D534" s="15"/>
    </row>
    <row r="535" spans="3:4">
      <c r="C535" s="15"/>
      <c r="D535" s="15"/>
    </row>
    <row r="536" spans="3:4">
      <c r="C536" s="15"/>
      <c r="D536" s="15"/>
    </row>
    <row r="537" spans="3:4">
      <c r="C537" s="15"/>
      <c r="D537" s="15"/>
    </row>
    <row r="538" spans="3:4">
      <c r="C538" s="15"/>
      <c r="D538" s="15"/>
    </row>
    <row r="539" spans="3:4">
      <c r="C539" s="15"/>
      <c r="D539" s="15"/>
    </row>
    <row r="540" spans="3:4">
      <c r="C540" s="15"/>
      <c r="D540" s="15"/>
    </row>
    <row r="541" spans="3:4">
      <c r="C541" s="15"/>
      <c r="D541" s="15"/>
    </row>
    <row r="542" spans="3:4">
      <c r="C542" s="15"/>
      <c r="D542" s="15"/>
    </row>
    <row r="543" spans="3:4">
      <c r="C543" s="15"/>
      <c r="D543" s="15"/>
    </row>
    <row r="544" spans="3:4">
      <c r="C544" s="15"/>
      <c r="D544" s="15"/>
    </row>
    <row r="545" spans="3:4">
      <c r="C545" s="15"/>
      <c r="D545" s="15"/>
    </row>
    <row r="546" spans="3:4">
      <c r="C546" s="15"/>
      <c r="D546" s="15"/>
    </row>
    <row r="547" spans="3:4">
      <c r="C547" s="15"/>
      <c r="D547" s="15"/>
    </row>
    <row r="548" spans="3:4">
      <c r="C548" s="15"/>
      <c r="D548" s="15"/>
    </row>
    <row r="549" spans="3:4">
      <c r="C549" s="15"/>
      <c r="D549" s="15"/>
    </row>
    <row r="550" spans="3:4">
      <c r="C550" s="15"/>
      <c r="D550" s="15"/>
    </row>
    <row r="551" spans="3:4">
      <c r="C551" s="15"/>
      <c r="D551" s="15"/>
    </row>
    <row r="552" spans="3:4">
      <c r="C552" s="15"/>
      <c r="D552" s="15"/>
    </row>
    <row r="553" spans="3:4">
      <c r="C553" s="15"/>
      <c r="D553" s="15"/>
    </row>
    <row r="554" spans="3:4">
      <c r="C554" s="15"/>
      <c r="D554" s="15"/>
    </row>
    <row r="555" spans="3:4">
      <c r="C555" s="15"/>
      <c r="D555" s="15"/>
    </row>
    <row r="556" spans="3:4">
      <c r="C556" s="15"/>
      <c r="D556" s="15"/>
    </row>
    <row r="557" spans="3:4">
      <c r="C557" s="15"/>
      <c r="D557" s="15"/>
    </row>
    <row r="558" spans="3:4">
      <c r="C558" s="15"/>
      <c r="D558" s="15"/>
    </row>
    <row r="559" spans="3:4">
      <c r="C559" s="15"/>
      <c r="D559" s="15"/>
    </row>
    <row r="560" spans="3:4">
      <c r="C560" s="15"/>
      <c r="D560" s="15"/>
    </row>
    <row r="561" spans="3:4">
      <c r="C561" s="15"/>
      <c r="D561" s="15"/>
    </row>
    <row r="562" spans="3:4">
      <c r="C562" s="15"/>
      <c r="D562" s="15"/>
    </row>
    <row r="563" spans="3:4">
      <c r="C563" s="15"/>
      <c r="D563" s="15"/>
    </row>
    <row r="564" spans="3:4">
      <c r="C564" s="15"/>
      <c r="D564" s="15"/>
    </row>
    <row r="565" spans="3:4">
      <c r="C565" s="15"/>
      <c r="D565" s="15"/>
    </row>
    <row r="566" spans="3:4">
      <c r="C566" s="15"/>
      <c r="D566" s="15"/>
    </row>
    <row r="567" spans="3:4">
      <c r="C567" s="15"/>
      <c r="D567" s="15"/>
    </row>
    <row r="568" spans="3:4">
      <c r="C568" s="15"/>
      <c r="D568" s="15"/>
    </row>
    <row r="569" spans="3:4">
      <c r="C569" s="15"/>
      <c r="D569" s="15"/>
    </row>
    <row r="570" spans="3:4">
      <c r="C570" s="15"/>
      <c r="D570" s="15"/>
    </row>
    <row r="571" spans="3:4">
      <c r="C571" s="15"/>
      <c r="D571" s="15"/>
    </row>
    <row r="572" spans="3:4">
      <c r="C572" s="15"/>
      <c r="D572" s="15"/>
    </row>
    <row r="573" spans="3:4">
      <c r="C573" s="15"/>
      <c r="D573" s="15"/>
    </row>
    <row r="574" spans="3:4">
      <c r="C574" s="15"/>
      <c r="D574" s="15"/>
    </row>
    <row r="575" spans="3:4">
      <c r="C575" s="15"/>
      <c r="D575" s="15"/>
    </row>
    <row r="576" spans="3:4">
      <c r="C576" s="15"/>
      <c r="D576" s="15"/>
    </row>
    <row r="577" spans="3:4">
      <c r="C577" s="15"/>
      <c r="D577" s="15"/>
    </row>
    <row r="578" spans="3:4">
      <c r="C578" s="15"/>
      <c r="D578" s="15"/>
    </row>
    <row r="579" spans="3:4">
      <c r="C579" s="15"/>
      <c r="D579" s="15"/>
    </row>
    <row r="580" spans="3:4">
      <c r="C580" s="15"/>
      <c r="D580" s="15"/>
    </row>
    <row r="581" spans="3:4">
      <c r="C581" s="15"/>
      <c r="D581" s="15"/>
    </row>
    <row r="582" spans="3:4">
      <c r="C582" s="15"/>
      <c r="D582" s="15"/>
    </row>
    <row r="583" spans="3:4">
      <c r="C583" s="15"/>
      <c r="D583" s="15"/>
    </row>
    <row r="584" spans="3:4">
      <c r="C584" s="15"/>
      <c r="D584" s="15"/>
    </row>
    <row r="585" spans="3:4">
      <c r="C585" s="15"/>
      <c r="D585" s="15"/>
    </row>
    <row r="586" spans="3:4">
      <c r="C586" s="15"/>
      <c r="D586" s="15"/>
    </row>
    <row r="587" spans="3:4">
      <c r="C587" s="15"/>
      <c r="D587" s="15"/>
    </row>
    <row r="588" spans="3:4">
      <c r="C588" s="15"/>
      <c r="D588" s="15"/>
    </row>
    <row r="589" spans="3:4">
      <c r="C589" s="15"/>
      <c r="D589" s="15"/>
    </row>
    <row r="590" spans="3:4">
      <c r="C590" s="15"/>
      <c r="D590" s="15"/>
    </row>
    <row r="591" spans="3:4">
      <c r="C591" s="15"/>
      <c r="D591" s="15"/>
    </row>
    <row r="592" spans="3:4">
      <c r="C592" s="15"/>
      <c r="D592" s="15"/>
    </row>
    <row r="593" spans="3:4">
      <c r="C593" s="15"/>
      <c r="D593" s="15"/>
    </row>
    <row r="594" spans="3:4">
      <c r="C594" s="15"/>
      <c r="D594" s="15"/>
    </row>
    <row r="595" spans="3:4">
      <c r="C595" s="15"/>
      <c r="D595" s="15"/>
    </row>
    <row r="596" spans="3:4">
      <c r="C596" s="15"/>
      <c r="D596" s="15"/>
    </row>
    <row r="597" spans="3:4">
      <c r="C597" s="15"/>
      <c r="D597" s="15"/>
    </row>
    <row r="598" spans="3:4">
      <c r="C598" s="15"/>
      <c r="D598" s="15"/>
    </row>
    <row r="599" spans="3:4">
      <c r="C599" s="15"/>
      <c r="D599" s="15"/>
    </row>
    <row r="600" spans="3:4">
      <c r="C600" s="15"/>
      <c r="D600" s="15"/>
    </row>
    <row r="601" spans="3:4">
      <c r="C601" s="15"/>
      <c r="D601" s="15"/>
    </row>
    <row r="602" spans="3:4">
      <c r="C602" s="15"/>
      <c r="D602" s="15"/>
    </row>
    <row r="603" spans="3:4">
      <c r="C603" s="15"/>
      <c r="D603" s="15"/>
    </row>
    <row r="604" spans="3:4">
      <c r="C604" s="15"/>
      <c r="D604" s="15"/>
    </row>
    <row r="605" spans="3:4">
      <c r="C605" s="15"/>
      <c r="D605" s="15"/>
    </row>
    <row r="606" spans="3:4">
      <c r="C606" s="15"/>
      <c r="D606" s="15"/>
    </row>
    <row r="607" spans="3:4">
      <c r="C607" s="15"/>
      <c r="D607" s="15"/>
    </row>
    <row r="608" spans="3:4">
      <c r="C608" s="15"/>
      <c r="D608" s="15"/>
    </row>
    <row r="609" spans="3:4">
      <c r="C609" s="15"/>
      <c r="D609" s="15"/>
    </row>
    <row r="610" spans="3:4">
      <c r="C610" s="15"/>
      <c r="D610" s="15"/>
    </row>
    <row r="611" spans="3:4">
      <c r="C611" s="15"/>
      <c r="D611" s="15"/>
    </row>
    <row r="612" spans="3:4">
      <c r="C612" s="15"/>
      <c r="D612" s="15"/>
    </row>
    <row r="613" spans="3:4">
      <c r="C613" s="15"/>
      <c r="D613" s="15"/>
    </row>
    <row r="614" spans="3:4">
      <c r="C614" s="15"/>
      <c r="D614" s="15"/>
    </row>
    <row r="615" spans="3:4">
      <c r="C615" s="15"/>
      <c r="D615" s="15"/>
    </row>
    <row r="616" spans="3:4">
      <c r="C616" s="15"/>
      <c r="D616" s="15"/>
    </row>
    <row r="617" spans="3:4">
      <c r="C617" s="15"/>
      <c r="D617" s="15"/>
    </row>
    <row r="618" spans="3:4">
      <c r="C618" s="15"/>
      <c r="D618" s="15"/>
    </row>
    <row r="619" spans="3:4">
      <c r="C619" s="15"/>
      <c r="D619" s="15"/>
    </row>
    <row r="620" spans="3:4">
      <c r="C620" s="15"/>
      <c r="D620" s="15"/>
    </row>
    <row r="621" spans="3:4">
      <c r="C621" s="15"/>
      <c r="D621" s="15"/>
    </row>
    <row r="622" spans="3:4">
      <c r="C622" s="15"/>
      <c r="D622" s="15"/>
    </row>
    <row r="623" spans="3:4">
      <c r="C623" s="15"/>
      <c r="D623" s="15"/>
    </row>
    <row r="624" spans="3:4">
      <c r="C624" s="15"/>
      <c r="D624" s="15"/>
    </row>
    <row r="625" spans="3:4">
      <c r="C625" s="15"/>
      <c r="D625" s="15"/>
    </row>
    <row r="626" spans="3:4">
      <c r="C626" s="15"/>
      <c r="D626" s="15"/>
    </row>
    <row r="627" spans="3:4">
      <c r="C627" s="15"/>
      <c r="D627" s="15"/>
    </row>
    <row r="628" spans="3:4">
      <c r="C628" s="15"/>
      <c r="D628" s="15"/>
    </row>
    <row r="629" spans="3:4">
      <c r="C629" s="15"/>
      <c r="D629" s="15"/>
    </row>
    <row r="630" spans="3:4">
      <c r="C630" s="15"/>
      <c r="D630" s="15"/>
    </row>
    <row r="631" spans="3:4">
      <c r="C631" s="15"/>
      <c r="D631" s="15"/>
    </row>
    <row r="632" spans="3:4">
      <c r="C632" s="15"/>
      <c r="D632" s="15"/>
    </row>
    <row r="633" spans="3:4">
      <c r="C633" s="15"/>
      <c r="D633" s="15"/>
    </row>
    <row r="634" spans="3:4">
      <c r="C634" s="15"/>
      <c r="D634" s="15"/>
    </row>
    <row r="635" spans="3:4">
      <c r="C635" s="15"/>
      <c r="D635" s="15"/>
    </row>
    <row r="636" spans="3:4">
      <c r="C636" s="15"/>
      <c r="D636" s="15"/>
    </row>
    <row r="637" spans="3:4">
      <c r="C637" s="15"/>
      <c r="D637" s="15"/>
    </row>
    <row r="638" spans="3:4">
      <c r="C638" s="15"/>
      <c r="D638" s="15"/>
    </row>
    <row r="639" spans="3:4">
      <c r="C639" s="15"/>
      <c r="D639" s="15"/>
    </row>
    <row r="640" spans="3:4">
      <c r="C640" s="15"/>
      <c r="D640" s="15"/>
    </row>
    <row r="641" spans="3:4">
      <c r="C641" s="15"/>
      <c r="D641" s="15"/>
    </row>
    <row r="642" spans="3:4">
      <c r="C642" s="15"/>
      <c r="D642" s="15"/>
    </row>
    <row r="643" spans="3:4">
      <c r="C643" s="15"/>
      <c r="D643" s="15"/>
    </row>
    <row r="644" spans="3:4">
      <c r="C644" s="15"/>
      <c r="D644" s="15"/>
    </row>
    <row r="645" spans="3:4">
      <c r="C645" s="15"/>
      <c r="D645" s="15"/>
    </row>
    <row r="646" spans="3:4">
      <c r="C646" s="15"/>
      <c r="D646" s="15"/>
    </row>
    <row r="647" spans="3:4">
      <c r="C647" s="15"/>
      <c r="D647" s="15"/>
    </row>
    <row r="648" spans="3:4">
      <c r="C648" s="15"/>
      <c r="D648" s="15"/>
    </row>
    <row r="649" spans="3:4">
      <c r="C649" s="15"/>
      <c r="D649" s="15"/>
    </row>
    <row r="650" spans="3:4">
      <c r="C650" s="15"/>
      <c r="D650" s="15"/>
    </row>
    <row r="651" spans="3:4">
      <c r="C651" s="15"/>
      <c r="D651" s="15"/>
    </row>
    <row r="652" spans="3:4">
      <c r="C652" s="15"/>
      <c r="D652" s="15"/>
    </row>
    <row r="653" spans="3:4">
      <c r="C653" s="15"/>
      <c r="D653" s="15"/>
    </row>
    <row r="654" spans="3:4">
      <c r="C654" s="15"/>
      <c r="D654" s="15"/>
    </row>
    <row r="655" spans="3:4">
      <c r="C655" s="15"/>
      <c r="D655" s="15"/>
    </row>
    <row r="656" spans="3:4">
      <c r="C656" s="15"/>
      <c r="D656" s="15"/>
    </row>
    <row r="657" spans="3:4">
      <c r="C657" s="15"/>
      <c r="D657" s="15"/>
    </row>
    <row r="658" spans="3:4">
      <c r="C658" s="15"/>
      <c r="D658" s="15"/>
    </row>
    <row r="659" spans="3:4">
      <c r="C659" s="15"/>
      <c r="D659" s="15"/>
    </row>
    <row r="660" spans="3:4">
      <c r="C660" s="15"/>
      <c r="D660" s="15"/>
    </row>
    <row r="661" spans="3:4">
      <c r="C661" s="15"/>
      <c r="D661" s="15"/>
    </row>
    <row r="662" spans="3:4">
      <c r="C662" s="15"/>
      <c r="D662" s="15"/>
    </row>
    <row r="663" spans="3:4">
      <c r="C663" s="15"/>
      <c r="D663" s="15"/>
    </row>
    <row r="664" spans="3:4">
      <c r="C664" s="15"/>
      <c r="D664" s="15"/>
    </row>
    <row r="665" spans="3:4">
      <c r="C665" s="15"/>
      <c r="D665" s="15"/>
    </row>
    <row r="666" spans="3:4">
      <c r="C666" s="15"/>
      <c r="D666" s="15"/>
    </row>
    <row r="667" spans="3:4">
      <c r="C667" s="15"/>
      <c r="D667" s="15"/>
    </row>
    <row r="668" spans="3:4">
      <c r="C668" s="15"/>
      <c r="D668" s="15"/>
    </row>
    <row r="669" spans="3:4">
      <c r="C669" s="15"/>
      <c r="D669" s="15"/>
    </row>
    <row r="670" spans="3:4">
      <c r="C670" s="15"/>
      <c r="D670" s="15"/>
    </row>
    <row r="671" spans="3:4">
      <c r="C671" s="15"/>
      <c r="D671" s="15"/>
    </row>
    <row r="672" spans="3:4">
      <c r="C672" s="15"/>
      <c r="D672" s="15"/>
    </row>
    <row r="673" spans="3:4">
      <c r="C673" s="15"/>
      <c r="D673" s="15"/>
    </row>
    <row r="674" spans="3:4">
      <c r="C674" s="15"/>
      <c r="D674" s="15"/>
    </row>
    <row r="675" spans="3:4">
      <c r="C675" s="15"/>
      <c r="D675" s="15"/>
    </row>
    <row r="676" spans="3:4">
      <c r="C676" s="15"/>
      <c r="D676" s="15"/>
    </row>
    <row r="677" spans="3:4">
      <c r="C677" s="15"/>
      <c r="D677" s="15"/>
    </row>
    <row r="678" spans="3:4">
      <c r="C678" s="15"/>
      <c r="D678" s="15"/>
    </row>
    <row r="679" spans="3:4">
      <c r="C679" s="15"/>
      <c r="D679" s="15"/>
    </row>
    <row r="680" spans="3:4">
      <c r="C680" s="15"/>
      <c r="D680" s="15"/>
    </row>
    <row r="681" spans="3:4">
      <c r="C681" s="15"/>
      <c r="D681" s="15"/>
    </row>
    <row r="682" spans="3:4">
      <c r="C682" s="15"/>
      <c r="D682" s="15"/>
    </row>
    <row r="683" spans="3:4">
      <c r="C683" s="15"/>
      <c r="D683" s="15"/>
    </row>
    <row r="684" spans="3:4">
      <c r="C684" s="15"/>
      <c r="D684" s="15"/>
    </row>
    <row r="685" spans="3:4">
      <c r="C685" s="15"/>
      <c r="D685" s="15"/>
    </row>
    <row r="686" spans="3:4">
      <c r="C686" s="15"/>
      <c r="D686" s="15"/>
    </row>
    <row r="687" spans="3:4">
      <c r="C687" s="15"/>
      <c r="D687" s="15"/>
    </row>
    <row r="688" spans="3:4">
      <c r="C688" s="15"/>
      <c r="D688" s="15"/>
    </row>
    <row r="689" spans="3:4">
      <c r="C689" s="15"/>
      <c r="D689" s="15"/>
    </row>
    <row r="690" spans="3:4">
      <c r="C690" s="15"/>
      <c r="D690" s="15"/>
    </row>
    <row r="691" spans="3:4">
      <c r="C691" s="15"/>
      <c r="D691" s="15"/>
    </row>
    <row r="692" spans="3:4">
      <c r="C692" s="15"/>
      <c r="D692" s="15"/>
    </row>
    <row r="693" spans="3:4">
      <c r="C693" s="15"/>
      <c r="D693" s="15"/>
    </row>
    <row r="694" spans="3:4">
      <c r="C694" s="15"/>
      <c r="D694" s="15"/>
    </row>
    <row r="695" spans="3:4">
      <c r="C695" s="15"/>
      <c r="D695" s="15"/>
    </row>
    <row r="696" spans="3:4">
      <c r="C696" s="15"/>
      <c r="D696" s="15"/>
    </row>
    <row r="697" spans="3:4">
      <c r="C697" s="15"/>
      <c r="D697" s="15"/>
    </row>
    <row r="698" spans="3:4">
      <c r="C698" s="15"/>
      <c r="D698" s="15"/>
    </row>
    <row r="699" spans="3:4">
      <c r="C699" s="15"/>
      <c r="D699" s="15"/>
    </row>
    <row r="700" spans="3:4">
      <c r="C700" s="15"/>
      <c r="D700" s="15"/>
    </row>
    <row r="701" spans="3:4">
      <c r="C701" s="15"/>
      <c r="D701" s="15"/>
    </row>
    <row r="702" spans="3:4">
      <c r="C702" s="15"/>
      <c r="D702" s="15"/>
    </row>
    <row r="703" spans="3:4">
      <c r="C703" s="15"/>
      <c r="D703" s="15"/>
    </row>
    <row r="704" spans="3:4">
      <c r="C704" s="15"/>
      <c r="D704" s="15"/>
    </row>
    <row r="705" spans="3:4">
      <c r="C705" s="15"/>
      <c r="D705" s="15"/>
    </row>
    <row r="706" spans="3:4">
      <c r="C706" s="15"/>
      <c r="D706" s="15"/>
    </row>
    <row r="707" spans="3:4">
      <c r="C707" s="15"/>
      <c r="D707" s="15"/>
    </row>
    <row r="708" spans="3:4">
      <c r="C708" s="15"/>
      <c r="D708" s="15"/>
    </row>
    <row r="709" spans="3:4">
      <c r="C709" s="15"/>
      <c r="D709" s="15"/>
    </row>
    <row r="710" spans="3:4">
      <c r="C710" s="15"/>
      <c r="D710" s="15"/>
    </row>
    <row r="711" spans="3:4">
      <c r="C711" s="15"/>
      <c r="D711" s="15"/>
    </row>
    <row r="712" spans="3:4">
      <c r="C712" s="15"/>
      <c r="D712" s="15"/>
    </row>
    <row r="713" spans="3:4">
      <c r="C713" s="15"/>
      <c r="D713" s="15"/>
    </row>
    <row r="714" spans="3:4">
      <c r="C714" s="15"/>
      <c r="D714" s="15"/>
    </row>
    <row r="715" spans="3:4">
      <c r="C715" s="15"/>
      <c r="D715" s="15"/>
    </row>
    <row r="716" spans="3:4">
      <c r="C716" s="15"/>
      <c r="D716" s="15"/>
    </row>
    <row r="717" spans="3:4">
      <c r="C717" s="15"/>
      <c r="D717" s="15"/>
    </row>
    <row r="718" spans="3:4">
      <c r="C718" s="15"/>
      <c r="D718" s="15"/>
    </row>
    <row r="719" spans="3:4">
      <c r="C719" s="15"/>
      <c r="D719" s="15"/>
    </row>
    <row r="720" spans="3:4">
      <c r="C720" s="15"/>
      <c r="D720" s="15"/>
    </row>
    <row r="721" spans="3:4">
      <c r="C721" s="15"/>
      <c r="D721" s="15"/>
    </row>
    <row r="722" spans="3:4">
      <c r="C722" s="15"/>
      <c r="D722" s="15"/>
    </row>
    <row r="723" spans="3:4">
      <c r="C723" s="15"/>
      <c r="D723" s="15"/>
    </row>
    <row r="724" spans="3:4">
      <c r="C724" s="15"/>
      <c r="D724" s="15"/>
    </row>
    <row r="725" spans="3:4">
      <c r="C725" s="15"/>
      <c r="D725" s="15"/>
    </row>
    <row r="726" spans="3:4">
      <c r="C726" s="15"/>
      <c r="D726" s="15"/>
    </row>
    <row r="727" spans="3:4">
      <c r="C727" s="15"/>
      <c r="D727" s="15"/>
    </row>
    <row r="728" spans="3:4">
      <c r="C728" s="15"/>
      <c r="D728" s="15"/>
    </row>
    <row r="729" spans="3:4">
      <c r="C729" s="15"/>
      <c r="D729" s="15"/>
    </row>
    <row r="730" spans="3:4">
      <c r="C730" s="15"/>
      <c r="D730" s="15"/>
    </row>
    <row r="731" spans="3:4">
      <c r="C731" s="15"/>
      <c r="D731" s="15"/>
    </row>
    <row r="732" spans="3:4">
      <c r="C732" s="15"/>
      <c r="D732" s="15"/>
    </row>
    <row r="733" spans="3:4">
      <c r="C733" s="15"/>
      <c r="D733" s="15"/>
    </row>
    <row r="734" spans="3:4">
      <c r="C734" s="15"/>
      <c r="D734" s="15"/>
    </row>
    <row r="735" spans="3:4">
      <c r="C735" s="15"/>
      <c r="D735" s="15"/>
    </row>
    <row r="736" spans="3:4">
      <c r="C736" s="15"/>
      <c r="D736" s="15"/>
    </row>
    <row r="737" spans="3:4">
      <c r="C737" s="15"/>
      <c r="D737" s="15"/>
    </row>
    <row r="738" spans="3:4">
      <c r="C738" s="15"/>
      <c r="D738" s="15"/>
    </row>
    <row r="739" spans="3:4">
      <c r="C739" s="15"/>
      <c r="D739" s="15"/>
    </row>
    <row r="740" spans="3:4">
      <c r="C740" s="15"/>
      <c r="D740" s="15"/>
    </row>
    <row r="741" spans="3:4">
      <c r="C741" s="15"/>
      <c r="D741" s="15"/>
    </row>
    <row r="742" spans="3:4">
      <c r="C742" s="15"/>
      <c r="D742" s="15"/>
    </row>
    <row r="743" spans="3:4">
      <c r="C743" s="15"/>
      <c r="D743" s="15"/>
    </row>
    <row r="744" spans="3:4">
      <c r="C744" s="15"/>
      <c r="D744" s="15"/>
    </row>
    <row r="745" spans="3:4">
      <c r="C745" s="15"/>
      <c r="D745" s="15"/>
    </row>
    <row r="746" spans="3:4">
      <c r="C746" s="15"/>
      <c r="D746" s="15"/>
    </row>
    <row r="747" spans="3:4">
      <c r="C747" s="15"/>
      <c r="D747" s="15"/>
    </row>
    <row r="748" spans="3:4">
      <c r="C748" s="15"/>
      <c r="D748" s="15"/>
    </row>
    <row r="749" spans="3:4">
      <c r="C749" s="15"/>
      <c r="D749" s="15"/>
    </row>
    <row r="750" spans="3:4">
      <c r="C750" s="15"/>
      <c r="D750" s="15"/>
    </row>
    <row r="751" spans="3:4">
      <c r="C751" s="15"/>
      <c r="D751" s="15"/>
    </row>
    <row r="752" spans="3:4">
      <c r="C752" s="15"/>
      <c r="D752" s="15"/>
    </row>
    <row r="753" spans="3:4">
      <c r="C753" s="15"/>
      <c r="D753" s="15"/>
    </row>
    <row r="754" spans="3:4">
      <c r="C754" s="15"/>
      <c r="D754" s="15"/>
    </row>
    <row r="755" spans="3:4">
      <c r="C755" s="15"/>
      <c r="D755" s="15"/>
    </row>
    <row r="756" spans="3:4">
      <c r="C756" s="15"/>
      <c r="D756" s="15"/>
    </row>
    <row r="757" spans="3:4">
      <c r="C757" s="15"/>
      <c r="D757" s="15"/>
    </row>
    <row r="758" spans="3:4">
      <c r="C758" s="15"/>
      <c r="D758" s="15"/>
    </row>
    <row r="759" spans="3:4">
      <c r="C759" s="15"/>
      <c r="D759" s="15"/>
    </row>
    <row r="760" spans="3:4">
      <c r="C760" s="15"/>
      <c r="D760" s="15"/>
    </row>
    <row r="761" spans="3:4">
      <c r="C761" s="15"/>
      <c r="D761" s="15"/>
    </row>
    <row r="762" spans="3:4">
      <c r="C762" s="15"/>
      <c r="D762" s="15"/>
    </row>
    <row r="763" spans="3:4">
      <c r="C763" s="15"/>
      <c r="D763" s="15"/>
    </row>
    <row r="764" spans="3:4">
      <c r="C764" s="15"/>
      <c r="D764" s="15"/>
    </row>
    <row r="765" spans="3:4">
      <c r="C765" s="15"/>
      <c r="D765" s="15"/>
    </row>
    <row r="766" spans="3:4">
      <c r="C766" s="15"/>
      <c r="D766" s="15"/>
    </row>
    <row r="767" spans="3:4">
      <c r="C767" s="15"/>
      <c r="D767" s="15"/>
    </row>
    <row r="768" spans="3:4">
      <c r="C768" s="15"/>
      <c r="D768" s="15"/>
    </row>
    <row r="769" spans="3:4">
      <c r="C769" s="15"/>
      <c r="D769" s="15"/>
    </row>
    <row r="770" spans="3:4">
      <c r="C770" s="15"/>
      <c r="D770" s="15"/>
    </row>
    <row r="771" spans="3:4">
      <c r="C771" s="15"/>
      <c r="D771" s="15"/>
    </row>
    <row r="772" spans="3:4">
      <c r="C772" s="15"/>
      <c r="D772" s="15"/>
    </row>
    <row r="773" spans="3:4">
      <c r="C773" s="15"/>
      <c r="D773" s="15"/>
    </row>
    <row r="774" spans="3:4">
      <c r="C774" s="15"/>
      <c r="D774" s="15"/>
    </row>
    <row r="775" spans="3:4">
      <c r="C775" s="15"/>
      <c r="D775" s="15"/>
    </row>
    <row r="776" spans="3:4">
      <c r="C776" s="15"/>
      <c r="D776" s="15"/>
    </row>
    <row r="777" spans="3:4">
      <c r="C777" s="15"/>
      <c r="D777" s="15"/>
    </row>
    <row r="778" spans="3:4">
      <c r="C778" s="15"/>
      <c r="D778" s="15"/>
    </row>
    <row r="779" spans="3:4">
      <c r="C779" s="15"/>
      <c r="D779" s="15"/>
    </row>
    <row r="780" spans="3:4">
      <c r="C780" s="15"/>
      <c r="D780" s="15"/>
    </row>
    <row r="781" spans="3:4">
      <c r="C781" s="15"/>
      <c r="D781" s="15"/>
    </row>
    <row r="782" spans="3:4">
      <c r="C782" s="15"/>
      <c r="D782" s="15"/>
    </row>
    <row r="783" spans="3:4">
      <c r="C783" s="15"/>
      <c r="D783" s="15"/>
    </row>
    <row r="784" spans="3:4">
      <c r="C784" s="15"/>
      <c r="D784" s="15"/>
    </row>
    <row r="785" spans="3:4">
      <c r="C785" s="15"/>
      <c r="D785" s="15"/>
    </row>
    <row r="786" spans="3:4">
      <c r="C786" s="15"/>
      <c r="D786" s="15"/>
    </row>
    <row r="787" spans="3:4">
      <c r="C787" s="15"/>
      <c r="D787" s="15"/>
    </row>
    <row r="788" spans="3:4">
      <c r="C788" s="15"/>
      <c r="D788" s="15"/>
    </row>
    <row r="789" spans="3:4">
      <c r="C789" s="15"/>
      <c r="D789" s="15"/>
    </row>
    <row r="790" spans="3:4">
      <c r="C790" s="15"/>
      <c r="D790" s="15"/>
    </row>
    <row r="791" spans="3:4">
      <c r="C791" s="15"/>
      <c r="D791" s="15"/>
    </row>
    <row r="792" spans="3:4">
      <c r="C792" s="15"/>
      <c r="D792" s="15"/>
    </row>
    <row r="793" spans="3:4">
      <c r="C793" s="15"/>
      <c r="D793" s="15"/>
    </row>
    <row r="794" spans="3:4">
      <c r="C794" s="15"/>
      <c r="D794" s="15"/>
    </row>
    <row r="795" spans="3:4">
      <c r="C795" s="15"/>
      <c r="D795" s="15"/>
    </row>
    <row r="796" spans="3:4">
      <c r="C796" s="15"/>
      <c r="D796" s="15"/>
    </row>
    <row r="797" spans="3:4">
      <c r="C797" s="15"/>
      <c r="D797" s="15"/>
    </row>
    <row r="798" spans="3:4">
      <c r="C798" s="15"/>
      <c r="D798" s="15"/>
    </row>
    <row r="799" spans="3:4">
      <c r="C799" s="15"/>
      <c r="D799" s="15"/>
    </row>
    <row r="800" spans="3:4">
      <c r="C800" s="15"/>
      <c r="D800" s="15"/>
    </row>
    <row r="801" spans="3:4">
      <c r="C801" s="15"/>
      <c r="D801" s="15"/>
    </row>
    <row r="802" spans="3:4">
      <c r="C802" s="15"/>
      <c r="D802" s="15"/>
    </row>
    <row r="803" spans="3:4">
      <c r="C803" s="15"/>
      <c r="D803" s="15"/>
    </row>
    <row r="804" spans="3:4">
      <c r="C804" s="15"/>
      <c r="D804" s="15"/>
    </row>
    <row r="805" spans="3:4">
      <c r="C805" s="15"/>
      <c r="D805" s="15"/>
    </row>
    <row r="806" spans="3:4">
      <c r="C806" s="15"/>
      <c r="D806" s="15"/>
    </row>
    <row r="807" spans="3:4">
      <c r="C807" s="15"/>
      <c r="D807" s="15"/>
    </row>
    <row r="808" spans="3:4">
      <c r="C808" s="15"/>
      <c r="D808" s="15"/>
    </row>
    <row r="809" spans="3:4">
      <c r="C809" s="15"/>
      <c r="D809" s="15"/>
    </row>
    <row r="810" spans="3:4">
      <c r="C810" s="15"/>
      <c r="D810" s="15"/>
    </row>
    <row r="811" spans="3:4">
      <c r="C811" s="15"/>
      <c r="D811" s="15"/>
    </row>
    <row r="812" spans="3:4">
      <c r="C812" s="15"/>
      <c r="D812" s="15"/>
    </row>
    <row r="813" spans="3:4">
      <c r="C813" s="15"/>
      <c r="D813" s="15"/>
    </row>
    <row r="814" spans="3:4">
      <c r="C814" s="15"/>
      <c r="D814" s="15"/>
    </row>
    <row r="815" spans="3:4">
      <c r="C815" s="15"/>
      <c r="D815" s="15"/>
    </row>
    <row r="816" spans="3:4">
      <c r="C816" s="15"/>
      <c r="D816" s="15"/>
    </row>
    <row r="817" spans="3:4">
      <c r="C817" s="15"/>
      <c r="D817" s="15"/>
    </row>
    <row r="818" spans="3:4">
      <c r="C818" s="15"/>
      <c r="D818" s="15"/>
    </row>
    <row r="819" spans="3:4">
      <c r="C819" s="15"/>
      <c r="D819" s="15"/>
    </row>
    <row r="820" spans="3:4">
      <c r="C820" s="15"/>
      <c r="D820" s="15"/>
    </row>
    <row r="821" spans="3:4">
      <c r="C821" s="15"/>
      <c r="D821" s="15"/>
    </row>
    <row r="822" spans="3:4">
      <c r="C822" s="15"/>
      <c r="D822" s="15"/>
    </row>
    <row r="823" spans="3:4">
      <c r="C823" s="15"/>
      <c r="D823" s="15"/>
    </row>
    <row r="824" spans="3:4">
      <c r="C824" s="15"/>
      <c r="D824" s="15"/>
    </row>
    <row r="825" spans="3:4">
      <c r="C825" s="15"/>
      <c r="D825" s="15"/>
    </row>
    <row r="826" spans="3:4">
      <c r="C826" s="15"/>
      <c r="D826" s="15"/>
    </row>
    <row r="827" spans="3:4">
      <c r="C827" s="15"/>
      <c r="D827" s="15"/>
    </row>
    <row r="828" spans="3:4">
      <c r="C828" s="15"/>
      <c r="D828" s="15"/>
    </row>
    <row r="829" spans="3:4">
      <c r="C829" s="15"/>
      <c r="D829" s="15"/>
    </row>
    <row r="830" spans="3:4">
      <c r="C830" s="15"/>
      <c r="D830" s="15"/>
    </row>
    <row r="831" spans="3:4">
      <c r="C831" s="15"/>
      <c r="D831" s="15"/>
    </row>
    <row r="832" spans="3:4">
      <c r="C832" s="15"/>
      <c r="D832" s="15"/>
    </row>
    <row r="833" spans="3:4">
      <c r="C833" s="15"/>
      <c r="D833" s="15"/>
    </row>
    <row r="834" spans="3:4">
      <c r="C834" s="15"/>
      <c r="D834" s="15"/>
    </row>
    <row r="835" spans="3:4">
      <c r="C835" s="15"/>
      <c r="D835" s="15"/>
    </row>
    <row r="836" spans="3:4">
      <c r="C836" s="15"/>
      <c r="D836" s="15"/>
    </row>
    <row r="837" spans="3:4">
      <c r="C837" s="15"/>
      <c r="D837" s="15"/>
    </row>
    <row r="838" spans="3:4">
      <c r="C838" s="15"/>
      <c r="D838" s="15"/>
    </row>
    <row r="839" spans="3:4">
      <c r="C839" s="15"/>
      <c r="D839" s="15"/>
    </row>
    <row r="840" spans="3:4">
      <c r="C840" s="15"/>
      <c r="D840" s="15"/>
    </row>
    <row r="841" spans="3:4">
      <c r="C841" s="15"/>
      <c r="D841" s="15"/>
    </row>
    <row r="842" spans="3:4">
      <c r="C842" s="15"/>
      <c r="D842" s="15"/>
    </row>
    <row r="843" spans="3:4">
      <c r="C843" s="15"/>
      <c r="D843" s="15"/>
    </row>
    <row r="844" spans="3:4">
      <c r="C844" s="15"/>
      <c r="D844" s="15"/>
    </row>
    <row r="845" spans="3:4">
      <c r="C845" s="15"/>
      <c r="D845" s="15"/>
    </row>
    <row r="846" spans="3:4">
      <c r="C846" s="15"/>
      <c r="D846" s="15"/>
    </row>
    <row r="847" spans="3:4">
      <c r="C847" s="15"/>
      <c r="D847" s="15"/>
    </row>
    <row r="848" spans="3:4">
      <c r="C848" s="15"/>
      <c r="D848" s="15"/>
    </row>
    <row r="849" spans="3:4">
      <c r="C849" s="15"/>
      <c r="D849" s="15"/>
    </row>
    <row r="850" spans="3:4">
      <c r="C850" s="15"/>
      <c r="D850" s="15"/>
    </row>
    <row r="851" spans="3:4">
      <c r="C851" s="15"/>
      <c r="D851" s="15"/>
    </row>
    <row r="852" spans="3:4">
      <c r="C852" s="15"/>
      <c r="D852" s="15"/>
    </row>
    <row r="853" spans="3:4">
      <c r="C853" s="15"/>
      <c r="D853" s="15"/>
    </row>
    <row r="854" spans="3:4">
      <c r="C854" s="15"/>
      <c r="D854" s="15"/>
    </row>
    <row r="855" spans="3:4">
      <c r="C855" s="15"/>
      <c r="D855" s="15"/>
    </row>
    <row r="856" spans="3:4">
      <c r="C856" s="15"/>
      <c r="D856" s="15"/>
    </row>
    <row r="857" spans="3:4">
      <c r="C857" s="15"/>
      <c r="D857" s="15"/>
    </row>
    <row r="858" spans="3:4">
      <c r="C858" s="15"/>
      <c r="D858" s="15"/>
    </row>
    <row r="859" spans="3:4">
      <c r="C859" s="15"/>
      <c r="D859" s="15"/>
    </row>
    <row r="860" spans="3:4">
      <c r="C860" s="15"/>
      <c r="D860" s="15"/>
    </row>
    <row r="861" spans="3:4">
      <c r="C861" s="15"/>
      <c r="D861" s="15"/>
    </row>
    <row r="862" spans="3:4">
      <c r="C862" s="15"/>
      <c r="D862" s="15"/>
    </row>
    <row r="863" spans="3:4">
      <c r="C863" s="15"/>
      <c r="D863" s="15"/>
    </row>
    <row r="864" spans="3:4">
      <c r="C864" s="15"/>
      <c r="D864" s="15"/>
    </row>
    <row r="865" spans="3:4">
      <c r="C865" s="15"/>
      <c r="D865" s="15"/>
    </row>
    <row r="866" spans="3:4">
      <c r="C866" s="15"/>
      <c r="D866" s="15"/>
    </row>
    <row r="867" spans="3:4">
      <c r="C867" s="15"/>
      <c r="D867" s="15"/>
    </row>
    <row r="868" spans="3:4">
      <c r="C868" s="15"/>
      <c r="D868" s="15"/>
    </row>
    <row r="869" spans="3:4">
      <c r="C869" s="15"/>
      <c r="D869" s="15"/>
    </row>
    <row r="870" spans="3:4">
      <c r="C870" s="15"/>
      <c r="D870" s="15"/>
    </row>
    <row r="871" spans="3:4">
      <c r="C871" s="15"/>
      <c r="D871" s="15"/>
    </row>
    <row r="872" spans="3:4">
      <c r="C872" s="15"/>
      <c r="D872" s="15"/>
    </row>
    <row r="873" spans="3:4">
      <c r="C873" s="15"/>
      <c r="D873" s="15"/>
    </row>
    <row r="874" spans="3:4">
      <c r="C874" s="15"/>
      <c r="D874" s="15"/>
    </row>
    <row r="875" spans="3:4">
      <c r="C875" s="15"/>
      <c r="D875" s="15"/>
    </row>
    <row r="876" spans="3:4">
      <c r="C876" s="15"/>
      <c r="D876" s="15"/>
    </row>
    <row r="877" spans="3:4">
      <c r="C877" s="15"/>
      <c r="D877" s="15"/>
    </row>
    <row r="878" spans="3:4">
      <c r="C878" s="15"/>
      <c r="D878" s="15"/>
    </row>
    <row r="879" spans="3:4">
      <c r="C879" s="15"/>
      <c r="D879" s="15"/>
    </row>
    <row r="880" spans="3:4">
      <c r="C880" s="15"/>
      <c r="D880" s="15"/>
    </row>
    <row r="881" spans="3:4">
      <c r="C881" s="15"/>
      <c r="D881" s="15"/>
    </row>
    <row r="882" spans="3:4">
      <c r="C882" s="15"/>
      <c r="D882" s="15"/>
    </row>
    <row r="883" spans="3:4">
      <c r="C883" s="15"/>
      <c r="D883" s="15"/>
    </row>
    <row r="884" spans="3:4">
      <c r="C884" s="15"/>
      <c r="D884" s="15"/>
    </row>
    <row r="885" spans="3:4">
      <c r="C885" s="15"/>
      <c r="D885" s="15"/>
    </row>
    <row r="886" spans="3:4">
      <c r="C886" s="15"/>
      <c r="D886" s="15"/>
    </row>
    <row r="887" spans="3:4">
      <c r="C887" s="15"/>
      <c r="D887" s="15"/>
    </row>
    <row r="888" spans="3:4">
      <c r="C888" s="15"/>
      <c r="D888" s="15"/>
    </row>
    <row r="889" spans="3:4">
      <c r="C889" s="15"/>
      <c r="D889" s="15"/>
    </row>
    <row r="890" spans="3:4">
      <c r="C890" s="15"/>
      <c r="D890" s="15"/>
    </row>
    <row r="891" spans="3:4">
      <c r="C891" s="15"/>
      <c r="D891" s="15"/>
    </row>
    <row r="892" spans="3:4">
      <c r="C892" s="15"/>
      <c r="D892" s="15"/>
    </row>
    <row r="893" spans="3:4">
      <c r="C893" s="15"/>
      <c r="D893" s="15"/>
    </row>
    <row r="894" spans="3:4">
      <c r="C894" s="15"/>
      <c r="D894" s="15"/>
    </row>
    <row r="895" spans="3:4">
      <c r="C895" s="15"/>
      <c r="D895" s="15"/>
    </row>
    <row r="896" spans="3:4">
      <c r="C896" s="15"/>
      <c r="D896" s="15"/>
    </row>
    <row r="897" spans="3:4">
      <c r="C897" s="15"/>
      <c r="D897" s="15"/>
    </row>
    <row r="898" spans="3:4">
      <c r="C898" s="15"/>
      <c r="D898" s="15"/>
    </row>
    <row r="899" spans="3:4">
      <c r="C899" s="15"/>
      <c r="D899" s="15"/>
    </row>
    <row r="900" spans="3:4">
      <c r="C900" s="15"/>
      <c r="D900" s="15"/>
    </row>
    <row r="901" spans="3:4">
      <c r="C901" s="15"/>
      <c r="D901" s="15"/>
    </row>
    <row r="902" spans="3:4">
      <c r="C902" s="15"/>
      <c r="D902" s="15"/>
    </row>
    <row r="903" spans="3:4">
      <c r="C903" s="15"/>
      <c r="D903" s="15"/>
    </row>
    <row r="904" spans="3:4">
      <c r="C904" s="15"/>
      <c r="D904" s="15"/>
    </row>
    <row r="905" spans="3:4">
      <c r="C905" s="15"/>
      <c r="D905" s="15"/>
    </row>
    <row r="906" spans="3:4">
      <c r="C906" s="15"/>
      <c r="D906" s="15"/>
    </row>
    <row r="907" spans="3:4">
      <c r="C907" s="15"/>
      <c r="D907" s="15"/>
    </row>
    <row r="908" spans="3:4">
      <c r="C908" s="15"/>
      <c r="D908" s="15"/>
    </row>
    <row r="909" spans="3:4">
      <c r="C909" s="15"/>
      <c r="D909" s="15"/>
    </row>
    <row r="910" spans="3:4">
      <c r="C910" s="15"/>
      <c r="D910" s="15"/>
    </row>
    <row r="911" spans="3:4">
      <c r="C911" s="15"/>
      <c r="D911" s="15"/>
    </row>
    <row r="912" spans="3:4">
      <c r="C912" s="15"/>
      <c r="D912" s="15"/>
    </row>
    <row r="913" spans="3:4">
      <c r="C913" s="15"/>
      <c r="D913" s="15"/>
    </row>
    <row r="914" spans="3:4">
      <c r="C914" s="15"/>
      <c r="D914" s="15"/>
    </row>
    <row r="915" spans="3:4">
      <c r="C915" s="15"/>
      <c r="D915" s="15"/>
    </row>
    <row r="916" spans="3:4">
      <c r="C916" s="15"/>
      <c r="D916" s="15"/>
    </row>
    <row r="917" spans="3:4">
      <c r="C917" s="15"/>
      <c r="D917" s="15"/>
    </row>
    <row r="918" spans="3:4">
      <c r="C918" s="15"/>
      <c r="D918" s="15"/>
    </row>
    <row r="919" spans="3:4">
      <c r="C919" s="15"/>
      <c r="D919" s="15"/>
    </row>
    <row r="920" spans="3:4">
      <c r="C920" s="15"/>
      <c r="D920" s="15"/>
    </row>
    <row r="921" spans="3:4">
      <c r="C921" s="15"/>
      <c r="D921" s="15"/>
    </row>
    <row r="922" spans="3:4">
      <c r="C922" s="15"/>
      <c r="D922" s="15"/>
    </row>
    <row r="923" spans="3:4">
      <c r="C923" s="15"/>
      <c r="D923" s="15"/>
    </row>
    <row r="924" spans="3:4">
      <c r="C924" s="15"/>
      <c r="D924" s="15"/>
    </row>
    <row r="925" spans="3:4">
      <c r="C925" s="15"/>
      <c r="D925" s="15"/>
    </row>
    <row r="926" spans="3:4">
      <c r="C926" s="15"/>
      <c r="D926" s="15"/>
    </row>
    <row r="927" spans="3:4">
      <c r="C927" s="15"/>
      <c r="D927" s="15"/>
    </row>
    <row r="928" spans="3:4">
      <c r="C928" s="15"/>
      <c r="D928" s="15"/>
    </row>
    <row r="929" spans="3:4">
      <c r="C929" s="15"/>
      <c r="D929" s="15"/>
    </row>
    <row r="930" spans="3:4">
      <c r="C930" s="15"/>
      <c r="D930" s="15"/>
    </row>
    <row r="931" spans="3:4">
      <c r="C931" s="15"/>
      <c r="D931" s="15"/>
    </row>
    <row r="932" spans="3:4">
      <c r="C932" s="15"/>
      <c r="D932" s="15"/>
    </row>
    <row r="933" spans="3:4">
      <c r="C933" s="15"/>
      <c r="D933" s="15"/>
    </row>
    <row r="934" spans="3:4">
      <c r="C934" s="15"/>
      <c r="D934" s="15"/>
    </row>
    <row r="935" spans="3:4">
      <c r="C935" s="15"/>
      <c r="D935" s="15"/>
    </row>
    <row r="936" spans="3:4">
      <c r="C936" s="15"/>
      <c r="D936" s="15"/>
    </row>
    <row r="937" spans="3:4">
      <c r="C937" s="15"/>
      <c r="D937" s="15"/>
    </row>
    <row r="938" spans="3:4">
      <c r="C938" s="15"/>
      <c r="D938" s="15"/>
    </row>
    <row r="939" spans="3:4">
      <c r="C939" s="15"/>
      <c r="D939" s="15"/>
    </row>
    <row r="940" spans="3:4">
      <c r="C940" s="15"/>
      <c r="D940" s="15"/>
    </row>
    <row r="941" spans="3:4">
      <c r="C941" s="15"/>
      <c r="D941" s="15"/>
    </row>
    <row r="942" spans="3:4">
      <c r="C942" s="15"/>
      <c r="D942" s="15"/>
    </row>
    <row r="943" spans="3:4">
      <c r="C943" s="15"/>
      <c r="D943" s="15"/>
    </row>
    <row r="944" spans="3:4">
      <c r="C944" s="15"/>
      <c r="D944" s="15"/>
    </row>
    <row r="945" spans="3:4">
      <c r="C945" s="15"/>
      <c r="D945" s="15"/>
    </row>
    <row r="946" spans="3:4">
      <c r="C946" s="15"/>
      <c r="D946" s="15"/>
    </row>
    <row r="947" spans="3:4">
      <c r="C947" s="15"/>
      <c r="D947" s="15"/>
    </row>
    <row r="948" spans="3:4">
      <c r="C948" s="15"/>
      <c r="D948" s="15"/>
    </row>
    <row r="949" spans="3:4">
      <c r="C949" s="15"/>
      <c r="D949" s="15"/>
    </row>
    <row r="950" spans="3:4">
      <c r="C950" s="15"/>
      <c r="D950" s="15"/>
    </row>
    <row r="951" spans="3:4">
      <c r="C951" s="15"/>
      <c r="D951" s="15"/>
    </row>
    <row r="952" spans="3:4">
      <c r="C952" s="15"/>
      <c r="D952" s="15"/>
    </row>
    <row r="953" spans="3:4">
      <c r="C953" s="15"/>
      <c r="D953" s="15"/>
    </row>
    <row r="954" spans="3:4">
      <c r="C954" s="15"/>
      <c r="D954" s="15"/>
    </row>
    <row r="955" spans="3:4">
      <c r="C955" s="15"/>
      <c r="D955" s="15"/>
    </row>
    <row r="956" spans="3:4">
      <c r="C956" s="15"/>
      <c r="D956" s="15"/>
    </row>
    <row r="957" spans="3:4">
      <c r="C957" s="15"/>
      <c r="D957" s="15"/>
    </row>
    <row r="958" spans="3:4">
      <c r="C958" s="15"/>
      <c r="D958" s="15"/>
    </row>
  </sheetData>
  <sortState xmlns:xlrd2="http://schemas.microsoft.com/office/spreadsheetml/2017/richdata2" ref="A21:Z41">
    <sortCondition ref="C21:C41"/>
  </sortState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53"/>
  <sheetViews>
    <sheetView workbookViewId="0">
      <selection activeCell="A15" sqref="A15:D26"/>
    </sheetView>
  </sheetViews>
  <sheetFormatPr defaultRowHeight="12.75"/>
  <cols>
    <col min="1" max="1" width="19.7109375" style="15" customWidth="1"/>
    <col min="2" max="2" width="4.42578125" style="21" customWidth="1"/>
    <col min="3" max="3" width="12.7109375" style="15" customWidth="1"/>
    <col min="4" max="4" width="5.42578125" style="21" customWidth="1"/>
    <col min="5" max="5" width="14.85546875" style="21" customWidth="1"/>
    <col min="6" max="6" width="9.140625" style="21"/>
    <col min="7" max="7" width="12" style="21" customWidth="1"/>
    <col min="8" max="8" width="14.140625" style="15" customWidth="1"/>
    <col min="9" max="9" width="22.5703125" style="21" customWidth="1"/>
    <col min="10" max="10" width="25.140625" style="21" customWidth="1"/>
    <col min="11" max="11" width="15.7109375" style="21" customWidth="1"/>
    <col min="12" max="12" width="14.140625" style="21" customWidth="1"/>
    <col min="13" max="13" width="9.5703125" style="21" customWidth="1"/>
    <col min="14" max="14" width="14.140625" style="21" customWidth="1"/>
    <col min="15" max="15" width="23.42578125" style="21" customWidth="1"/>
    <col min="16" max="16" width="16.5703125" style="21" customWidth="1"/>
    <col min="17" max="17" width="41" style="21" customWidth="1"/>
    <col min="18" max="16384" width="9.140625" style="21"/>
  </cols>
  <sheetData>
    <row r="1" spans="1:16" ht="15.75">
      <c r="A1" s="30" t="s">
        <v>42</v>
      </c>
      <c r="I1" s="31" t="s">
        <v>43</v>
      </c>
      <c r="J1" s="32" t="s">
        <v>44</v>
      </c>
    </row>
    <row r="2" spans="1:16">
      <c r="I2" s="33" t="s">
        <v>45</v>
      </c>
      <c r="J2" s="34" t="s">
        <v>46</v>
      </c>
    </row>
    <row r="3" spans="1:16">
      <c r="A3" s="35" t="s">
        <v>47</v>
      </c>
      <c r="I3" s="33" t="s">
        <v>48</v>
      </c>
      <c r="J3" s="34" t="s">
        <v>49</v>
      </c>
    </row>
    <row r="4" spans="1:16">
      <c r="I4" s="33" t="s">
        <v>50</v>
      </c>
      <c r="J4" s="34" t="s">
        <v>49</v>
      </c>
    </row>
    <row r="5" spans="1:16" ht="13.5" thickBot="1">
      <c r="I5" s="36" t="s">
        <v>51</v>
      </c>
      <c r="J5" s="37" t="s">
        <v>52</v>
      </c>
    </row>
    <row r="10" spans="1:16" ht="13.5" thickBot="1"/>
    <row r="11" spans="1:16" ht="12.75" customHeight="1" thickBot="1">
      <c r="A11" s="15" t="str">
        <f t="shared" ref="A11:A26" si="0">P11</f>
        <v> BBS 29 </v>
      </c>
      <c r="B11" s="6" t="str">
        <f t="shared" ref="B11:B26" si="1">IF(H11=INT(H11),"I","II")</f>
        <v>I</v>
      </c>
      <c r="C11" s="15">
        <f t="shared" ref="C11:C26" si="2">1*G11</f>
        <v>42990.478999999999</v>
      </c>
      <c r="D11" s="21" t="str">
        <f t="shared" ref="D11:D26" si="3">VLOOKUP(F11,I$1:J$5,2,FALSE)</f>
        <v>vis</v>
      </c>
      <c r="E11" s="38">
        <f>VLOOKUP(C11,Active!C$21:E$973,3,FALSE)</f>
        <v>-16578.079681400199</v>
      </c>
      <c r="F11" s="6" t="s">
        <v>51</v>
      </c>
      <c r="G11" s="21" t="str">
        <f t="shared" ref="G11:G26" si="4">MID(I11,3,LEN(I11)-3)</f>
        <v>42990.479</v>
      </c>
      <c r="H11" s="15">
        <f t="shared" ref="H11:H26" si="5">1*K11</f>
        <v>-13164</v>
      </c>
      <c r="I11" s="39" t="s">
        <v>101</v>
      </c>
      <c r="J11" s="40" t="s">
        <v>102</v>
      </c>
      <c r="K11" s="39">
        <v>-13164</v>
      </c>
      <c r="L11" s="39" t="s">
        <v>103</v>
      </c>
      <c r="M11" s="40" t="s">
        <v>62</v>
      </c>
      <c r="N11" s="40"/>
      <c r="O11" s="41" t="s">
        <v>104</v>
      </c>
      <c r="P11" s="41" t="s">
        <v>105</v>
      </c>
    </row>
    <row r="12" spans="1:16" ht="12.75" customHeight="1" thickBot="1">
      <c r="A12" s="15" t="str">
        <f t="shared" si="0"/>
        <v> BBS 29 </v>
      </c>
      <c r="B12" s="6" t="str">
        <f t="shared" si="1"/>
        <v>I</v>
      </c>
      <c r="C12" s="15">
        <f t="shared" si="2"/>
        <v>43016.36</v>
      </c>
      <c r="D12" s="21" t="str">
        <f t="shared" si="3"/>
        <v>vis</v>
      </c>
      <c r="E12" s="38">
        <f>VLOOKUP(C12,Active!C$21:E$973,3,FALSE)</f>
        <v>-16541.083622443224</v>
      </c>
      <c r="F12" s="6" t="s">
        <v>51</v>
      </c>
      <c r="G12" s="21" t="str">
        <f t="shared" si="4"/>
        <v>43016.360</v>
      </c>
      <c r="H12" s="15">
        <f t="shared" si="5"/>
        <v>-13127</v>
      </c>
      <c r="I12" s="39" t="s">
        <v>106</v>
      </c>
      <c r="J12" s="40" t="s">
        <v>107</v>
      </c>
      <c r="K12" s="39">
        <v>-13127</v>
      </c>
      <c r="L12" s="39" t="s">
        <v>108</v>
      </c>
      <c r="M12" s="40" t="s">
        <v>62</v>
      </c>
      <c r="N12" s="40"/>
      <c r="O12" s="41" t="s">
        <v>104</v>
      </c>
      <c r="P12" s="41" t="s">
        <v>105</v>
      </c>
    </row>
    <row r="13" spans="1:16" ht="12.75" customHeight="1" thickBot="1">
      <c r="A13" s="15" t="str">
        <f t="shared" si="0"/>
        <v>OEJV 0160 </v>
      </c>
      <c r="B13" s="6" t="str">
        <f t="shared" si="1"/>
        <v>I</v>
      </c>
      <c r="C13" s="15">
        <f t="shared" si="2"/>
        <v>56158.37197</v>
      </c>
      <c r="D13" s="21" t="str">
        <f t="shared" si="3"/>
        <v>vis</v>
      </c>
      <c r="E13" s="38">
        <f>VLOOKUP(C13,Active!C$21:E$973,3,FALSE)</f>
        <v>2245.0007504706473</v>
      </c>
      <c r="F13" s="6" t="s">
        <v>51</v>
      </c>
      <c r="G13" s="21" t="str">
        <f t="shared" si="4"/>
        <v>56158.37197</v>
      </c>
      <c r="H13" s="15">
        <f t="shared" si="5"/>
        <v>5659</v>
      </c>
      <c r="I13" s="39" t="s">
        <v>109</v>
      </c>
      <c r="J13" s="40" t="s">
        <v>110</v>
      </c>
      <c r="K13" s="39">
        <v>5659</v>
      </c>
      <c r="L13" s="39" t="s">
        <v>111</v>
      </c>
      <c r="M13" s="40" t="s">
        <v>112</v>
      </c>
      <c r="N13" s="40" t="s">
        <v>43</v>
      </c>
      <c r="O13" s="41" t="s">
        <v>113</v>
      </c>
      <c r="P13" s="42" t="s">
        <v>114</v>
      </c>
    </row>
    <row r="14" spans="1:16" ht="12.75" customHeight="1" thickBot="1">
      <c r="A14" s="15" t="str">
        <f t="shared" si="0"/>
        <v>OEJV 0160 </v>
      </c>
      <c r="B14" s="6" t="str">
        <f t="shared" si="1"/>
        <v>I</v>
      </c>
      <c r="C14" s="15">
        <f t="shared" si="2"/>
        <v>56488.557849999997</v>
      </c>
      <c r="D14" s="21" t="str">
        <f t="shared" si="3"/>
        <v>vis</v>
      </c>
      <c r="E14" s="38">
        <f>VLOOKUP(C14,Active!C$21:E$973,3,FALSE)</f>
        <v>2716.9908699884554</v>
      </c>
      <c r="F14" s="6" t="s">
        <v>51</v>
      </c>
      <c r="G14" s="21" t="str">
        <f t="shared" si="4"/>
        <v>56488.55785</v>
      </c>
      <c r="H14" s="15">
        <f t="shared" si="5"/>
        <v>6131</v>
      </c>
      <c r="I14" s="39" t="s">
        <v>115</v>
      </c>
      <c r="J14" s="40" t="s">
        <v>116</v>
      </c>
      <c r="K14" s="39">
        <v>6131</v>
      </c>
      <c r="L14" s="39" t="s">
        <v>117</v>
      </c>
      <c r="M14" s="40" t="s">
        <v>112</v>
      </c>
      <c r="N14" s="40" t="s">
        <v>118</v>
      </c>
      <c r="O14" s="41" t="s">
        <v>119</v>
      </c>
      <c r="P14" s="42" t="s">
        <v>114</v>
      </c>
    </row>
    <row r="15" spans="1:16" ht="12.75" customHeight="1" thickBot="1">
      <c r="A15" s="15" t="str">
        <f t="shared" si="0"/>
        <v> HA 113.71 </v>
      </c>
      <c r="B15" s="6" t="str">
        <f t="shared" si="1"/>
        <v>II</v>
      </c>
      <c r="C15" s="15">
        <f t="shared" si="2"/>
        <v>27012.59</v>
      </c>
      <c r="D15" s="21" t="str">
        <f t="shared" si="3"/>
        <v>vis</v>
      </c>
      <c r="E15" s="38">
        <f>VLOOKUP(C15,Active!C$21:E$973,3,FALSE)</f>
        <v>-39417.959263023527</v>
      </c>
      <c r="F15" s="6" t="s">
        <v>51</v>
      </c>
      <c r="G15" s="21" t="str">
        <f t="shared" si="4"/>
        <v>27012.590</v>
      </c>
      <c r="H15" s="15">
        <f t="shared" si="5"/>
        <v>-36005.5</v>
      </c>
      <c r="I15" s="39" t="s">
        <v>54</v>
      </c>
      <c r="J15" s="40" t="s">
        <v>55</v>
      </c>
      <c r="K15" s="39">
        <v>-36005.5</v>
      </c>
      <c r="L15" s="39" t="s">
        <v>56</v>
      </c>
      <c r="M15" s="40" t="s">
        <v>53</v>
      </c>
      <c r="N15" s="40"/>
      <c r="O15" s="41" t="s">
        <v>57</v>
      </c>
      <c r="P15" s="41" t="s">
        <v>58</v>
      </c>
    </row>
    <row r="16" spans="1:16" ht="12.75" customHeight="1" thickBot="1">
      <c r="A16" s="15" t="str">
        <f t="shared" si="0"/>
        <v> AAC 2.77 </v>
      </c>
      <c r="B16" s="6" t="str">
        <f t="shared" si="1"/>
        <v>II</v>
      </c>
      <c r="C16" s="15">
        <f t="shared" si="2"/>
        <v>27690.465</v>
      </c>
      <c r="D16" s="21" t="str">
        <f t="shared" si="3"/>
        <v>vis</v>
      </c>
      <c r="E16" s="38">
        <f>VLOOKUP(C16,Active!C$21:E$973,3,FALSE)</f>
        <v>-38448.958704101577</v>
      </c>
      <c r="F16" s="6" t="s">
        <v>51</v>
      </c>
      <c r="G16" s="21" t="str">
        <f t="shared" si="4"/>
        <v>27690.465</v>
      </c>
      <c r="H16" s="15">
        <f t="shared" si="5"/>
        <v>-35036.5</v>
      </c>
      <c r="I16" s="39" t="s">
        <v>59</v>
      </c>
      <c r="J16" s="40" t="s">
        <v>60</v>
      </c>
      <c r="K16" s="39">
        <v>-35036.5</v>
      </c>
      <c r="L16" s="39" t="s">
        <v>61</v>
      </c>
      <c r="M16" s="40" t="s">
        <v>62</v>
      </c>
      <c r="N16" s="40"/>
      <c r="O16" s="41" t="s">
        <v>63</v>
      </c>
      <c r="P16" s="41" t="s">
        <v>64</v>
      </c>
    </row>
    <row r="17" spans="1:16" ht="12.75" customHeight="1" thickBot="1">
      <c r="A17" s="15" t="str">
        <f t="shared" si="0"/>
        <v> CTAD 40.1 </v>
      </c>
      <c r="B17" s="6" t="str">
        <f t="shared" si="1"/>
        <v>II</v>
      </c>
      <c r="C17" s="15">
        <f t="shared" si="2"/>
        <v>28757.29</v>
      </c>
      <c r="D17" s="21" t="str">
        <f t="shared" si="3"/>
        <v>vis</v>
      </c>
      <c r="E17" s="38">
        <f>VLOOKUP(C17,Active!C$21:E$973,3,FALSE)</f>
        <v>-36923.966601911772</v>
      </c>
      <c r="F17" s="6" t="s">
        <v>51</v>
      </c>
      <c r="G17" s="21" t="str">
        <f t="shared" si="4"/>
        <v>28757.290</v>
      </c>
      <c r="H17" s="15">
        <f t="shared" si="5"/>
        <v>-33511.5</v>
      </c>
      <c r="I17" s="39" t="s">
        <v>65</v>
      </c>
      <c r="J17" s="40" t="s">
        <v>66</v>
      </c>
      <c r="K17" s="39">
        <v>-33511.5</v>
      </c>
      <c r="L17" s="39" t="s">
        <v>67</v>
      </c>
      <c r="M17" s="40" t="s">
        <v>62</v>
      </c>
      <c r="N17" s="40"/>
      <c r="O17" s="41" t="s">
        <v>68</v>
      </c>
      <c r="P17" s="41" t="s">
        <v>69</v>
      </c>
    </row>
    <row r="18" spans="1:16" ht="12.75" customHeight="1" thickBot="1">
      <c r="A18" s="15" t="str">
        <f t="shared" si="0"/>
        <v> CTAD 40.1 </v>
      </c>
      <c r="B18" s="6" t="str">
        <f t="shared" si="1"/>
        <v>II</v>
      </c>
      <c r="C18" s="15">
        <f t="shared" si="2"/>
        <v>28806.275000000001</v>
      </c>
      <c r="D18" s="21" t="str">
        <f t="shared" si="3"/>
        <v>vis</v>
      </c>
      <c r="E18" s="38">
        <f>VLOOKUP(C18,Active!C$21:E$973,3,FALSE)</f>
        <v>-36853.944116381565</v>
      </c>
      <c r="F18" s="6" t="s">
        <v>51</v>
      </c>
      <c r="G18" s="21" t="str">
        <f t="shared" si="4"/>
        <v>28806.275</v>
      </c>
      <c r="H18" s="15">
        <f t="shared" si="5"/>
        <v>-33441.5</v>
      </c>
      <c r="I18" s="39" t="s">
        <v>70</v>
      </c>
      <c r="J18" s="40" t="s">
        <v>71</v>
      </c>
      <c r="K18" s="39">
        <v>-33441.5</v>
      </c>
      <c r="L18" s="39" t="s">
        <v>72</v>
      </c>
      <c r="M18" s="40" t="s">
        <v>62</v>
      </c>
      <c r="N18" s="40"/>
      <c r="O18" s="41" t="s">
        <v>68</v>
      </c>
      <c r="P18" s="41" t="s">
        <v>69</v>
      </c>
    </row>
    <row r="19" spans="1:16" ht="12.75" customHeight="1" thickBot="1">
      <c r="A19" s="15" t="str">
        <f t="shared" si="0"/>
        <v> CTAD 40.1 </v>
      </c>
      <c r="B19" s="6" t="str">
        <f t="shared" si="1"/>
        <v>II</v>
      </c>
      <c r="C19" s="15">
        <f t="shared" si="2"/>
        <v>28860.14</v>
      </c>
      <c r="D19" s="21" t="str">
        <f t="shared" si="3"/>
        <v>vis</v>
      </c>
      <c r="E19" s="38">
        <f>VLOOKUP(C19,Active!C$21:E$973,3,FALSE)</f>
        <v>-36776.945827454656</v>
      </c>
      <c r="F19" s="6" t="s">
        <v>51</v>
      </c>
      <c r="G19" s="21" t="str">
        <f t="shared" si="4"/>
        <v>28860.140</v>
      </c>
      <c r="H19" s="15">
        <f t="shared" si="5"/>
        <v>-33364.5</v>
      </c>
      <c r="I19" s="39" t="s">
        <v>73</v>
      </c>
      <c r="J19" s="40" t="s">
        <v>74</v>
      </c>
      <c r="K19" s="39">
        <v>-33364.5</v>
      </c>
      <c r="L19" s="39" t="s">
        <v>75</v>
      </c>
      <c r="M19" s="40" t="s">
        <v>62</v>
      </c>
      <c r="N19" s="40"/>
      <c r="O19" s="41" t="s">
        <v>68</v>
      </c>
      <c r="P19" s="41" t="s">
        <v>69</v>
      </c>
    </row>
    <row r="20" spans="1:16" ht="12.75" customHeight="1" thickBot="1">
      <c r="A20" s="15" t="str">
        <f t="shared" si="0"/>
        <v> CTAD 40.1 </v>
      </c>
      <c r="B20" s="6" t="str">
        <f t="shared" si="1"/>
        <v>II</v>
      </c>
      <c r="C20" s="15">
        <f t="shared" si="2"/>
        <v>28867.14</v>
      </c>
      <c r="D20" s="21" t="str">
        <f t="shared" si="3"/>
        <v>vis</v>
      </c>
      <c r="E20" s="38">
        <f>VLOOKUP(C20,Active!C$21:E$973,3,FALSE)</f>
        <v>-36766.939552090531</v>
      </c>
      <c r="F20" s="6" t="s">
        <v>51</v>
      </c>
      <c r="G20" s="21" t="str">
        <f t="shared" si="4"/>
        <v>28867.140</v>
      </c>
      <c r="H20" s="15">
        <f t="shared" si="5"/>
        <v>-33354.5</v>
      </c>
      <c r="I20" s="39" t="s">
        <v>76</v>
      </c>
      <c r="J20" s="40" t="s">
        <v>77</v>
      </c>
      <c r="K20" s="39">
        <v>-33354.5</v>
      </c>
      <c r="L20" s="39" t="s">
        <v>78</v>
      </c>
      <c r="M20" s="40" t="s">
        <v>62</v>
      </c>
      <c r="N20" s="40"/>
      <c r="O20" s="41" t="s">
        <v>68</v>
      </c>
      <c r="P20" s="41" t="s">
        <v>69</v>
      </c>
    </row>
    <row r="21" spans="1:16" ht="12.75" customHeight="1" thickBot="1">
      <c r="A21" s="15" t="str">
        <f t="shared" si="0"/>
        <v> CTAD 40.1 </v>
      </c>
      <c r="B21" s="6" t="str">
        <f t="shared" si="1"/>
        <v>II</v>
      </c>
      <c r="C21" s="15">
        <f t="shared" si="2"/>
        <v>28874.118999999999</v>
      </c>
      <c r="D21" s="21" t="str">
        <f t="shared" si="3"/>
        <v>vis</v>
      </c>
      <c r="E21" s="38">
        <f>VLOOKUP(C21,Active!C$21:E$973,3,FALSE)</f>
        <v>-36756.963295552501</v>
      </c>
      <c r="F21" s="6" t="s">
        <v>51</v>
      </c>
      <c r="G21" s="21" t="str">
        <f t="shared" si="4"/>
        <v>28874.119</v>
      </c>
      <c r="H21" s="15">
        <f t="shared" si="5"/>
        <v>-33344.5</v>
      </c>
      <c r="I21" s="39" t="s">
        <v>79</v>
      </c>
      <c r="J21" s="40" t="s">
        <v>80</v>
      </c>
      <c r="K21" s="39">
        <v>-33344.5</v>
      </c>
      <c r="L21" s="39" t="s">
        <v>81</v>
      </c>
      <c r="M21" s="40" t="s">
        <v>62</v>
      </c>
      <c r="N21" s="40"/>
      <c r="O21" s="41" t="s">
        <v>68</v>
      </c>
      <c r="P21" s="41" t="s">
        <v>69</v>
      </c>
    </row>
    <row r="22" spans="1:16" ht="12.75" customHeight="1" thickBot="1">
      <c r="A22" s="15" t="str">
        <f t="shared" si="0"/>
        <v> CTAD 40.1 </v>
      </c>
      <c r="B22" s="6" t="str">
        <f t="shared" si="1"/>
        <v>II</v>
      </c>
      <c r="C22" s="15">
        <f t="shared" si="2"/>
        <v>29113.37</v>
      </c>
      <c r="D22" s="21" t="str">
        <f t="shared" si="3"/>
        <v>vis</v>
      </c>
      <c r="E22" s="38">
        <f>VLOOKUP(C22,Active!C$21:E$973,3,FALSE)</f>
        <v>-36414.961668818025</v>
      </c>
      <c r="F22" s="6" t="s">
        <v>51</v>
      </c>
      <c r="G22" s="21" t="str">
        <f t="shared" si="4"/>
        <v>29113.370</v>
      </c>
      <c r="H22" s="15">
        <f t="shared" si="5"/>
        <v>-33002.5</v>
      </c>
      <c r="I22" s="39" t="s">
        <v>82</v>
      </c>
      <c r="J22" s="40" t="s">
        <v>83</v>
      </c>
      <c r="K22" s="39">
        <v>-33002.5</v>
      </c>
      <c r="L22" s="39" t="s">
        <v>84</v>
      </c>
      <c r="M22" s="40" t="s">
        <v>62</v>
      </c>
      <c r="N22" s="40"/>
      <c r="O22" s="41" t="s">
        <v>68</v>
      </c>
      <c r="P22" s="41" t="s">
        <v>69</v>
      </c>
    </row>
    <row r="23" spans="1:16" ht="12.75" customHeight="1" thickBot="1">
      <c r="A23" s="15" t="str">
        <f t="shared" si="0"/>
        <v> CTAD 40.1 </v>
      </c>
      <c r="B23" s="6" t="str">
        <f t="shared" si="1"/>
        <v>II</v>
      </c>
      <c r="C23" s="15">
        <f t="shared" si="2"/>
        <v>29134.37</v>
      </c>
      <c r="D23" s="21" t="str">
        <f t="shared" si="3"/>
        <v>vis</v>
      </c>
      <c r="E23" s="38">
        <f>VLOOKUP(C23,Active!C$21:E$973,3,FALSE)</f>
        <v>-36384.942842725657</v>
      </c>
      <c r="F23" s="6" t="s">
        <v>51</v>
      </c>
      <c r="G23" s="21" t="str">
        <f t="shared" si="4"/>
        <v>29134.370</v>
      </c>
      <c r="H23" s="15">
        <f t="shared" si="5"/>
        <v>-32972.5</v>
      </c>
      <c r="I23" s="39" t="s">
        <v>85</v>
      </c>
      <c r="J23" s="40" t="s">
        <v>86</v>
      </c>
      <c r="K23" s="39">
        <v>-32972.5</v>
      </c>
      <c r="L23" s="39" t="s">
        <v>87</v>
      </c>
      <c r="M23" s="40" t="s">
        <v>62</v>
      </c>
      <c r="N23" s="40"/>
      <c r="O23" s="41" t="s">
        <v>68</v>
      </c>
      <c r="P23" s="41" t="s">
        <v>69</v>
      </c>
    </row>
    <row r="24" spans="1:16" ht="12.75" customHeight="1" thickBot="1">
      <c r="A24" s="15" t="str">
        <f t="shared" si="0"/>
        <v> IODE 4.1.167 </v>
      </c>
      <c r="B24" s="6" t="str">
        <f t="shared" si="1"/>
        <v>II</v>
      </c>
      <c r="C24" s="15">
        <f t="shared" si="2"/>
        <v>30615.317999999999</v>
      </c>
      <c r="D24" s="21" t="str">
        <f t="shared" si="3"/>
        <v>vis</v>
      </c>
      <c r="E24" s="38">
        <f>VLOOKUP(C24,Active!C$21:E$973,3,FALSE)</f>
        <v>-34267.975201590722</v>
      </c>
      <c r="F24" s="6" t="s">
        <v>51</v>
      </c>
      <c r="G24" s="21" t="str">
        <f t="shared" si="4"/>
        <v>30615.318</v>
      </c>
      <c r="H24" s="15">
        <f t="shared" si="5"/>
        <v>-30855.5</v>
      </c>
      <c r="I24" s="39" t="s">
        <v>88</v>
      </c>
      <c r="J24" s="40" t="s">
        <v>89</v>
      </c>
      <c r="K24" s="39">
        <v>-30855.5</v>
      </c>
      <c r="L24" s="39" t="s">
        <v>90</v>
      </c>
      <c r="M24" s="40" t="s">
        <v>62</v>
      </c>
      <c r="N24" s="40"/>
      <c r="O24" s="41" t="s">
        <v>91</v>
      </c>
      <c r="P24" s="41" t="s">
        <v>92</v>
      </c>
    </row>
    <row r="25" spans="1:16" ht="12.75" customHeight="1" thickBot="1">
      <c r="A25" s="15" t="str">
        <f t="shared" si="0"/>
        <v> BSAO 13.25 </v>
      </c>
      <c r="B25" s="6" t="str">
        <f t="shared" si="1"/>
        <v>II</v>
      </c>
      <c r="C25" s="15">
        <f t="shared" si="2"/>
        <v>31955.671999999999</v>
      </c>
      <c r="D25" s="21" t="str">
        <f t="shared" si="3"/>
        <v>vis</v>
      </c>
      <c r="E25" s="38">
        <f>VLOOKUP(C25,Active!C$21:E$973,3,FALSE)</f>
        <v>-32351.982171676245</v>
      </c>
      <c r="F25" s="6" t="s">
        <v>51</v>
      </c>
      <c r="G25" s="21" t="str">
        <f t="shared" si="4"/>
        <v>31955.672</v>
      </c>
      <c r="H25" s="15">
        <f t="shared" si="5"/>
        <v>-28939.5</v>
      </c>
      <c r="I25" s="39" t="s">
        <v>93</v>
      </c>
      <c r="J25" s="40" t="s">
        <v>94</v>
      </c>
      <c r="K25" s="39">
        <v>-28939.5</v>
      </c>
      <c r="L25" s="39" t="s">
        <v>95</v>
      </c>
      <c r="M25" s="40" t="s">
        <v>53</v>
      </c>
      <c r="N25" s="40"/>
      <c r="O25" s="41" t="s">
        <v>96</v>
      </c>
      <c r="P25" s="41" t="s">
        <v>97</v>
      </c>
    </row>
    <row r="26" spans="1:16" ht="12.75" customHeight="1" thickBot="1">
      <c r="A26" s="15" t="str">
        <f t="shared" si="0"/>
        <v> BSAO 13.25 </v>
      </c>
      <c r="B26" s="6" t="str">
        <f t="shared" si="1"/>
        <v>I</v>
      </c>
      <c r="C26" s="15">
        <f t="shared" si="2"/>
        <v>34627.29</v>
      </c>
      <c r="D26" s="21" t="str">
        <f t="shared" si="3"/>
        <v>vis</v>
      </c>
      <c r="E26" s="38">
        <f>VLOOKUP(C26,Active!C$21:E$973,3,FALSE)</f>
        <v>-28532.989975141558</v>
      </c>
      <c r="F26" s="6" t="s">
        <v>51</v>
      </c>
      <c r="G26" s="21" t="str">
        <f t="shared" si="4"/>
        <v>34627.290</v>
      </c>
      <c r="H26" s="15">
        <f t="shared" si="5"/>
        <v>-25120</v>
      </c>
      <c r="I26" s="39" t="s">
        <v>98</v>
      </c>
      <c r="J26" s="40" t="s">
        <v>99</v>
      </c>
      <c r="K26" s="39">
        <v>-25120</v>
      </c>
      <c r="L26" s="39" t="s">
        <v>100</v>
      </c>
      <c r="M26" s="40" t="s">
        <v>53</v>
      </c>
      <c r="N26" s="40"/>
      <c r="O26" s="41" t="s">
        <v>96</v>
      </c>
      <c r="P26" s="41" t="s">
        <v>97</v>
      </c>
    </row>
    <row r="27" spans="1:16">
      <c r="B27" s="6"/>
      <c r="F27" s="6"/>
    </row>
    <row r="28" spans="1:16">
      <c r="B28" s="6"/>
      <c r="F28" s="6"/>
    </row>
    <row r="29" spans="1:16">
      <c r="B29" s="6"/>
      <c r="F29" s="6"/>
    </row>
    <row r="30" spans="1:16">
      <c r="B30" s="6"/>
      <c r="F30" s="6"/>
    </row>
    <row r="31" spans="1:16">
      <c r="B31" s="6"/>
      <c r="F31" s="6"/>
    </row>
    <row r="32" spans="1:16">
      <c r="B32" s="6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</sheetData>
  <phoneticPr fontId="8" type="noConversion"/>
  <hyperlinks>
    <hyperlink ref="A3" r:id="rId1" xr:uid="{00000000-0004-0000-0100-000000000000}"/>
    <hyperlink ref="P13" r:id="rId2" display="http://var.astro.cz/oejv/issues/oejv0160.pdf" xr:uid="{00000000-0004-0000-0100-000001000000}"/>
    <hyperlink ref="P14" r:id="rId3" display="http://var.astro.cz/oejv/issues/oejv0160.pdf" xr:uid="{00000000-0004-0000-0100-00000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2024-07-26T06:18:29Z</dcterms:modified>
</cp:coreProperties>
</file>