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B6DD62-3D56-4CC1-9CD1-DC7946808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A21" i="1"/>
  <c r="C21" i="1"/>
  <c r="C17" i="1" s="1"/>
  <c r="F14" i="1"/>
  <c r="F15" i="1" s="1"/>
  <c r="Q21" i="1" l="1"/>
  <c r="E21" i="1"/>
  <c r="F21" i="1" s="1"/>
  <c r="G21" i="1" s="1"/>
  <c r="C11" i="1"/>
  <c r="C12" i="1"/>
  <c r="C16" i="1" l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<sst xmlns="http://schemas.openxmlformats.org/spreadsheetml/2006/main" count="54" uniqueCount="49">
  <si>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</si>
  <si>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</si>
  <si>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</si>
  <si>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</si>
  <si>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</si>
  <si>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</si>
  <si>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</si>
  <si>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</si>
  <si>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</si>
  <si>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</si>
  <si>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</si>
  <si>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</si>
  <si>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</si>
  <si>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</si>
  <si>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</si>
  <si>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</si>
  <si>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</si>
  <si>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</si>
  <si>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</si>
  <si>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</si>
  <si>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</si>
  <si>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</si>
  <si>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</si>
  <si>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</si>
  <si>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</si>
  <si>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</si>
  <si>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</si>
  <si>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</si>
  <si>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</si>
  <si>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</si>
  <si>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</si>
  <si>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</si>
  <si>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</si>
  <si>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</si>
  <si>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</si>
  <si>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</si>
  <si>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</si>
  <si>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</si>
  <si>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</si>
  <si>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</si>
  <si>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</si>
  <si>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V0348 Car</t>
  </si>
  <si>
    <t>G8609-0591</t>
  </si>
  <si>
    <t>EB</t>
  </si>
  <si>
    <t>VSX</t>
  </si>
  <si>
    <t>Next ToM-P</t>
  </si>
  <si>
    <t>Next ToM-S</t>
  </si>
  <si>
    <t>8.55 - 8.93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</si>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</sst>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6" fontId="0" fillId="0" borderId="0" xfId="0" applyNumberForma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center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</a:t>
            </a:r>
            <a:r>
              <a:rPr lang="en-AU" baseline="0"/>
              <a:t> Car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438150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41</v>
      </c>
      <c r="F1" s="30" t="s">
        <v>41</v>
      </c>
      <c r="G1" s="31">
        <v>0</v>
      </c>
      <c r="H1" s="28"/>
      <c r="I1" s="32" t="s">
        <v>42</v>
      </c>
      <c r="J1" s="33" t="s">
        <v>41</v>
      </c>
      <c r="K1" s="29">
        <v>10.2659</v>
      </c>
      <c r="L1" s="34">
        <v>-57.403300000000002</v>
      </c>
      <c r="M1" s="35">
        <v>52502.482000000004</v>
      </c>
      <c r="N1" s="35">
        <v>5.5621070000000001</v>
      </c>
      <c r="O1" s="36" t="s">
        <v>43</v>
      </c>
    </row>
    <row r="2" spans="1:15" x14ac:dyDescent="0.2">
      <c r="A2" s="38" t="s">
        <v>23</v>
      </c>
      <c r="B2" s="38" t="s">
        <v>43</v>
      </c>
      <c r="C2" s="41"/>
    </row>
    <row r="3" spans="1:15" ht="13.5" thickBot="1" x14ac:dyDescent="0.25"/>
    <row r="4" spans="1:15" ht="14.25" thickTop="1" thickBot="1" x14ac:dyDescent="0.25">
      <c r="A4" s="5" t="s">
        <v>0</v>
      </c>
      <c r="C4" s="25" t="s">
        <v>36</v>
      </c>
      <c r="D4" s="26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52741.646000000001</v>
      </c>
      <c r="D7" s="27" t="s">
        <v>44</v>
      </c>
    </row>
    <row r="8" spans="1:15" x14ac:dyDescent="0.2">
      <c r="A8" t="s">
        <v>3</v>
      </c>
      <c r="C8" s="42">
        <v>5621.68</v>
      </c>
      <c r="D8" s="27" t="s">
        <v>44</v>
      </c>
    </row>
    <row r="9" spans="1:15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 t="e">
        <f ca="1">INTERCEPT(INDIRECT($D$9):G992,INDIRECT($C$9):F992)</f>
        <v>#DIV/0!</v>
      </c>
      <c r="D11" s="3"/>
      <c r="E11" s="40"/>
      <c r="F11" s="39"/>
    </row>
    <row r="12" spans="1:15" x14ac:dyDescent="0.2">
      <c r="A12" s="10" t="s">
        <v>16</v>
      </c>
      <c r="B12" s="10"/>
      <c r="C12" s="19" t="e">
        <f ca="1">SLOPE(INDIRECT($D$9):G992,INDIRECT($C$9):F992)</f>
        <v>#DIV/0!</v>
      </c>
      <c r="D12" s="3"/>
      <c r="E12" s="43" t="s">
        <v>48</v>
      </c>
      <c r="F12" s="44" t="s">
        <v>47</v>
      </c>
    </row>
    <row r="13" spans="1:15" x14ac:dyDescent="0.2">
      <c r="A13" s="10" t="s">
        <v>18</v>
      </c>
      <c r="B13" s="10"/>
      <c r="C13" s="3" t="s">
        <v>13</v>
      </c>
      <c r="E13" s="50" t="s">
        <v>33</v>
      </c>
      <c r="F13" s="45">
        <v>1</v>
      </c>
    </row>
    <row r="14" spans="1:15" x14ac:dyDescent="0.2">
      <c r="A14" s="10"/>
      <c r="B14" s="10"/>
      <c r="C14" s="10"/>
      <c r="E14" s="50" t="s">
        <v>30</v>
      </c>
      <c r="F14" s="46">
        <f ca="1">NOW()+15018.5+$C$5/24</f>
        <v>60518.621285879628</v>
      </c>
    </row>
    <row r="15" spans="1:15" x14ac:dyDescent="0.2">
      <c r="A15" s="12" t="s">
        <v>17</v>
      </c>
      <c r="B15" s="10"/>
      <c r="C15" s="13" t="e">
        <f ca="1">(C7+C11)+(C8+C12)*INT(MAX(F21:F3533))</f>
        <v>#DIV/0!</v>
      </c>
      <c r="E15" s="50" t="s">
        <v>34</v>
      </c>
      <c r="F15" s="46">
        <f ca="1">ROUND(2*(F14-$C$7)/$C$8,0)/2+F13</f>
        <v>2.5</v>
      </c>
    </row>
    <row r="16" spans="1:15" x14ac:dyDescent="0.2">
      <c r="A16" s="15" t="s">
        <v>4</v>
      </c>
      <c r="B16" s="10"/>
      <c r="C16" s="16" t="e">
        <f ca="1">+C8+C12</f>
        <v>#DIV/0!</v>
      </c>
      <c r="E16" s="50" t="s">
        <v>35</v>
      </c>
      <c r="F16" s="47" t="e">
        <f ca="1">ROUND(2*(F14-$C$15)/$C$16,0)/2+F13</f>
        <v>#DIV/0!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50" t="s">
        <v>45</v>
      </c>
      <c r="F17" s="48" t="e">
        <f ca="1">+$C$15+$C$16*$F$16-15018.5-$C$5/24</f>
        <v>#DIV/0!</v>
      </c>
    </row>
    <row r="18" spans="1:21" ht="14.25" thickTop="1" thickBot="1" x14ac:dyDescent="0.25">
      <c r="A18" s="15" t="s">
        <v>5</v>
      </c>
      <c r="B18" s="10"/>
      <c r="C18" s="17" t="e">
        <f ca="1">+C15</f>
        <v>#DIV/0!</v>
      </c>
      <c r="D18" s="18" t="e">
        <f ca="1">+C16</f>
        <v>#DIV/0!</v>
      </c>
      <c r="E18" s="51" t="s">
        <v>46</v>
      </c>
      <c r="F18" s="49" t="e">
        <f ca="1">+($C$15+$C$16*$F$16)-($C$16/52)-15018.5-$C$5/24</f>
        <v>#DIV/0!</v>
      </c>
    </row>
    <row r="19" spans="1:21" ht="13.5" thickTop="1" x14ac:dyDescent="0.2"/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tr">
        <f>$D$7</f>
        <v>VSX</v>
      </c>
      <c r="C21" s="8">
        <f>$C$7</f>
        <v>52741.646000000001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 t="e">
        <f ca="1">+C$11+C$12*$F21</f>
        <v>#DIV/0!</v>
      </c>
      <c r="Q21" s="37">
        <f>+C21-15018.5</f>
        <v>37723.146000000001</v>
      </c>
    </row>
    <row r="22" spans="1:21" x14ac:dyDescent="0.2">
      <c r="C22" s="8"/>
      <c r="D22" s="8"/>
      <c r="Q22" s="2"/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2024-07-27T02:54:39Z</dcterms:modified>
</cp:coreProperties>
</file>