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4E01B44-55F9-4ED8-882B-45C33D6C12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C21" i="1"/>
  <c r="R21" i="1" s="1"/>
  <c r="A21" i="1"/>
  <c r="F14" i="1"/>
  <c r="F15" i="1" s="1"/>
  <c r="G11" i="1"/>
  <c r="F11" i="1"/>
  <c r="E22" i="1"/>
  <c r="F22" i="1" s="1"/>
  <c r="G22" i="1" s="1"/>
  <c r="H22" i="1" s="1"/>
  <c r="Q22" i="1"/>
  <c r="C11" i="1"/>
  <c r="C17" i="1" l="1"/>
  <c r="C12" i="1"/>
  <c r="O21" i="1" l="1"/>
  <c r="C15" i="1"/>
  <c r="C16" i="1"/>
  <c r="D18" i="1" s="1"/>
  <c r="O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<sst xmlns="http://schemas.openxmlformats.org/spreadsheetml/2006/main" count="54" uniqueCount="49">
  <si>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</si>
  <si>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</si>
  <si>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</si>
  <si>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</si>
  <si>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</si>
  <si>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</si>
  <si>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</si>
  <si>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</si>
  <si>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</si>
  <si>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</si>
  <si>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</si>
  <si>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</si>
  <si>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</si>
  <si>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</si>
  <si>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</si>
  <si>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</si>
  <si>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</si>
  <si>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</si>
  <si>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</si>
  <si>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</si>
  <si>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</si>
  <si>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</si>
  <si>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</si>
  <si>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</si>
  <si>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</si>
  <si>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</si>
  <si>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</si>
  <si>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</si>
  <si>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</si>
  <si>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</si>
  <si>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</si>
  <si>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</si>
  <si>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</si>
  <si>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</si>
  <si>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</si>
  <si>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Sex</t>
  </si>
  <si>
    <t>EA</t>
  </si>
  <si>
    <t>IBVS 5686 Eph.</t>
  </si>
  <si>
    <t>IBVS 5686</t>
  </si>
  <si>
    <t>G8613-0763_Sex.xls</t>
  </si>
  <si>
    <t>V0658 Car / GSC 8613-0763</t>
  </si>
  <si>
    <t>CCD</t>
  </si>
  <si>
    <t xml:space="preserve">Mag </t>
  </si>
  <si>
    <t>Add cycle</t>
  </si>
  <si>
    <t>Old Cycle</t>
  </si>
  <si>
    <t>Next ToM-P</t>
  </si>
  <si>
    <t>Next ToM-S</t>
  </si>
  <si>
    <t>9.08-9.40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</si>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</sst>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5" fillId="0" borderId="0" xfId="0" applyFont="1" applyAlignment="1"/>
    <xf numFmtId="0" fontId="0" fillId="3" borderId="7" xfId="0" applyFill="1" applyBorder="1" applyAlignment="1">
      <alignment horizontal="right" vertical="center"/>
    </xf>
    <xf numFmtId="0" fontId="15" fillId="3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8" fillId="0" borderId="10" xfId="0" applyFont="1" applyBorder="1" applyAlignment="1"/>
    <xf numFmtId="0" fontId="17" fillId="0" borderId="10" xfId="0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22" fontId="17" fillId="0" borderId="11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V0658 Car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0.10199999999895226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83-48A7-A690-D5D9091E18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83-48A7-A690-D5D9091E18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83-48A7-A690-D5D9091E18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83-48A7-A690-D5D9091E18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83-48A7-A690-D5D9091E18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83-48A7-A690-D5D9091E18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83-48A7-A690-D5D9091E18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83-48A7-A690-D5D9091E1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586200"/>
        <c:axId val="1"/>
      </c:scatterChart>
      <c:valAx>
        <c:axId val="523586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586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03DD89-D186-E41B-303C-45B9B333C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7"/>
      <c r="F1" s="29" t="s">
        <v>35</v>
      </c>
      <c r="G1" s="27" t="s">
        <v>36</v>
      </c>
      <c r="H1" s="30" t="s">
        <v>37</v>
      </c>
      <c r="I1" s="28">
        <v>52786.54</v>
      </c>
      <c r="J1" s="28">
        <v>32.186</v>
      </c>
      <c r="K1" s="31" t="s">
        <v>38</v>
      </c>
      <c r="L1" s="32" t="s">
        <v>39</v>
      </c>
    </row>
    <row r="2" spans="1:12" x14ac:dyDescent="0.2">
      <c r="A2" t="s">
        <v>23</v>
      </c>
      <c r="B2" t="s">
        <v>36</v>
      </c>
      <c r="C2" s="9"/>
      <c r="D2" s="9"/>
    </row>
    <row r="3" spans="1:12" ht="13.5" thickBot="1" x14ac:dyDescent="0.25"/>
    <row r="4" spans="1:12" ht="14.25" thickTop="1" thickBot="1" x14ac:dyDescent="0.25">
      <c r="A4" s="26" t="s">
        <v>37</v>
      </c>
      <c r="C4" s="7">
        <v>52786.54</v>
      </c>
      <c r="D4" s="8">
        <v>32.186</v>
      </c>
    </row>
    <row r="6" spans="1:12" x14ac:dyDescent="0.2">
      <c r="A6" s="4" t="s">
        <v>0</v>
      </c>
    </row>
    <row r="7" spans="1:12" x14ac:dyDescent="0.2">
      <c r="A7" t="s">
        <v>1</v>
      </c>
      <c r="C7">
        <v>52786.438000000002</v>
      </c>
      <c r="D7" s="33" t="s">
        <v>48</v>
      </c>
    </row>
    <row r="8" spans="1:12" x14ac:dyDescent="0.2">
      <c r="A8" t="s">
        <v>2</v>
      </c>
      <c r="C8">
        <v>32.185400000000001</v>
      </c>
      <c r="D8" s="33" t="s">
        <v>48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42</v>
      </c>
      <c r="F12" s="35" t="s">
        <v>47</v>
      </c>
    </row>
    <row r="13" spans="1:12" x14ac:dyDescent="0.2">
      <c r="A13" s="11" t="s">
        <v>18</v>
      </c>
      <c r="B13" s="11"/>
      <c r="C13" s="13" t="s">
        <v>12</v>
      </c>
      <c r="D13" s="13"/>
      <c r="E13" s="36" t="s">
        <v>43</v>
      </c>
      <c r="F13" s="37">
        <v>1</v>
      </c>
    </row>
    <row r="14" spans="1:12" x14ac:dyDescent="0.2">
      <c r="A14" s="11"/>
      <c r="B14" s="11"/>
      <c r="C14" s="11"/>
      <c r="D14" s="11"/>
      <c r="E14" s="36" t="s">
        <v>32</v>
      </c>
      <c r="F14" s="38">
        <f ca="1">NOW()+15018.5+$C$9/24</f>
        <v>60518.731147685183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44</v>
      </c>
      <c r="F15" s="38">
        <f ca="1">ROUND(2*($F$14-$C$7)/$C$8,0)/2+$F$13</f>
        <v>241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2</v>
      </c>
      <c r="D17" s="16"/>
      <c r="E17" s="39" t="s">
        <v>45</v>
      </c>
      <c r="F17" s="40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$D$7</f>
        <v>VSX</v>
      </c>
      <c r="C21" s="9">
        <f>$C$7</f>
        <v>52786.438000000002</v>
      </c>
      <c r="D21" s="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37767.938000000002</v>
      </c>
      <c r="R21" t="e">
        <f>IF(ABS(C21-C20)&lt;0.00001,1,"")</f>
        <v>#VALUE!</v>
      </c>
    </row>
    <row r="22" spans="1:18" x14ac:dyDescent="0.2">
      <c r="A22" t="s">
        <v>38</v>
      </c>
      <c r="C22" s="9">
        <v>52786.54</v>
      </c>
      <c r="D22" s="9" t="s">
        <v>12</v>
      </c>
      <c r="E22">
        <f>+(C22-C$7)/C$8</f>
        <v>3.1691388020329797E-3</v>
      </c>
      <c r="F22">
        <f>ROUND(2*E22,0)/2</f>
        <v>0</v>
      </c>
      <c r="G22">
        <f>+C22-(C$7+F22*C$8)</f>
        <v>0.10199999999895226</v>
      </c>
      <c r="H22">
        <f>+G22</f>
        <v>0.10199999999895226</v>
      </c>
      <c r="O22" t="e">
        <f ca="1">+C$11+C$12*$F22</f>
        <v>#DIV/0!</v>
      </c>
      <c r="Q22" s="2">
        <f>+C22-15018.5</f>
        <v>37768.04</v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R23">
    <sortCondition ref="C21:C23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2024-07-27T05:32:51Z</dcterms:modified>
</cp:coreProperties>
</file>